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89 TCGA-THCA pathology reports (validation)\llama\"/>
    </mc:Choice>
  </mc:AlternateContent>
  <xr:revisionPtr revIDLastSave="0" documentId="13_ncr:1_{DD09F93B-F37C-42CB-ADE4-24463E0F3566}"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0" r:id="rId1"/>
    <sheet name="Model output" sheetId="21" r:id="rId2"/>
  </sheets>
  <definedNames>
    <definedName name="_xlnm._FilterDatabase" localSheetId="0" hidden="1">'Classification result'!$AO$2:$AS$291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91" i="20" l="1"/>
  <c r="G290" i="20"/>
  <c r="G289" i="20"/>
  <c r="G288" i="20"/>
  <c r="G287" i="20"/>
  <c r="G286" i="20"/>
  <c r="G285" i="20"/>
  <c r="G284" i="20"/>
  <c r="G283" i="20"/>
  <c r="G282" i="20"/>
  <c r="G281" i="20"/>
  <c r="G280" i="20"/>
  <c r="G279" i="20"/>
  <c r="G278" i="20"/>
  <c r="G277" i="20"/>
  <c r="G276" i="20"/>
  <c r="G275" i="20"/>
  <c r="G274" i="20"/>
  <c r="G273" i="20"/>
  <c r="G272" i="20"/>
  <c r="G271" i="20"/>
  <c r="G270" i="20"/>
  <c r="G269" i="20"/>
  <c r="G268" i="20"/>
  <c r="G267" i="20"/>
  <c r="G266" i="20"/>
  <c r="G265" i="20"/>
  <c r="G264" i="20"/>
  <c r="G263" i="20"/>
  <c r="G262" i="20"/>
  <c r="G261" i="20"/>
  <c r="G260" i="20"/>
  <c r="G259" i="20"/>
  <c r="G258" i="20"/>
  <c r="G257" i="20"/>
  <c r="G256" i="20"/>
  <c r="G255" i="20"/>
  <c r="G254" i="20"/>
  <c r="G253" i="20"/>
  <c r="G252" i="20"/>
  <c r="G251" i="20"/>
  <c r="G250" i="20"/>
  <c r="G249" i="20"/>
  <c r="G248" i="20"/>
  <c r="G247" i="20"/>
  <c r="G246" i="20"/>
  <c r="G245" i="20"/>
  <c r="G244" i="20"/>
  <c r="G243" i="20"/>
  <c r="G242" i="20"/>
  <c r="G241" i="20"/>
  <c r="G240" i="20"/>
  <c r="G239" i="20"/>
  <c r="G238" i="20"/>
  <c r="G237" i="20"/>
  <c r="G236" i="20"/>
  <c r="G235" i="20"/>
  <c r="G234" i="20"/>
  <c r="G233" i="20"/>
  <c r="G232" i="20"/>
  <c r="G231" i="20"/>
  <c r="G230" i="20"/>
  <c r="G229" i="20"/>
  <c r="G228" i="20"/>
  <c r="G227" i="20"/>
  <c r="G226" i="20"/>
  <c r="G225" i="20"/>
  <c r="G224" i="20"/>
  <c r="G223" i="20"/>
  <c r="G222" i="20"/>
  <c r="G221" i="20"/>
  <c r="G220" i="20"/>
  <c r="G219" i="20"/>
  <c r="G218" i="20"/>
  <c r="G217" i="20"/>
  <c r="G216" i="20"/>
  <c r="G215" i="20"/>
  <c r="G214" i="20"/>
  <c r="G213" i="20"/>
  <c r="G212" i="20"/>
  <c r="G211" i="20"/>
  <c r="G210" i="20"/>
  <c r="G209" i="20"/>
  <c r="G208" i="20"/>
  <c r="G207" i="20"/>
  <c r="G206" i="20"/>
  <c r="G205" i="20"/>
  <c r="G204" i="20"/>
  <c r="G203" i="20"/>
  <c r="G202" i="20"/>
  <c r="G201" i="20"/>
  <c r="G200" i="20"/>
  <c r="G199" i="20"/>
  <c r="G198" i="20"/>
  <c r="G197" i="20"/>
  <c r="G196" i="20"/>
  <c r="G195" i="20"/>
  <c r="G194" i="20"/>
  <c r="G193" i="20"/>
  <c r="G192" i="20"/>
  <c r="G191" i="20"/>
  <c r="G190" i="20"/>
  <c r="G189" i="20"/>
  <c r="G188" i="20"/>
  <c r="G187" i="20"/>
  <c r="G186" i="20"/>
  <c r="G185" i="20"/>
  <c r="G184" i="20"/>
  <c r="G183" i="20"/>
  <c r="G182" i="20"/>
  <c r="G181" i="20"/>
  <c r="G180" i="20"/>
  <c r="G179" i="20"/>
  <c r="G178" i="20"/>
  <c r="G177" i="20"/>
  <c r="G176" i="20"/>
  <c r="G175" i="20"/>
  <c r="G174" i="20"/>
  <c r="G173" i="20"/>
  <c r="G172" i="20"/>
  <c r="G171" i="20"/>
  <c r="G170" i="20"/>
  <c r="G169" i="20"/>
  <c r="G168" i="20"/>
  <c r="G167" i="20"/>
  <c r="G166" i="20"/>
  <c r="G165" i="20"/>
  <c r="G164" i="20"/>
  <c r="G163" i="20"/>
  <c r="G162" i="20"/>
  <c r="G161" i="20"/>
  <c r="G160" i="20"/>
  <c r="G159" i="20"/>
  <c r="G158" i="20"/>
  <c r="G157" i="20"/>
  <c r="G156" i="20"/>
  <c r="G155" i="20"/>
  <c r="G154" i="20"/>
  <c r="G153" i="20"/>
  <c r="G152" i="20"/>
  <c r="G151" i="20"/>
  <c r="G150" i="20"/>
  <c r="G149" i="20"/>
  <c r="G148" i="20"/>
  <c r="G147" i="20"/>
  <c r="G146" i="20"/>
  <c r="G145" i="20"/>
  <c r="G144" i="20"/>
  <c r="G143" i="20"/>
  <c r="G142" i="20"/>
  <c r="G141" i="20"/>
  <c r="G140" i="20"/>
  <c r="G139" i="20"/>
  <c r="G138" i="20"/>
  <c r="G137" i="20"/>
  <c r="G136" i="20"/>
  <c r="G135" i="20"/>
  <c r="G134" i="20"/>
  <c r="G133" i="20"/>
  <c r="G132" i="20"/>
  <c r="G131" i="20"/>
  <c r="G130" i="20"/>
  <c r="G129" i="20"/>
  <c r="G128" i="20"/>
  <c r="G127" i="20"/>
  <c r="G126" i="20"/>
  <c r="G125" i="20"/>
  <c r="G124" i="20"/>
  <c r="G123" i="20"/>
  <c r="G122" i="20"/>
  <c r="G121" i="20"/>
  <c r="G120" i="20"/>
  <c r="G119" i="20"/>
  <c r="G118" i="20"/>
  <c r="G117" i="20"/>
  <c r="G116" i="20"/>
  <c r="G115" i="20"/>
  <c r="G114" i="20"/>
  <c r="G113" i="20"/>
  <c r="G112" i="20"/>
  <c r="G111" i="20"/>
  <c r="G110" i="20"/>
  <c r="G109" i="20"/>
  <c r="G108" i="20"/>
  <c r="G107" i="20"/>
  <c r="G106" i="20"/>
  <c r="G105" i="20"/>
  <c r="G104" i="20"/>
  <c r="G103" i="20"/>
  <c r="G102" i="20"/>
  <c r="G101" i="20"/>
  <c r="G100" i="20"/>
  <c r="G99" i="20"/>
  <c r="G98" i="20"/>
  <c r="G97" i="20"/>
  <c r="G96" i="20"/>
  <c r="G95" i="20"/>
  <c r="G94" i="20"/>
  <c r="G93" i="20"/>
  <c r="G92" i="20"/>
  <c r="G91" i="20"/>
  <c r="G90" i="20"/>
  <c r="G89" i="20"/>
  <c r="G88" i="20"/>
  <c r="G87" i="20"/>
  <c r="G86" i="20"/>
  <c r="G85" i="20"/>
  <c r="G84" i="20"/>
  <c r="G83" i="20"/>
  <c r="G82" i="20"/>
  <c r="G81" i="20"/>
  <c r="G80" i="20"/>
  <c r="G79" i="20"/>
  <c r="G78" i="20"/>
  <c r="G77" i="20"/>
  <c r="G76" i="20"/>
  <c r="G75" i="20"/>
  <c r="G74" i="20"/>
  <c r="G73" i="20"/>
  <c r="G72" i="20"/>
  <c r="G71" i="20"/>
  <c r="G70" i="20"/>
  <c r="G69" i="20"/>
  <c r="G68" i="20"/>
  <c r="G67" i="20"/>
  <c r="G66" i="20"/>
  <c r="G65" i="20"/>
  <c r="G64" i="20"/>
  <c r="G63" i="20"/>
  <c r="G62" i="20"/>
  <c r="G61" i="20"/>
  <c r="G60" i="20"/>
  <c r="G59" i="20"/>
  <c r="G58" i="20"/>
  <c r="G57" i="20"/>
  <c r="G56" i="20"/>
  <c r="G55" i="20"/>
  <c r="G54" i="20"/>
  <c r="G53" i="20"/>
  <c r="G52" i="20"/>
  <c r="G51" i="20"/>
  <c r="G50" i="20"/>
  <c r="G49" i="20"/>
  <c r="G48" i="20"/>
  <c r="G47" i="20"/>
  <c r="G46" i="20"/>
  <c r="G45" i="20"/>
  <c r="G44" i="20"/>
  <c r="G43" i="20"/>
  <c r="G42" i="20"/>
  <c r="G41" i="20"/>
  <c r="G40" i="20"/>
  <c r="G39" i="20"/>
  <c r="G38" i="20"/>
  <c r="G37" i="20"/>
  <c r="G36" i="20"/>
  <c r="G35" i="20"/>
  <c r="G34" i="20"/>
  <c r="G33" i="20"/>
  <c r="G32" i="20"/>
  <c r="G31" i="20"/>
  <c r="G30" i="20"/>
  <c r="G29" i="20"/>
  <c r="G28" i="20"/>
  <c r="G27" i="20"/>
  <c r="G26" i="20"/>
  <c r="G25" i="20"/>
  <c r="G24" i="20"/>
  <c r="G23" i="20"/>
  <c r="G22" i="20"/>
  <c r="G21" i="20"/>
  <c r="G20" i="20"/>
  <c r="G19" i="20"/>
  <c r="G18" i="20"/>
  <c r="G17" i="20"/>
  <c r="G16" i="20"/>
  <c r="G15" i="20"/>
  <c r="G14" i="20"/>
  <c r="G13" i="20"/>
  <c r="G12" i="20"/>
  <c r="G11" i="20"/>
  <c r="G10" i="20"/>
  <c r="G9" i="20"/>
  <c r="G8" i="20"/>
  <c r="G7" i="20"/>
  <c r="G6" i="20"/>
  <c r="G5" i="20"/>
  <c r="G4" i="20"/>
  <c r="G3" i="20"/>
  <c r="Y5" i="20"/>
  <c r="Y6" i="20"/>
  <c r="Y7" i="20"/>
  <c r="Y8" i="20"/>
  <c r="Y9" i="20"/>
  <c r="Y11" i="20"/>
  <c r="Y13" i="20"/>
  <c r="Y14" i="20"/>
  <c r="Y15" i="20"/>
  <c r="Y16" i="20"/>
  <c r="Y20" i="20"/>
  <c r="Y21" i="20"/>
  <c r="Y22" i="20"/>
  <c r="Y23" i="20"/>
  <c r="Y25" i="20"/>
  <c r="Y27" i="20"/>
  <c r="Y31" i="20"/>
  <c r="Y32" i="20"/>
  <c r="Y33" i="20"/>
  <c r="Y36" i="20"/>
  <c r="Y37" i="20"/>
  <c r="Y39" i="20"/>
  <c r="Y41" i="20"/>
  <c r="Y43" i="20"/>
  <c r="Y46" i="20"/>
  <c r="Y47" i="20"/>
  <c r="Y48" i="20"/>
  <c r="Y49" i="20"/>
  <c r="Y50" i="20"/>
  <c r="Y51" i="20"/>
  <c r="Y52" i="20"/>
  <c r="Y53" i="20"/>
  <c r="Y56" i="20"/>
  <c r="Y57" i="20"/>
  <c r="Y58" i="20"/>
  <c r="Y60" i="20"/>
  <c r="Y61" i="20"/>
  <c r="Y62" i="20"/>
  <c r="Y65" i="20"/>
  <c r="Y66" i="20"/>
  <c r="Y67" i="20"/>
  <c r="Y69" i="20"/>
  <c r="Y70" i="20"/>
  <c r="Y71" i="20"/>
  <c r="Y72" i="20"/>
  <c r="Y75" i="20"/>
  <c r="Y77" i="20"/>
  <c r="Y79" i="20"/>
  <c r="Y82" i="20"/>
  <c r="Y85" i="20"/>
  <c r="Y86" i="20"/>
  <c r="Y87" i="20"/>
  <c r="Y88" i="20"/>
  <c r="Y91" i="20"/>
  <c r="Y92" i="20"/>
  <c r="Y93" i="20"/>
  <c r="Y95" i="20"/>
  <c r="Y96" i="20"/>
  <c r="Y97" i="20"/>
  <c r="Y99" i="20"/>
  <c r="Y100" i="20"/>
  <c r="Y104" i="20"/>
  <c r="Y106" i="20"/>
  <c r="Y107" i="20"/>
  <c r="Y109" i="20"/>
  <c r="Y112" i="20"/>
  <c r="Y113" i="20"/>
  <c r="Y114" i="20"/>
  <c r="Y117" i="20"/>
  <c r="Y118" i="20"/>
  <c r="Y119" i="20"/>
  <c r="Y123" i="20"/>
  <c r="Y126" i="20"/>
  <c r="Y127" i="20"/>
  <c r="Y128" i="20"/>
  <c r="Y129" i="20"/>
  <c r="Y130" i="20"/>
  <c r="Y131" i="20"/>
  <c r="Y132" i="20"/>
  <c r="Y133" i="20"/>
  <c r="Y134" i="20"/>
  <c r="Y135" i="20"/>
  <c r="Y136" i="20"/>
  <c r="Y137" i="20"/>
  <c r="Y138" i="20"/>
  <c r="Y140" i="20"/>
  <c r="Y142" i="20"/>
  <c r="Y144" i="20"/>
  <c r="Y150" i="20"/>
  <c r="Y152" i="20"/>
  <c r="Y153" i="20"/>
  <c r="Y154" i="20"/>
  <c r="Y155" i="20"/>
  <c r="Y156" i="20"/>
  <c r="Y158" i="20"/>
  <c r="Y159" i="20"/>
  <c r="Y160" i="20"/>
  <c r="Y161" i="20"/>
  <c r="Y162" i="20"/>
  <c r="Y164" i="20"/>
  <c r="Y165" i="20"/>
  <c r="Y166" i="20"/>
  <c r="Y167" i="20"/>
  <c r="Y168" i="20"/>
  <c r="Y169" i="20"/>
  <c r="Y170" i="20"/>
  <c r="Y171" i="20"/>
  <c r="Y172" i="20"/>
  <c r="Y173" i="20"/>
  <c r="Y174" i="20"/>
  <c r="Y175" i="20"/>
  <c r="Y176" i="20"/>
  <c r="Y177" i="20"/>
  <c r="Y178" i="20"/>
  <c r="Y179" i="20"/>
  <c r="Y180" i="20"/>
  <c r="Y181" i="20"/>
  <c r="Y182" i="20"/>
  <c r="Y183" i="20"/>
  <c r="Y184" i="20"/>
  <c r="Y185" i="20"/>
  <c r="Y186" i="20"/>
  <c r="Y187" i="20"/>
  <c r="Y188" i="20"/>
  <c r="Y189" i="20"/>
  <c r="Y190" i="20"/>
  <c r="Y191" i="20"/>
  <c r="Y192" i="20"/>
  <c r="Y193" i="20"/>
  <c r="Y194" i="20"/>
  <c r="Y195" i="20"/>
  <c r="Y196" i="20"/>
  <c r="Y197" i="20"/>
  <c r="Y198" i="20"/>
  <c r="Y199" i="20"/>
  <c r="Y200" i="20"/>
  <c r="Y201" i="20"/>
  <c r="Y202" i="20"/>
  <c r="Y203" i="20"/>
  <c r="Y204" i="20"/>
  <c r="Y205" i="20"/>
  <c r="Y206" i="20"/>
  <c r="Y207" i="20"/>
  <c r="Y208" i="20"/>
  <c r="Y209" i="20"/>
  <c r="Y210" i="20"/>
  <c r="Y211" i="20"/>
  <c r="Y212" i="20"/>
  <c r="Y213" i="20"/>
  <c r="Y214" i="20"/>
  <c r="Y215" i="20"/>
  <c r="Y216" i="20"/>
  <c r="Y218" i="20"/>
  <c r="Y219" i="20"/>
  <c r="Y220" i="20"/>
  <c r="Y221" i="20"/>
  <c r="Y222" i="20"/>
  <c r="Y223" i="20"/>
  <c r="Y227" i="20"/>
  <c r="Y228" i="20"/>
  <c r="Y229" i="20"/>
  <c r="Y230" i="20"/>
  <c r="Y232" i="20"/>
  <c r="Y233" i="20"/>
  <c r="Y235" i="20"/>
  <c r="Y236" i="20"/>
  <c r="Y238" i="20"/>
  <c r="Y239" i="20"/>
  <c r="Y241" i="20"/>
  <c r="Y242" i="20"/>
  <c r="Y243" i="20"/>
  <c r="Y244" i="20"/>
  <c r="Y245" i="20"/>
  <c r="Y247" i="20"/>
  <c r="Y249" i="20"/>
  <c r="Y252" i="20"/>
  <c r="Y253" i="20"/>
  <c r="Y255" i="20"/>
  <c r="Y256" i="20"/>
  <c r="Y258" i="20"/>
  <c r="Y260" i="20"/>
  <c r="Y262" i="20"/>
  <c r="Y268" i="20"/>
  <c r="Y270" i="20"/>
  <c r="Y271" i="20"/>
  <c r="Y274" i="20"/>
  <c r="Y277" i="20"/>
  <c r="Y278" i="20"/>
  <c r="Y280" i="20"/>
  <c r="Y281" i="20"/>
  <c r="Y282" i="20"/>
  <c r="Y283" i="20"/>
  <c r="Y284" i="20"/>
  <c r="Y285" i="20"/>
  <c r="Y286" i="20"/>
  <c r="Y289" i="20"/>
  <c r="Y291" i="20"/>
  <c r="Y259" i="20"/>
  <c r="AC56" i="20"/>
  <c r="AC57" i="20"/>
  <c r="AC58" i="20"/>
  <c r="AC59" i="20"/>
  <c r="AC60" i="20"/>
  <c r="AC61" i="20"/>
  <c r="AC62" i="20"/>
  <c r="AC63" i="20"/>
  <c r="AC64" i="20"/>
  <c r="AC65" i="20"/>
  <c r="AC66" i="20"/>
  <c r="AC67" i="20"/>
  <c r="AC68" i="20"/>
  <c r="AC69" i="20"/>
  <c r="AC70" i="20"/>
  <c r="AC71" i="20"/>
  <c r="AC72" i="20"/>
  <c r="AC73" i="20"/>
  <c r="AC74" i="20"/>
  <c r="AC75" i="20"/>
  <c r="AC76" i="20"/>
  <c r="AC77" i="20"/>
  <c r="AC78" i="20"/>
  <c r="AC79" i="20"/>
  <c r="AC80" i="20"/>
  <c r="AC81" i="20"/>
  <c r="AC82" i="20"/>
  <c r="AC83" i="20"/>
  <c r="AC84" i="20"/>
  <c r="AC85" i="20"/>
  <c r="AC86" i="20"/>
  <c r="AC87" i="20"/>
  <c r="AC88" i="20"/>
  <c r="AC89" i="20"/>
  <c r="AC90" i="20"/>
  <c r="AC91" i="20"/>
  <c r="AC92" i="20"/>
  <c r="AC93" i="20"/>
  <c r="AC94" i="20"/>
  <c r="AC95" i="20"/>
  <c r="AC96" i="20"/>
  <c r="AC97" i="20"/>
  <c r="AC98" i="20"/>
  <c r="AC99" i="20"/>
  <c r="AC100" i="20"/>
  <c r="AC101" i="20"/>
  <c r="AC102" i="20"/>
  <c r="AC103" i="20"/>
  <c r="AC104" i="20"/>
  <c r="AC105" i="20"/>
  <c r="AC106" i="20"/>
  <c r="AC107" i="20"/>
  <c r="AC108" i="20"/>
  <c r="AC109" i="20"/>
  <c r="AC110" i="20"/>
  <c r="AC111" i="20"/>
  <c r="AC112" i="20"/>
  <c r="AC113" i="20"/>
  <c r="AC114" i="20"/>
  <c r="AC115" i="20"/>
  <c r="AC116" i="20"/>
  <c r="AC117" i="20"/>
  <c r="AC118" i="20"/>
  <c r="AC119" i="20"/>
  <c r="AC120" i="20"/>
  <c r="AC121" i="20"/>
  <c r="AC122" i="20"/>
  <c r="AC123" i="20"/>
  <c r="AC124" i="20"/>
  <c r="AC125" i="20"/>
  <c r="AC126" i="20"/>
  <c r="AC127" i="20"/>
  <c r="AC128" i="20"/>
  <c r="AC129" i="20"/>
  <c r="AC130" i="20"/>
  <c r="AC131" i="20"/>
  <c r="AC132" i="20"/>
  <c r="AC133" i="20"/>
  <c r="AC134" i="20"/>
  <c r="AC135" i="20"/>
  <c r="AC136" i="20"/>
  <c r="AC137" i="20"/>
  <c r="AC138" i="20"/>
  <c r="AC139" i="20"/>
  <c r="AC140" i="20"/>
  <c r="AC141" i="20"/>
  <c r="AC142" i="20"/>
  <c r="AC143" i="20"/>
  <c r="AC144" i="20"/>
  <c r="AC145" i="20"/>
  <c r="AC146" i="20"/>
  <c r="AC147" i="20"/>
  <c r="AC148" i="20"/>
  <c r="AC149" i="20"/>
  <c r="AC150" i="20"/>
  <c r="AC151" i="20"/>
  <c r="AC152" i="20"/>
  <c r="AC153" i="20"/>
  <c r="AC154" i="20"/>
  <c r="AC155" i="20"/>
  <c r="AC156" i="20"/>
  <c r="AC157" i="20"/>
  <c r="AC158" i="20"/>
  <c r="AC159" i="20"/>
  <c r="AC160" i="20"/>
  <c r="AC161" i="20"/>
  <c r="AC162" i="20"/>
  <c r="AC163" i="20"/>
  <c r="AC164" i="20"/>
  <c r="AC165" i="20"/>
  <c r="AC166" i="20"/>
  <c r="AC167" i="20"/>
  <c r="AC168" i="20"/>
  <c r="AC169" i="20"/>
  <c r="AC170" i="20"/>
  <c r="AC171" i="20"/>
  <c r="AC172" i="20"/>
  <c r="AC173" i="20"/>
  <c r="AC174" i="20"/>
  <c r="AC175" i="20"/>
  <c r="AC176" i="20"/>
  <c r="AC177" i="20"/>
  <c r="AC178" i="20"/>
  <c r="AC179" i="20"/>
  <c r="AC180" i="20"/>
  <c r="AC181" i="20"/>
  <c r="AC182" i="20"/>
  <c r="AC183" i="20"/>
  <c r="AC184" i="20"/>
  <c r="AC185" i="20"/>
  <c r="AC186" i="20"/>
  <c r="AC187" i="20"/>
  <c r="AC188" i="20"/>
  <c r="AC189" i="20"/>
  <c r="AC190" i="20"/>
  <c r="AC191" i="20"/>
  <c r="AC192" i="20"/>
  <c r="AC193" i="20"/>
  <c r="AC194" i="20"/>
  <c r="AC195" i="20"/>
  <c r="AC196" i="20"/>
  <c r="AC197" i="20"/>
  <c r="AC198" i="20"/>
  <c r="AC199" i="20"/>
  <c r="AC200" i="20"/>
  <c r="AC201" i="20"/>
  <c r="AC202" i="20"/>
  <c r="AC203" i="20"/>
  <c r="AC204" i="20"/>
  <c r="AC205" i="20"/>
  <c r="AC206" i="20"/>
  <c r="AC207" i="20"/>
  <c r="AC208" i="20"/>
  <c r="AC209" i="20"/>
  <c r="AC210" i="20"/>
  <c r="AC211" i="20"/>
  <c r="AC212" i="20"/>
  <c r="AC213" i="20"/>
  <c r="AC214" i="20"/>
  <c r="AC215" i="20"/>
  <c r="AC216" i="20"/>
  <c r="AC217" i="20"/>
  <c r="AC218" i="20"/>
  <c r="AC219" i="20"/>
  <c r="AC220" i="20"/>
  <c r="AC221" i="20"/>
  <c r="AC222" i="20"/>
  <c r="AC223" i="20"/>
  <c r="AC224" i="20"/>
  <c r="AC225" i="20"/>
  <c r="AC226" i="20"/>
  <c r="AC227" i="20"/>
  <c r="AC228" i="20"/>
  <c r="AC229" i="20"/>
  <c r="AC230" i="20"/>
  <c r="AC231" i="20"/>
  <c r="AC232" i="20"/>
  <c r="AC233" i="20"/>
  <c r="AC234" i="20"/>
  <c r="AC235" i="20"/>
  <c r="AC236" i="20"/>
  <c r="AC237" i="20"/>
  <c r="AC238" i="20"/>
  <c r="AC239" i="20"/>
  <c r="AC240" i="20"/>
  <c r="AC241" i="20"/>
  <c r="AC242" i="20"/>
  <c r="AC243" i="20"/>
  <c r="AC244" i="20"/>
  <c r="AC245" i="20"/>
  <c r="AC246" i="20"/>
  <c r="AC247" i="20"/>
  <c r="AC248" i="20"/>
  <c r="AC249" i="20"/>
  <c r="AC250" i="20"/>
  <c r="AC251" i="20"/>
  <c r="AC252" i="20"/>
  <c r="AC253" i="20"/>
  <c r="AC254" i="20"/>
  <c r="AC255" i="20"/>
  <c r="AC256" i="20"/>
  <c r="AC257" i="20"/>
  <c r="AC258" i="20"/>
  <c r="AC259" i="20"/>
  <c r="AC260" i="20"/>
  <c r="AC261" i="20"/>
  <c r="AC262" i="20"/>
  <c r="AC263" i="20"/>
  <c r="AC264" i="20"/>
  <c r="AC265" i="20"/>
  <c r="AC266" i="20"/>
  <c r="AC267" i="20"/>
  <c r="AC268" i="20"/>
  <c r="AC269" i="20"/>
  <c r="AC270" i="20"/>
  <c r="AC271" i="20"/>
  <c r="AC272" i="20"/>
  <c r="AC273" i="20"/>
  <c r="AC274" i="20"/>
  <c r="AC275" i="20"/>
  <c r="AC276" i="20"/>
  <c r="AC277" i="20"/>
  <c r="AC278" i="20"/>
  <c r="AC279" i="20"/>
  <c r="AC280" i="20"/>
  <c r="AC281" i="20"/>
  <c r="AC282" i="20"/>
  <c r="AC283" i="20"/>
  <c r="AC284" i="20"/>
  <c r="AC285" i="20"/>
  <c r="AC286" i="20"/>
  <c r="AC287" i="20"/>
  <c r="AC288" i="20"/>
  <c r="AC289" i="20"/>
  <c r="AC290" i="20"/>
  <c r="AC291" i="20"/>
  <c r="AC3" i="20"/>
  <c r="AC4" i="20"/>
  <c r="AC5" i="20"/>
  <c r="AC6" i="20"/>
  <c r="AC7" i="20"/>
  <c r="AC8" i="20"/>
  <c r="AC9" i="20"/>
  <c r="AC10" i="20"/>
  <c r="AC11" i="20"/>
  <c r="AC12" i="20"/>
  <c r="AC13" i="20"/>
  <c r="AC14" i="20"/>
  <c r="AC15" i="20"/>
  <c r="AC16" i="20"/>
  <c r="AC17" i="20"/>
  <c r="AC18" i="20"/>
  <c r="AC19" i="20"/>
  <c r="AC20" i="20"/>
  <c r="AC21" i="20"/>
  <c r="AC22" i="20"/>
  <c r="AC23" i="20"/>
  <c r="AC24" i="20"/>
  <c r="AC25" i="20"/>
  <c r="AC26" i="20"/>
  <c r="AC27" i="20"/>
  <c r="AC28" i="20"/>
  <c r="AC29" i="20"/>
  <c r="AC30" i="20"/>
  <c r="AC31" i="20"/>
  <c r="AC32" i="20"/>
  <c r="AC33" i="20"/>
  <c r="AC34" i="20"/>
  <c r="AC35" i="20"/>
  <c r="AC36" i="20"/>
  <c r="AC37" i="20"/>
  <c r="AC38" i="20"/>
  <c r="AC39" i="20"/>
  <c r="AC40" i="20"/>
  <c r="AC41" i="20"/>
  <c r="AC42" i="20"/>
  <c r="AC43" i="20"/>
  <c r="AC44" i="20"/>
  <c r="AC45" i="20"/>
  <c r="AC46" i="20"/>
  <c r="AC47" i="20"/>
  <c r="AC48" i="20"/>
  <c r="AC49" i="20"/>
  <c r="AC50" i="20"/>
  <c r="AC51" i="20"/>
  <c r="AC52" i="20"/>
  <c r="AC53" i="20"/>
  <c r="AC54" i="20"/>
  <c r="AC55" i="20"/>
  <c r="S100" i="20" l="1"/>
  <c r="S101" i="20"/>
  <c r="S102" i="20"/>
  <c r="S103" i="20"/>
  <c r="S104" i="20"/>
  <c r="S105" i="20"/>
  <c r="S106" i="20"/>
  <c r="S107" i="20"/>
  <c r="S108" i="20"/>
  <c r="S109" i="20"/>
  <c r="S110" i="20"/>
  <c r="S111" i="20"/>
  <c r="S112" i="20"/>
  <c r="S113" i="20"/>
  <c r="S114" i="20"/>
  <c r="S115" i="20"/>
  <c r="S116" i="20"/>
  <c r="S117" i="20"/>
  <c r="S118" i="20"/>
  <c r="S119" i="20"/>
  <c r="S120" i="20"/>
  <c r="S121" i="20"/>
  <c r="S122" i="20"/>
  <c r="S123" i="20"/>
  <c r="S124" i="20"/>
  <c r="S125" i="20"/>
  <c r="S126" i="20"/>
  <c r="S127" i="20"/>
  <c r="S128" i="20"/>
  <c r="S129" i="20"/>
  <c r="S130" i="20"/>
  <c r="S131" i="20"/>
  <c r="S132" i="20"/>
  <c r="S133" i="20"/>
  <c r="S134" i="20"/>
  <c r="S135" i="20"/>
  <c r="S136" i="20"/>
  <c r="S137" i="20"/>
  <c r="S138" i="20"/>
  <c r="S139" i="20"/>
  <c r="S140" i="20"/>
  <c r="S141" i="20"/>
  <c r="S142" i="20"/>
  <c r="S143" i="20"/>
  <c r="S144" i="20"/>
  <c r="S145" i="20"/>
  <c r="S146" i="20"/>
  <c r="S147" i="20"/>
  <c r="S148" i="20"/>
  <c r="S149" i="20"/>
  <c r="S150" i="20"/>
  <c r="S151" i="20"/>
  <c r="S152" i="20"/>
  <c r="S153" i="20"/>
  <c r="S154" i="20"/>
  <c r="S155" i="20"/>
  <c r="S156" i="20"/>
  <c r="S157" i="20"/>
  <c r="S158" i="20"/>
  <c r="S159" i="20"/>
  <c r="S160" i="20"/>
  <c r="S161" i="20"/>
  <c r="S162" i="20"/>
  <c r="S163" i="20"/>
  <c r="S164" i="20"/>
  <c r="S165" i="20"/>
  <c r="S166" i="20"/>
  <c r="S167" i="20"/>
  <c r="S168" i="20"/>
  <c r="S169" i="20"/>
  <c r="S170" i="20"/>
  <c r="S171" i="20"/>
  <c r="S172" i="20"/>
  <c r="S173" i="20"/>
  <c r="S174" i="20"/>
  <c r="S175" i="20"/>
  <c r="S176" i="20"/>
  <c r="S177" i="20"/>
  <c r="S178" i="20"/>
  <c r="S179" i="20"/>
  <c r="S180" i="20"/>
  <c r="S181" i="20"/>
  <c r="S182" i="20"/>
  <c r="S183" i="20"/>
  <c r="S184" i="20"/>
  <c r="S185" i="20"/>
  <c r="S186" i="20"/>
  <c r="S187" i="20"/>
  <c r="S188" i="20"/>
  <c r="S189" i="20"/>
  <c r="S190" i="20"/>
  <c r="S191" i="20"/>
  <c r="S192" i="20"/>
  <c r="S193" i="20"/>
  <c r="S194" i="20"/>
  <c r="S195" i="20"/>
  <c r="S196" i="20"/>
  <c r="S197" i="20"/>
  <c r="S198" i="20"/>
  <c r="S199" i="20"/>
  <c r="S200" i="20"/>
  <c r="S201" i="20"/>
  <c r="S202" i="20"/>
  <c r="S203" i="20"/>
  <c r="S204" i="20"/>
  <c r="S205" i="20"/>
  <c r="S206" i="20"/>
  <c r="S207" i="20"/>
  <c r="S208" i="20"/>
  <c r="S209" i="20"/>
  <c r="S210" i="20"/>
  <c r="S211" i="20"/>
  <c r="S212" i="20"/>
  <c r="S213" i="20"/>
  <c r="S214" i="20"/>
  <c r="S215" i="20"/>
  <c r="S216" i="20"/>
  <c r="S217" i="20"/>
  <c r="S218" i="20"/>
  <c r="S219" i="20"/>
  <c r="S220" i="20"/>
  <c r="S221" i="20"/>
  <c r="S222" i="20"/>
  <c r="S223" i="20"/>
  <c r="S224" i="20"/>
  <c r="S225" i="20"/>
  <c r="U225" i="20" s="1"/>
  <c r="S226" i="20"/>
  <c r="U226" i="20" s="1"/>
  <c r="S227" i="20"/>
  <c r="S228" i="20"/>
  <c r="S229" i="20"/>
  <c r="V229" i="20" s="1"/>
  <c r="S230" i="20"/>
  <c r="U230" i="20" s="1"/>
  <c r="S231" i="20"/>
  <c r="S232" i="20"/>
  <c r="S233" i="20"/>
  <c r="V233" i="20" s="1"/>
  <c r="S234" i="20"/>
  <c r="U234" i="20" s="1"/>
  <c r="V234" i="20" s="1"/>
  <c r="S235" i="20"/>
  <c r="U235" i="20" s="1"/>
  <c r="S236" i="20"/>
  <c r="U236" i="20" s="1"/>
  <c r="S237" i="20"/>
  <c r="U237" i="20" s="1"/>
  <c r="V237" i="20" s="1"/>
  <c r="S238" i="20"/>
  <c r="S239" i="20"/>
  <c r="U239" i="20" s="1"/>
  <c r="S240" i="20"/>
  <c r="S241" i="20"/>
  <c r="U241" i="20" s="1"/>
  <c r="S242" i="20"/>
  <c r="U242" i="20" s="1"/>
  <c r="V242" i="20" s="1"/>
  <c r="S243" i="20"/>
  <c r="U243" i="20" s="1"/>
  <c r="S244" i="20"/>
  <c r="U244" i="20" s="1"/>
  <c r="S245" i="20"/>
  <c r="U245" i="20" s="1"/>
  <c r="S246" i="20"/>
  <c r="U246" i="20" s="1"/>
  <c r="S247" i="20"/>
  <c r="S248" i="20"/>
  <c r="U248" i="20" s="1"/>
  <c r="S249" i="20"/>
  <c r="V249" i="20" s="1"/>
  <c r="S250" i="20"/>
  <c r="S251" i="20"/>
  <c r="U251" i="20" s="1"/>
  <c r="S252" i="20"/>
  <c r="S253" i="20"/>
  <c r="S254" i="20"/>
  <c r="S255" i="20"/>
  <c r="V255" i="20" s="1"/>
  <c r="S256" i="20"/>
  <c r="S257" i="20"/>
  <c r="V257" i="20" s="1"/>
  <c r="S258" i="20"/>
  <c r="V258" i="20" s="1"/>
  <c r="S259" i="20"/>
  <c r="S260" i="20"/>
  <c r="S261" i="20"/>
  <c r="S262" i="20"/>
  <c r="V262" i="20" s="1"/>
  <c r="S263" i="20"/>
  <c r="S264" i="20"/>
  <c r="U264" i="20" s="1"/>
  <c r="S265" i="20"/>
  <c r="S266" i="20"/>
  <c r="U266" i="20" s="1"/>
  <c r="S267" i="20"/>
  <c r="U267" i="20" s="1"/>
  <c r="S268" i="20"/>
  <c r="S269" i="20"/>
  <c r="S270" i="20"/>
  <c r="V270" i="20" s="1"/>
  <c r="S271" i="20"/>
  <c r="S272" i="20"/>
  <c r="S273" i="20"/>
  <c r="V273" i="20" s="1"/>
  <c r="S274" i="20"/>
  <c r="U274" i="20" s="1"/>
  <c r="S275" i="20"/>
  <c r="U275" i="20" s="1"/>
  <c r="S276" i="20"/>
  <c r="V276" i="20" s="1"/>
  <c r="S277" i="20"/>
  <c r="U277" i="20" s="1"/>
  <c r="V277" i="20" s="1"/>
  <c r="S278" i="20"/>
  <c r="V278" i="20" s="1"/>
  <c r="S279" i="20"/>
  <c r="V279" i="20" s="1"/>
  <c r="S280" i="20"/>
  <c r="U280" i="20" s="1"/>
  <c r="S281" i="20"/>
  <c r="V281" i="20" s="1"/>
  <c r="S282" i="20"/>
  <c r="S283" i="20"/>
  <c r="S284" i="20"/>
  <c r="S285" i="20"/>
  <c r="V285" i="20" s="1"/>
  <c r="S286" i="20"/>
  <c r="S287" i="20"/>
  <c r="U287" i="20" s="1"/>
  <c r="S288" i="20"/>
  <c r="V288" i="20" s="1"/>
  <c r="S289" i="20"/>
  <c r="S290" i="20"/>
  <c r="U290" i="20" s="1"/>
  <c r="S291" i="20"/>
  <c r="S3" i="20"/>
  <c r="S4" i="20"/>
  <c r="S5" i="20"/>
  <c r="S6" i="20"/>
  <c r="S7" i="20"/>
  <c r="S8" i="20"/>
  <c r="S9" i="20"/>
  <c r="S10" i="20"/>
  <c r="S11" i="20"/>
  <c r="S12" i="20"/>
  <c r="S13" i="20"/>
  <c r="S14" i="20"/>
  <c r="S15" i="20"/>
  <c r="S16" i="20"/>
  <c r="S17" i="20"/>
  <c r="S18" i="20"/>
  <c r="S19" i="20"/>
  <c r="S20" i="20"/>
  <c r="S21" i="20"/>
  <c r="S22" i="20"/>
  <c r="S23" i="20"/>
  <c r="S24" i="20"/>
  <c r="S25" i="20"/>
  <c r="S26" i="20"/>
  <c r="S27" i="20"/>
  <c r="S28" i="20"/>
  <c r="S29" i="20"/>
  <c r="S30" i="20"/>
  <c r="S31" i="20"/>
  <c r="S32" i="20"/>
  <c r="S33" i="20"/>
  <c r="S34" i="20"/>
  <c r="S35" i="20"/>
  <c r="S36" i="20"/>
  <c r="S37" i="20"/>
  <c r="S38" i="20"/>
  <c r="S39" i="20"/>
  <c r="S40" i="20"/>
  <c r="S41" i="20"/>
  <c r="S42" i="20"/>
  <c r="S43" i="20"/>
  <c r="S44" i="20"/>
  <c r="S45" i="20"/>
  <c r="S46" i="20"/>
  <c r="S47" i="20"/>
  <c r="S48" i="20"/>
  <c r="S49" i="20"/>
  <c r="S50" i="20"/>
  <c r="S51" i="20"/>
  <c r="S52" i="20"/>
  <c r="S53" i="20"/>
  <c r="S54" i="20"/>
  <c r="S55" i="20"/>
  <c r="S56" i="20"/>
  <c r="S57" i="20"/>
  <c r="S58" i="20"/>
  <c r="S59" i="20"/>
  <c r="S60" i="20"/>
  <c r="S61" i="20"/>
  <c r="S62" i="20"/>
  <c r="S63" i="20"/>
  <c r="S64" i="20"/>
  <c r="S65" i="20"/>
  <c r="S66" i="20"/>
  <c r="S67" i="20"/>
  <c r="S68" i="20"/>
  <c r="S69" i="20"/>
  <c r="S70" i="20"/>
  <c r="S71" i="20"/>
  <c r="S72" i="20"/>
  <c r="S73" i="20"/>
  <c r="S74" i="20"/>
  <c r="S75" i="20"/>
  <c r="S76" i="20"/>
  <c r="S77" i="20"/>
  <c r="S78" i="20"/>
  <c r="S79" i="20"/>
  <c r="S80" i="20"/>
  <c r="S81" i="20"/>
  <c r="S82" i="20"/>
  <c r="S83" i="20"/>
  <c r="S84" i="20"/>
  <c r="S85" i="20"/>
  <c r="S86" i="20"/>
  <c r="S87" i="20"/>
  <c r="S88" i="20"/>
  <c r="S89" i="20"/>
  <c r="S90" i="20"/>
  <c r="S91" i="20"/>
  <c r="S92" i="20"/>
  <c r="S93" i="20"/>
  <c r="S94" i="20"/>
  <c r="S95" i="20"/>
  <c r="S96" i="20"/>
  <c r="S97" i="20"/>
  <c r="S98" i="20"/>
  <c r="S99" i="20"/>
  <c r="H4" i="20"/>
  <c r="AH4" i="20" s="1"/>
  <c r="H5" i="20"/>
  <c r="AH5" i="20" s="1"/>
  <c r="H6" i="20"/>
  <c r="AH6" i="20" s="1"/>
  <c r="H7" i="20"/>
  <c r="AH7" i="20" s="1"/>
  <c r="AI7" i="20" s="1"/>
  <c r="H8" i="20"/>
  <c r="AH8" i="20" s="1"/>
  <c r="AI8" i="20" s="1"/>
  <c r="H9" i="20"/>
  <c r="AH9" i="20" s="1"/>
  <c r="AI9" i="20" s="1"/>
  <c r="H10" i="20"/>
  <c r="AH10" i="20" s="1"/>
  <c r="H11" i="20"/>
  <c r="AH11" i="20" s="1"/>
  <c r="AI11" i="20" s="1"/>
  <c r="H12" i="20"/>
  <c r="AH12" i="20" s="1"/>
  <c r="H13" i="20"/>
  <c r="AH13" i="20" s="1"/>
  <c r="H14" i="20"/>
  <c r="AH14" i="20" s="1"/>
  <c r="H15" i="20"/>
  <c r="AH15" i="20" s="1"/>
  <c r="AI15" i="20" s="1"/>
  <c r="H16" i="20"/>
  <c r="AH16" i="20" s="1"/>
  <c r="H17" i="20"/>
  <c r="AH17" i="20" s="1"/>
  <c r="AI17" i="20" s="1"/>
  <c r="H18" i="20"/>
  <c r="AH18" i="20" s="1"/>
  <c r="AI18" i="20" s="1"/>
  <c r="H19" i="20"/>
  <c r="AH19" i="20" s="1"/>
  <c r="H20" i="20"/>
  <c r="AH20" i="20" s="1"/>
  <c r="H21" i="20"/>
  <c r="AH21" i="20" s="1"/>
  <c r="AI21" i="20" s="1"/>
  <c r="H22" i="20"/>
  <c r="AH22" i="20" s="1"/>
  <c r="AI22" i="20" s="1"/>
  <c r="H23" i="20"/>
  <c r="AH23" i="20" s="1"/>
  <c r="AI23" i="20" s="1"/>
  <c r="H24" i="20"/>
  <c r="AH24" i="20" s="1"/>
  <c r="H25" i="20"/>
  <c r="AH25" i="20" s="1"/>
  <c r="AI25" i="20" s="1"/>
  <c r="H26" i="20"/>
  <c r="AH26" i="20" s="1"/>
  <c r="H27" i="20"/>
  <c r="AH27" i="20" s="1"/>
  <c r="H28" i="20"/>
  <c r="AH28" i="20" s="1"/>
  <c r="H29" i="20"/>
  <c r="AH29" i="20" s="1"/>
  <c r="AI29" i="20" s="1"/>
  <c r="H30" i="20"/>
  <c r="AH30" i="20" s="1"/>
  <c r="AI30" i="20" s="1"/>
  <c r="H31" i="20"/>
  <c r="AH31" i="20" s="1"/>
  <c r="AI31" i="20" s="1"/>
  <c r="H32" i="20"/>
  <c r="AH32" i="20" s="1"/>
  <c r="AI32" i="20" s="1"/>
  <c r="H33" i="20"/>
  <c r="AH33" i="20" s="1"/>
  <c r="H34" i="20"/>
  <c r="AH34" i="20" s="1"/>
  <c r="AI34" i="20" s="1"/>
  <c r="H35" i="20"/>
  <c r="AH35" i="20" s="1"/>
  <c r="AI35" i="20" s="1"/>
  <c r="H36" i="20"/>
  <c r="AH36" i="20" s="1"/>
  <c r="AI36" i="20" s="1"/>
  <c r="H37" i="20"/>
  <c r="AH37" i="20" s="1"/>
  <c r="AI37" i="20" s="1"/>
  <c r="H38" i="20"/>
  <c r="AH38" i="20" s="1"/>
  <c r="H39" i="20"/>
  <c r="AH39" i="20" s="1"/>
  <c r="AI39" i="20" s="1"/>
  <c r="H40" i="20"/>
  <c r="AH40" i="20" s="1"/>
  <c r="AI40" i="20" s="1"/>
  <c r="H41" i="20"/>
  <c r="AH41" i="20" s="1"/>
  <c r="AI41" i="20" s="1"/>
  <c r="H42" i="20"/>
  <c r="AH42" i="20" s="1"/>
  <c r="AI42" i="20" s="1"/>
  <c r="H43" i="20"/>
  <c r="AH43" i="20" s="1"/>
  <c r="AI43" i="20" s="1"/>
  <c r="H44" i="20"/>
  <c r="AH44" i="20" s="1"/>
  <c r="AI44" i="20" s="1"/>
  <c r="H45" i="20"/>
  <c r="AH45" i="20" s="1"/>
  <c r="AI45" i="20" s="1"/>
  <c r="H46" i="20"/>
  <c r="AH46" i="20" s="1"/>
  <c r="H47" i="20"/>
  <c r="AH47" i="20" s="1"/>
  <c r="AI47" i="20" s="1"/>
  <c r="H48" i="20"/>
  <c r="AH48" i="20" s="1"/>
  <c r="H49" i="20"/>
  <c r="AH49" i="20" s="1"/>
  <c r="AI49" i="20" s="1"/>
  <c r="H50" i="20"/>
  <c r="AH50" i="20" s="1"/>
  <c r="H51" i="20"/>
  <c r="AH51" i="20" s="1"/>
  <c r="AI51" i="20" s="1"/>
  <c r="H52" i="20"/>
  <c r="AH52" i="20" s="1"/>
  <c r="AI52" i="20" s="1"/>
  <c r="H53" i="20"/>
  <c r="AH53" i="20" s="1"/>
  <c r="AI53" i="20" s="1"/>
  <c r="H54" i="20"/>
  <c r="AH54" i="20" s="1"/>
  <c r="H55" i="20"/>
  <c r="AH55" i="20" s="1"/>
  <c r="AI55" i="20" s="1"/>
  <c r="H56" i="20"/>
  <c r="AH56" i="20" s="1"/>
  <c r="AI56" i="20" s="1"/>
  <c r="H57" i="20"/>
  <c r="AH57" i="20" s="1"/>
  <c r="AI57" i="20" s="1"/>
  <c r="H58" i="20"/>
  <c r="AH58" i="20" s="1"/>
  <c r="H59" i="20"/>
  <c r="AH59" i="20" s="1"/>
  <c r="H60" i="20"/>
  <c r="AH60" i="20" s="1"/>
  <c r="H61" i="20"/>
  <c r="AH61" i="20" s="1"/>
  <c r="AI61" i="20" s="1"/>
  <c r="H62" i="20"/>
  <c r="AH62" i="20" s="1"/>
  <c r="AI62" i="20" s="1"/>
  <c r="H63" i="20"/>
  <c r="AH63" i="20" s="1"/>
  <c r="H64" i="20"/>
  <c r="AH64" i="20" s="1"/>
  <c r="AI64" i="20" s="1"/>
  <c r="H65" i="20"/>
  <c r="AH65" i="20" s="1"/>
  <c r="H66" i="20"/>
  <c r="AH66" i="20" s="1"/>
  <c r="AI66" i="20" s="1"/>
  <c r="H67" i="20"/>
  <c r="AH67" i="20" s="1"/>
  <c r="AI67" i="20" s="1"/>
  <c r="H68" i="20"/>
  <c r="AH68" i="20" s="1"/>
  <c r="H69" i="20"/>
  <c r="AH69" i="20" s="1"/>
  <c r="AI69" i="20" s="1"/>
  <c r="H70" i="20"/>
  <c r="AH70" i="20" s="1"/>
  <c r="AI70" i="20" s="1"/>
  <c r="H71" i="20"/>
  <c r="AH71" i="20" s="1"/>
  <c r="H72" i="20"/>
  <c r="AH72" i="20" s="1"/>
  <c r="H73" i="20"/>
  <c r="AH73" i="20" s="1"/>
  <c r="AI73" i="20" s="1"/>
  <c r="H74" i="20"/>
  <c r="AH74" i="20" s="1"/>
  <c r="H75" i="20"/>
  <c r="AH75" i="20" s="1"/>
  <c r="H76" i="20"/>
  <c r="AH76" i="20" s="1"/>
  <c r="AI76" i="20" s="1"/>
  <c r="H77" i="20"/>
  <c r="AH77" i="20" s="1"/>
  <c r="H78" i="20"/>
  <c r="AH78" i="20" s="1"/>
  <c r="H79" i="20"/>
  <c r="AH79" i="20" s="1"/>
  <c r="AI79" i="20" s="1"/>
  <c r="H80" i="20"/>
  <c r="AH80" i="20" s="1"/>
  <c r="AI80" i="20" s="1"/>
  <c r="H81" i="20"/>
  <c r="AH81" i="20" s="1"/>
  <c r="AI81" i="20" s="1"/>
  <c r="H82" i="20"/>
  <c r="AH82" i="20" s="1"/>
  <c r="AI82" i="20" s="1"/>
  <c r="H83" i="20"/>
  <c r="AH83" i="20" s="1"/>
  <c r="H84" i="20"/>
  <c r="AH84" i="20" s="1"/>
  <c r="AI84" i="20" s="1"/>
  <c r="H85" i="20"/>
  <c r="AH85" i="20" s="1"/>
  <c r="H86" i="20"/>
  <c r="AH86" i="20" s="1"/>
  <c r="H87" i="20"/>
  <c r="AH87" i="20" s="1"/>
  <c r="AI87" i="20" s="1"/>
  <c r="H88" i="20"/>
  <c r="AH88" i="20" s="1"/>
  <c r="AI88" i="20" s="1"/>
  <c r="H89" i="20"/>
  <c r="AH89" i="20" s="1"/>
  <c r="H90" i="20"/>
  <c r="AH90" i="20" s="1"/>
  <c r="AI90" i="20" s="1"/>
  <c r="H91" i="20"/>
  <c r="AH91" i="20" s="1"/>
  <c r="AI91" i="20" s="1"/>
  <c r="H92" i="20"/>
  <c r="AH92" i="20" s="1"/>
  <c r="AI92" i="20" s="1"/>
  <c r="H93" i="20"/>
  <c r="AH93" i="20" s="1"/>
  <c r="AI93" i="20" s="1"/>
  <c r="H94" i="20"/>
  <c r="AH94" i="20" s="1"/>
  <c r="AI94" i="20" s="1"/>
  <c r="H95" i="20"/>
  <c r="AH95" i="20" s="1"/>
  <c r="AI95" i="20" s="1"/>
  <c r="H96" i="20"/>
  <c r="AH96" i="20" s="1"/>
  <c r="AI96" i="20" s="1"/>
  <c r="H97" i="20"/>
  <c r="AH97" i="20" s="1"/>
  <c r="AI97" i="20" s="1"/>
  <c r="H98" i="20"/>
  <c r="AH98" i="20" s="1"/>
  <c r="H99" i="20"/>
  <c r="AH99" i="20" s="1"/>
  <c r="AI99" i="20" s="1"/>
  <c r="H100" i="20"/>
  <c r="AH100" i="20" s="1"/>
  <c r="H101" i="20"/>
  <c r="AH101" i="20" s="1"/>
  <c r="H102" i="20"/>
  <c r="AH102" i="20" s="1"/>
  <c r="AI102" i="20" s="1"/>
  <c r="H103" i="20"/>
  <c r="AH103" i="20" s="1"/>
  <c r="AI103" i="20" s="1"/>
  <c r="H104" i="20"/>
  <c r="AH104" i="20" s="1"/>
  <c r="AI104" i="20" s="1"/>
  <c r="H105" i="20"/>
  <c r="AH105" i="20" s="1"/>
  <c r="AI105" i="20" s="1"/>
  <c r="H106" i="20"/>
  <c r="AH106" i="20" s="1"/>
  <c r="AI106" i="20" s="1"/>
  <c r="H107" i="20"/>
  <c r="AH107" i="20" s="1"/>
  <c r="AI107" i="20" s="1"/>
  <c r="H108" i="20"/>
  <c r="AH108" i="20" s="1"/>
  <c r="H109" i="20"/>
  <c r="AH109" i="20" s="1"/>
  <c r="AI109" i="20" s="1"/>
  <c r="H110" i="20"/>
  <c r="AH110" i="20" s="1"/>
  <c r="AI110" i="20" s="1"/>
  <c r="H111" i="20"/>
  <c r="AH111" i="20" s="1"/>
  <c r="H112" i="20"/>
  <c r="AH112" i="20" s="1"/>
  <c r="H113" i="20"/>
  <c r="AH113" i="20" s="1"/>
  <c r="H114" i="20"/>
  <c r="AH114" i="20" s="1"/>
  <c r="H115" i="20"/>
  <c r="AH115" i="20" s="1"/>
  <c r="H116" i="20"/>
  <c r="AH116" i="20" s="1"/>
  <c r="AI116" i="20" s="1"/>
  <c r="H117" i="20"/>
  <c r="AH117" i="20" s="1"/>
  <c r="AI117" i="20" s="1"/>
  <c r="H118" i="20"/>
  <c r="AH118" i="20" s="1"/>
  <c r="AI118" i="20" s="1"/>
  <c r="H119" i="20"/>
  <c r="AH119" i="20" s="1"/>
  <c r="AI119" i="20" s="1"/>
  <c r="H120" i="20"/>
  <c r="AH120" i="20" s="1"/>
  <c r="H121" i="20"/>
  <c r="AH121" i="20" s="1"/>
  <c r="AI121" i="20" s="1"/>
  <c r="H122" i="20"/>
  <c r="AH122" i="20" s="1"/>
  <c r="H123" i="20"/>
  <c r="AH123" i="20" s="1"/>
  <c r="AI123" i="20" s="1"/>
  <c r="H124" i="20"/>
  <c r="AH124" i="20" s="1"/>
  <c r="H125" i="20"/>
  <c r="AH125" i="20" s="1"/>
  <c r="AI125" i="20" s="1"/>
  <c r="H126" i="20"/>
  <c r="AH126" i="20" s="1"/>
  <c r="AI126" i="20" s="1"/>
  <c r="H127" i="20"/>
  <c r="AH127" i="20" s="1"/>
  <c r="AI127" i="20" s="1"/>
  <c r="H128" i="20"/>
  <c r="AH128" i="20" s="1"/>
  <c r="AI128" i="20" s="1"/>
  <c r="H129" i="20"/>
  <c r="AH129" i="20" s="1"/>
  <c r="AI129" i="20" s="1"/>
  <c r="H130" i="20"/>
  <c r="AH130" i="20" s="1"/>
  <c r="AI130" i="20" s="1"/>
  <c r="H131" i="20"/>
  <c r="AH131" i="20" s="1"/>
  <c r="H132" i="20"/>
  <c r="AH132" i="20" s="1"/>
  <c r="AI132" i="20" s="1"/>
  <c r="H133" i="20"/>
  <c r="AH133" i="20" s="1"/>
  <c r="H134" i="20"/>
  <c r="AH134" i="20" s="1"/>
  <c r="AI134" i="20" s="1"/>
  <c r="H135" i="20"/>
  <c r="AH135" i="20" s="1"/>
  <c r="H136" i="20"/>
  <c r="AH136" i="20" s="1"/>
  <c r="AI136" i="20" s="1"/>
  <c r="H137" i="20"/>
  <c r="AH137" i="20" s="1"/>
  <c r="AI137" i="20" s="1"/>
  <c r="H138" i="20"/>
  <c r="AH138" i="20" s="1"/>
  <c r="AI138" i="20" s="1"/>
  <c r="H139" i="20"/>
  <c r="AH139" i="20" s="1"/>
  <c r="AI139" i="20" s="1"/>
  <c r="H140" i="20"/>
  <c r="AH140" i="20" s="1"/>
  <c r="H141" i="20"/>
  <c r="AH141" i="20" s="1"/>
  <c r="AI141" i="20" s="1"/>
  <c r="H142" i="20"/>
  <c r="AH142" i="20" s="1"/>
  <c r="AI142" i="20" s="1"/>
  <c r="H143" i="20"/>
  <c r="AH143" i="20" s="1"/>
  <c r="H144" i="20"/>
  <c r="AH144" i="20" s="1"/>
  <c r="AI144" i="20" s="1"/>
  <c r="H145" i="20"/>
  <c r="AH145" i="20" s="1"/>
  <c r="AI145" i="20" s="1"/>
  <c r="H146" i="20"/>
  <c r="AH146" i="20" s="1"/>
  <c r="H147" i="20"/>
  <c r="AH147" i="20" s="1"/>
  <c r="H148" i="20"/>
  <c r="AH148" i="20" s="1"/>
  <c r="AI148" i="20" s="1"/>
  <c r="H149" i="20"/>
  <c r="AH149" i="20" s="1"/>
  <c r="AI149" i="20" s="1"/>
  <c r="H150" i="20"/>
  <c r="AH150" i="20" s="1"/>
  <c r="AI150" i="20" s="1"/>
  <c r="H151" i="20"/>
  <c r="AH151" i="20" s="1"/>
  <c r="H152" i="20"/>
  <c r="AH152" i="20" s="1"/>
  <c r="AI152" i="20" s="1"/>
  <c r="H153" i="20"/>
  <c r="AH153" i="20" s="1"/>
  <c r="AI153" i="20" s="1"/>
  <c r="H154" i="20"/>
  <c r="AH154" i="20" s="1"/>
  <c r="AI154" i="20" s="1"/>
  <c r="H155" i="20"/>
  <c r="AH155" i="20" s="1"/>
  <c r="H156" i="20"/>
  <c r="AH156" i="20" s="1"/>
  <c r="H157" i="20"/>
  <c r="AH157" i="20" s="1"/>
  <c r="AI157" i="20" s="1"/>
  <c r="H158" i="20"/>
  <c r="AH158" i="20" s="1"/>
  <c r="H159" i="20"/>
  <c r="AH159" i="20" s="1"/>
  <c r="AI159" i="20" s="1"/>
  <c r="H160" i="20"/>
  <c r="AH160" i="20" s="1"/>
  <c r="AI160" i="20" s="1"/>
  <c r="H161" i="20"/>
  <c r="AH161" i="20" s="1"/>
  <c r="AI161" i="20" s="1"/>
  <c r="H162" i="20"/>
  <c r="AH162" i="20" s="1"/>
  <c r="H163" i="20"/>
  <c r="AH163" i="20" s="1"/>
  <c r="H164" i="20"/>
  <c r="AH164" i="20" s="1"/>
  <c r="H165" i="20"/>
  <c r="AH165" i="20" s="1"/>
  <c r="AI165" i="20" s="1"/>
  <c r="H166" i="20"/>
  <c r="AH166" i="20" s="1"/>
  <c r="AI166" i="20" s="1"/>
  <c r="H167" i="20"/>
  <c r="AH167" i="20" s="1"/>
  <c r="AI167" i="20" s="1"/>
  <c r="H168" i="20"/>
  <c r="AH168" i="20" s="1"/>
  <c r="H169" i="20"/>
  <c r="AH169" i="20" s="1"/>
  <c r="H170" i="20"/>
  <c r="AH170" i="20" s="1"/>
  <c r="H171" i="20"/>
  <c r="AH171" i="20" s="1"/>
  <c r="AI171" i="20" s="1"/>
  <c r="H172" i="20"/>
  <c r="AH172" i="20" s="1"/>
  <c r="H173" i="20"/>
  <c r="AH173" i="20" s="1"/>
  <c r="AI173" i="20" s="1"/>
  <c r="H174" i="20"/>
  <c r="AH174" i="20" s="1"/>
  <c r="AI174" i="20" s="1"/>
  <c r="H175" i="20"/>
  <c r="AH175" i="20" s="1"/>
  <c r="AI175" i="20" s="1"/>
  <c r="H176" i="20"/>
  <c r="AH176" i="20" s="1"/>
  <c r="H177" i="20"/>
  <c r="AH177" i="20" s="1"/>
  <c r="AI177" i="20" s="1"/>
  <c r="H178" i="20"/>
  <c r="AH178" i="20" s="1"/>
  <c r="AI178" i="20" s="1"/>
  <c r="H179" i="20"/>
  <c r="AH179" i="20" s="1"/>
  <c r="AI179" i="20" s="1"/>
  <c r="H180" i="20"/>
  <c r="AH180" i="20" s="1"/>
  <c r="H181" i="20"/>
  <c r="AH181" i="20" s="1"/>
  <c r="AI181" i="20" s="1"/>
  <c r="H182" i="20"/>
  <c r="AH182" i="20" s="1"/>
  <c r="H183" i="20"/>
  <c r="AH183" i="20" s="1"/>
  <c r="AI183" i="20" s="1"/>
  <c r="H184" i="20"/>
  <c r="AH184" i="20" s="1"/>
  <c r="AI184" i="20" s="1"/>
  <c r="H185" i="20"/>
  <c r="AH185" i="20" s="1"/>
  <c r="H186" i="20"/>
  <c r="AH186" i="20" s="1"/>
  <c r="AI186" i="20" s="1"/>
  <c r="H187" i="20"/>
  <c r="AH187" i="20" s="1"/>
  <c r="H188" i="20"/>
  <c r="AH188" i="20" s="1"/>
  <c r="AI188" i="20" s="1"/>
  <c r="H189" i="20"/>
  <c r="AH189" i="20" s="1"/>
  <c r="H190" i="20"/>
  <c r="AH190" i="20" s="1"/>
  <c r="H191" i="20"/>
  <c r="AH191" i="20" s="1"/>
  <c r="AI191" i="20" s="1"/>
  <c r="H192" i="20"/>
  <c r="AH192" i="20" s="1"/>
  <c r="H193" i="20"/>
  <c r="AH193" i="20" s="1"/>
  <c r="AI193" i="20" s="1"/>
  <c r="H194" i="20"/>
  <c r="AH194" i="20" s="1"/>
  <c r="AI194" i="20" s="1"/>
  <c r="H195" i="20"/>
  <c r="AH195" i="20" s="1"/>
  <c r="AI195" i="20" s="1"/>
  <c r="H196" i="20"/>
  <c r="AH196" i="20" s="1"/>
  <c r="H197" i="20"/>
  <c r="AH197" i="20" s="1"/>
  <c r="H198" i="20"/>
  <c r="AH198" i="20" s="1"/>
  <c r="AI198" i="20" s="1"/>
  <c r="H199" i="20"/>
  <c r="AH199" i="20" s="1"/>
  <c r="AI199" i="20" s="1"/>
  <c r="H200" i="20"/>
  <c r="AH200" i="20" s="1"/>
  <c r="H201" i="20"/>
  <c r="AH201" i="20" s="1"/>
  <c r="AI201" i="20" s="1"/>
  <c r="H202" i="20"/>
  <c r="AH202" i="20" s="1"/>
  <c r="H203" i="20"/>
  <c r="AH203" i="20" s="1"/>
  <c r="H204" i="20"/>
  <c r="AH204" i="20" s="1"/>
  <c r="H205" i="20"/>
  <c r="AH205" i="20" s="1"/>
  <c r="AI205" i="20" s="1"/>
  <c r="H206" i="20"/>
  <c r="AH206" i="20" s="1"/>
  <c r="AI206" i="20" s="1"/>
  <c r="H207" i="20"/>
  <c r="AH207" i="20" s="1"/>
  <c r="AI207" i="20" s="1"/>
  <c r="H208" i="20"/>
  <c r="AH208" i="20" s="1"/>
  <c r="H209" i="20"/>
  <c r="AH209" i="20" s="1"/>
  <c r="AI209" i="20" s="1"/>
  <c r="H210" i="20"/>
  <c r="AH210" i="20" s="1"/>
  <c r="H211" i="20"/>
  <c r="AH211" i="20" s="1"/>
  <c r="AI211" i="20" s="1"/>
  <c r="H212" i="20"/>
  <c r="AH212" i="20" s="1"/>
  <c r="AI212" i="20" s="1"/>
  <c r="H213" i="20"/>
  <c r="AH213" i="20" s="1"/>
  <c r="AI213" i="20" s="1"/>
  <c r="H214" i="20"/>
  <c r="AH214" i="20" s="1"/>
  <c r="AI214" i="20" s="1"/>
  <c r="H215" i="20"/>
  <c r="AH215" i="20" s="1"/>
  <c r="H216" i="20"/>
  <c r="AH216" i="20" s="1"/>
  <c r="AI216" i="20" s="1"/>
  <c r="H217" i="20"/>
  <c r="AH217" i="20" s="1"/>
  <c r="H218" i="20"/>
  <c r="AH218" i="20" s="1"/>
  <c r="AI218" i="20" s="1"/>
  <c r="H219" i="20"/>
  <c r="AH219" i="20" s="1"/>
  <c r="H220" i="20"/>
  <c r="AH220" i="20" s="1"/>
  <c r="AI220" i="20" s="1"/>
  <c r="H221" i="20"/>
  <c r="AH221" i="20" s="1"/>
  <c r="AI221" i="20" s="1"/>
  <c r="H222" i="20"/>
  <c r="AH222" i="20" s="1"/>
  <c r="H223" i="20"/>
  <c r="AH223" i="20" s="1"/>
  <c r="AI223" i="20" s="1"/>
  <c r="H224" i="20"/>
  <c r="AH224" i="20" s="1"/>
  <c r="AI224" i="20" s="1"/>
  <c r="H225" i="20"/>
  <c r="AH225" i="20" s="1"/>
  <c r="AI225" i="20" s="1"/>
  <c r="H226" i="20"/>
  <c r="AH226" i="20" s="1"/>
  <c r="AI226" i="20" s="1"/>
  <c r="H227" i="20"/>
  <c r="AH227" i="20" s="1"/>
  <c r="H228" i="20"/>
  <c r="AH228" i="20" s="1"/>
  <c r="AI228" i="20" s="1"/>
  <c r="H229" i="20"/>
  <c r="AH229" i="20" s="1"/>
  <c r="AI229" i="20" s="1"/>
  <c r="H230" i="20"/>
  <c r="AH230" i="20" s="1"/>
  <c r="AI230" i="20" s="1"/>
  <c r="H231" i="20"/>
  <c r="AH231" i="20" s="1"/>
  <c r="AI231" i="20" s="1"/>
  <c r="H232" i="20"/>
  <c r="AH232" i="20" s="1"/>
  <c r="AI232" i="20" s="1"/>
  <c r="H233" i="20"/>
  <c r="AH233" i="20" s="1"/>
  <c r="AI233" i="20" s="1"/>
  <c r="H234" i="20"/>
  <c r="AH234" i="20" s="1"/>
  <c r="AI234" i="20" s="1"/>
  <c r="H235" i="20"/>
  <c r="AH235" i="20" s="1"/>
  <c r="AI235" i="20" s="1"/>
  <c r="H236" i="20"/>
  <c r="AH236" i="20" s="1"/>
  <c r="AI236" i="20" s="1"/>
  <c r="H237" i="20"/>
  <c r="AH237" i="20" s="1"/>
  <c r="AI237" i="20" s="1"/>
  <c r="H238" i="20"/>
  <c r="AH238" i="20" s="1"/>
  <c r="AI238" i="20" s="1"/>
  <c r="H239" i="20"/>
  <c r="AH239" i="20" s="1"/>
  <c r="H240" i="20"/>
  <c r="AH240" i="20" s="1"/>
  <c r="AI240" i="20" s="1"/>
  <c r="H241" i="20"/>
  <c r="AH241" i="20" s="1"/>
  <c r="AI241" i="20" s="1"/>
  <c r="H242" i="20"/>
  <c r="AH242" i="20" s="1"/>
  <c r="H243" i="20"/>
  <c r="AH243" i="20" s="1"/>
  <c r="H244" i="20"/>
  <c r="AH244" i="20" s="1"/>
  <c r="AI244" i="20" s="1"/>
  <c r="H245" i="20"/>
  <c r="AH245" i="20" s="1"/>
  <c r="H246" i="20"/>
  <c r="AH246" i="20" s="1"/>
  <c r="H247" i="20"/>
  <c r="AH247" i="20" s="1"/>
  <c r="AI247" i="20" s="1"/>
  <c r="H248" i="20"/>
  <c r="AH248" i="20" s="1"/>
  <c r="H249" i="20"/>
  <c r="AH249" i="20" s="1"/>
  <c r="AI249" i="20" s="1"/>
  <c r="H250" i="20"/>
  <c r="AH250" i="20" s="1"/>
  <c r="AI250" i="20" s="1"/>
  <c r="H251" i="20"/>
  <c r="AH251" i="20" s="1"/>
  <c r="H252" i="20"/>
  <c r="AH252" i="20" s="1"/>
  <c r="H253" i="20"/>
  <c r="AH253" i="20" s="1"/>
  <c r="H254" i="20"/>
  <c r="AH254" i="20" s="1"/>
  <c r="H255" i="20"/>
  <c r="AH255" i="20" s="1"/>
  <c r="H256" i="20"/>
  <c r="AH256" i="20" s="1"/>
  <c r="H257" i="20"/>
  <c r="AH257" i="20" s="1"/>
  <c r="H258" i="20"/>
  <c r="AH258" i="20" s="1"/>
  <c r="AI258" i="20" s="1"/>
  <c r="H259" i="20"/>
  <c r="AH259" i="20" s="1"/>
  <c r="H260" i="20"/>
  <c r="AH260" i="20" s="1"/>
  <c r="H261" i="20"/>
  <c r="AH261" i="20" s="1"/>
  <c r="AI261" i="20" s="1"/>
  <c r="H262" i="20"/>
  <c r="AH262" i="20" s="1"/>
  <c r="AI262" i="20" s="1"/>
  <c r="H263" i="20"/>
  <c r="AH263" i="20" s="1"/>
  <c r="AI263" i="20" s="1"/>
  <c r="H264" i="20"/>
  <c r="AH264" i="20" s="1"/>
  <c r="AI264" i="20" s="1"/>
  <c r="H265" i="20"/>
  <c r="AH265" i="20" s="1"/>
  <c r="AI265" i="20" s="1"/>
  <c r="H266" i="20"/>
  <c r="AH266" i="20" s="1"/>
  <c r="AI266" i="20" s="1"/>
  <c r="H267" i="20"/>
  <c r="AH267" i="20" s="1"/>
  <c r="AI267" i="20" s="1"/>
  <c r="H268" i="20"/>
  <c r="AH268" i="20" s="1"/>
  <c r="AI268" i="20" s="1"/>
  <c r="H269" i="20"/>
  <c r="AH269" i="20" s="1"/>
  <c r="H270" i="20"/>
  <c r="AH270" i="20" s="1"/>
  <c r="H271" i="20"/>
  <c r="AH271" i="20" s="1"/>
  <c r="AI271" i="20" s="1"/>
  <c r="H272" i="20"/>
  <c r="AH272" i="20" s="1"/>
  <c r="AI272" i="20" s="1"/>
  <c r="H273" i="20"/>
  <c r="AH273" i="20" s="1"/>
  <c r="AI273" i="20" s="1"/>
  <c r="H274" i="20"/>
  <c r="AH274" i="20" s="1"/>
  <c r="AI274" i="20" s="1"/>
  <c r="H275" i="20"/>
  <c r="AH275" i="20" s="1"/>
  <c r="AI275" i="20" s="1"/>
  <c r="H276" i="20"/>
  <c r="AH276" i="20" s="1"/>
  <c r="AI276" i="20" s="1"/>
  <c r="H277" i="20"/>
  <c r="AH277" i="20" s="1"/>
  <c r="AI277" i="20" s="1"/>
  <c r="H278" i="20"/>
  <c r="AH278" i="20" s="1"/>
  <c r="AI278" i="20" s="1"/>
  <c r="H279" i="20"/>
  <c r="AH279" i="20" s="1"/>
  <c r="AI279" i="20" s="1"/>
  <c r="H280" i="20"/>
  <c r="AH280" i="20" s="1"/>
  <c r="AI280" i="20" s="1"/>
  <c r="H281" i="20"/>
  <c r="AH281" i="20" s="1"/>
  <c r="H282" i="20"/>
  <c r="AH282" i="20" s="1"/>
  <c r="AI282" i="20" s="1"/>
  <c r="H283" i="20"/>
  <c r="AH283" i="20" s="1"/>
  <c r="H284" i="20"/>
  <c r="AH284" i="20" s="1"/>
  <c r="AI284" i="20" s="1"/>
  <c r="H285" i="20"/>
  <c r="AH285" i="20" s="1"/>
  <c r="AI285" i="20" s="1"/>
  <c r="H286" i="20"/>
  <c r="AH286" i="20" s="1"/>
  <c r="AI286" i="20" s="1"/>
  <c r="H287" i="20"/>
  <c r="AH287" i="20" s="1"/>
  <c r="H288" i="20"/>
  <c r="AH288" i="20" s="1"/>
  <c r="AI288" i="20" s="1"/>
  <c r="H289" i="20"/>
  <c r="AH289" i="20" s="1"/>
  <c r="AI289" i="20" s="1"/>
  <c r="H290" i="20"/>
  <c r="AH290" i="20" s="1"/>
  <c r="AI290" i="20" s="1"/>
  <c r="H291" i="20"/>
  <c r="AH291" i="20" s="1"/>
  <c r="H3" i="20"/>
  <c r="AH3" i="20" s="1"/>
  <c r="AA4" i="20"/>
  <c r="AB4" i="20" s="1"/>
  <c r="AA5" i="20"/>
  <c r="AB5" i="20" s="1"/>
  <c r="AA6" i="20"/>
  <c r="AB6" i="20" s="1"/>
  <c r="AA7" i="20"/>
  <c r="AB7" i="20" s="1"/>
  <c r="AA8" i="20"/>
  <c r="AB8" i="20" s="1"/>
  <c r="AA9" i="20"/>
  <c r="AB9" i="20" s="1"/>
  <c r="AA10" i="20"/>
  <c r="AB10" i="20" s="1"/>
  <c r="AA11" i="20"/>
  <c r="AB11" i="20" s="1"/>
  <c r="AA12" i="20"/>
  <c r="AB12" i="20" s="1"/>
  <c r="AA13" i="20"/>
  <c r="AB13" i="20" s="1"/>
  <c r="AA14" i="20"/>
  <c r="AB14" i="20" s="1"/>
  <c r="AA15" i="20"/>
  <c r="AB15" i="20" s="1"/>
  <c r="AA16" i="20"/>
  <c r="AB16" i="20" s="1"/>
  <c r="AA17" i="20"/>
  <c r="AB17" i="20" s="1"/>
  <c r="AA18" i="20"/>
  <c r="AB18" i="20" s="1"/>
  <c r="AA19" i="20"/>
  <c r="AB19" i="20" s="1"/>
  <c r="AA20" i="20"/>
  <c r="AB20" i="20" s="1"/>
  <c r="AA21" i="20"/>
  <c r="AB21" i="20" s="1"/>
  <c r="AA22" i="20"/>
  <c r="AB22" i="20" s="1"/>
  <c r="AA23" i="20"/>
  <c r="AB23" i="20" s="1"/>
  <c r="AA24" i="20"/>
  <c r="AB24" i="20" s="1"/>
  <c r="AA25" i="20"/>
  <c r="AB25" i="20" s="1"/>
  <c r="AA26" i="20"/>
  <c r="AB26" i="20" s="1"/>
  <c r="AA27" i="20"/>
  <c r="AB27" i="20" s="1"/>
  <c r="AA28" i="20"/>
  <c r="AB28" i="20" s="1"/>
  <c r="AA29" i="20"/>
  <c r="AB29" i="20" s="1"/>
  <c r="AA30" i="20"/>
  <c r="AB30" i="20" s="1"/>
  <c r="AA31" i="20"/>
  <c r="AB31" i="20" s="1"/>
  <c r="AA32" i="20"/>
  <c r="AB32" i="20" s="1"/>
  <c r="AA33" i="20"/>
  <c r="AB33" i="20" s="1"/>
  <c r="AA34" i="20"/>
  <c r="AB34" i="20" s="1"/>
  <c r="AA35" i="20"/>
  <c r="AB35" i="20" s="1"/>
  <c r="AA36" i="20"/>
  <c r="AB36" i="20" s="1"/>
  <c r="AA37" i="20"/>
  <c r="AB37" i="20" s="1"/>
  <c r="AA38" i="20"/>
  <c r="AB38" i="20" s="1"/>
  <c r="AA39" i="20"/>
  <c r="AB39" i="20" s="1"/>
  <c r="AA40" i="20"/>
  <c r="AB40" i="20" s="1"/>
  <c r="AA41" i="20"/>
  <c r="AB41" i="20" s="1"/>
  <c r="AA42" i="20"/>
  <c r="AB42" i="20" s="1"/>
  <c r="AA43" i="20"/>
  <c r="AB43" i="20" s="1"/>
  <c r="AA44" i="20"/>
  <c r="AB44" i="20" s="1"/>
  <c r="AA45" i="20"/>
  <c r="AB45" i="20" s="1"/>
  <c r="AA46" i="20"/>
  <c r="AB46" i="20" s="1"/>
  <c r="AA47" i="20"/>
  <c r="AB47" i="20" s="1"/>
  <c r="AA48" i="20"/>
  <c r="AB48" i="20" s="1"/>
  <c r="AA49" i="20"/>
  <c r="AB49" i="20" s="1"/>
  <c r="AA50" i="20"/>
  <c r="AB50" i="20" s="1"/>
  <c r="AA51" i="20"/>
  <c r="AB51" i="20" s="1"/>
  <c r="AA52" i="20"/>
  <c r="AB52" i="20" s="1"/>
  <c r="AA53" i="20"/>
  <c r="AB53" i="20" s="1"/>
  <c r="AA54" i="20"/>
  <c r="AB54" i="20" s="1"/>
  <c r="AA55" i="20"/>
  <c r="AB55" i="20" s="1"/>
  <c r="AA56" i="20"/>
  <c r="AB56" i="20" s="1"/>
  <c r="AA57" i="20"/>
  <c r="AB57" i="20" s="1"/>
  <c r="AA58" i="20"/>
  <c r="AB58" i="20" s="1"/>
  <c r="AA59" i="20"/>
  <c r="AB59" i="20" s="1"/>
  <c r="AA60" i="20"/>
  <c r="AB60" i="20" s="1"/>
  <c r="AA61" i="20"/>
  <c r="AB61" i="20" s="1"/>
  <c r="AA62" i="20"/>
  <c r="AB62" i="20" s="1"/>
  <c r="AA63" i="20"/>
  <c r="AB63" i="20" s="1"/>
  <c r="AA64" i="20"/>
  <c r="AB64" i="20" s="1"/>
  <c r="AA65" i="20"/>
  <c r="AB65" i="20" s="1"/>
  <c r="AA66" i="20"/>
  <c r="AB66" i="20" s="1"/>
  <c r="AA67" i="20"/>
  <c r="AB67" i="20" s="1"/>
  <c r="AA68" i="20"/>
  <c r="AB68" i="20" s="1"/>
  <c r="AA69" i="20"/>
  <c r="AB69" i="20" s="1"/>
  <c r="AA70" i="20"/>
  <c r="AB70" i="20" s="1"/>
  <c r="AA71" i="20"/>
  <c r="AB71" i="20" s="1"/>
  <c r="AA72" i="20"/>
  <c r="AB72" i="20" s="1"/>
  <c r="AA73" i="20"/>
  <c r="AB73" i="20" s="1"/>
  <c r="AA74" i="20"/>
  <c r="AB74" i="20" s="1"/>
  <c r="AA75" i="20"/>
  <c r="AB75" i="20" s="1"/>
  <c r="AA76" i="20"/>
  <c r="AB76" i="20" s="1"/>
  <c r="AA77" i="20"/>
  <c r="AB77" i="20" s="1"/>
  <c r="AA78" i="20"/>
  <c r="AB78" i="20" s="1"/>
  <c r="AA79" i="20"/>
  <c r="AB79" i="20" s="1"/>
  <c r="AA80" i="20"/>
  <c r="AB80" i="20" s="1"/>
  <c r="AA81" i="20"/>
  <c r="AB81" i="20" s="1"/>
  <c r="AA82" i="20"/>
  <c r="AB82" i="20" s="1"/>
  <c r="AA83" i="20"/>
  <c r="AB83" i="20" s="1"/>
  <c r="AA84" i="20"/>
  <c r="AB84" i="20" s="1"/>
  <c r="AA85" i="20"/>
  <c r="AB85" i="20" s="1"/>
  <c r="AA86" i="20"/>
  <c r="AB86" i="20" s="1"/>
  <c r="AA87" i="20"/>
  <c r="AB87" i="20" s="1"/>
  <c r="AA88" i="20"/>
  <c r="AB88" i="20" s="1"/>
  <c r="AA89" i="20"/>
  <c r="AB89" i="20" s="1"/>
  <c r="AA90" i="20"/>
  <c r="AB90" i="20" s="1"/>
  <c r="AA91" i="20"/>
  <c r="AB91" i="20" s="1"/>
  <c r="AA92" i="20"/>
  <c r="AB92" i="20" s="1"/>
  <c r="AA93" i="20"/>
  <c r="AB93" i="20" s="1"/>
  <c r="AA94" i="20"/>
  <c r="AB94" i="20" s="1"/>
  <c r="AA95" i="20"/>
  <c r="AB95" i="20" s="1"/>
  <c r="AA96" i="20"/>
  <c r="AB96" i="20" s="1"/>
  <c r="AA97" i="20"/>
  <c r="AB97" i="20" s="1"/>
  <c r="AA98" i="20"/>
  <c r="AB98" i="20" s="1"/>
  <c r="AA99" i="20"/>
  <c r="AB99" i="20" s="1"/>
  <c r="AA100" i="20"/>
  <c r="AB100" i="20" s="1"/>
  <c r="AA101" i="20"/>
  <c r="AB101" i="20" s="1"/>
  <c r="AA102" i="20"/>
  <c r="AB102" i="20" s="1"/>
  <c r="AA103" i="20"/>
  <c r="AB103" i="20" s="1"/>
  <c r="AA104" i="20"/>
  <c r="AB104" i="20" s="1"/>
  <c r="AA105" i="20"/>
  <c r="AB105" i="20" s="1"/>
  <c r="AA106" i="20"/>
  <c r="AB106" i="20" s="1"/>
  <c r="AA107" i="20"/>
  <c r="AB107" i="20" s="1"/>
  <c r="AA108" i="20"/>
  <c r="AB108" i="20" s="1"/>
  <c r="AA109" i="20"/>
  <c r="AB109" i="20" s="1"/>
  <c r="AA110" i="20"/>
  <c r="AB110" i="20" s="1"/>
  <c r="AA111" i="20"/>
  <c r="AB111" i="20" s="1"/>
  <c r="AA112" i="20"/>
  <c r="AB112" i="20" s="1"/>
  <c r="AA113" i="20"/>
  <c r="AB113" i="20" s="1"/>
  <c r="AA114" i="20"/>
  <c r="AB114" i="20" s="1"/>
  <c r="AA115" i="20"/>
  <c r="AB115" i="20" s="1"/>
  <c r="AA116" i="20"/>
  <c r="AB116" i="20" s="1"/>
  <c r="AA117" i="20"/>
  <c r="AB117" i="20" s="1"/>
  <c r="AA118" i="20"/>
  <c r="AB118" i="20" s="1"/>
  <c r="AA119" i="20"/>
  <c r="AB119" i="20" s="1"/>
  <c r="AA120" i="20"/>
  <c r="AB120" i="20" s="1"/>
  <c r="AA121" i="20"/>
  <c r="AB121" i="20" s="1"/>
  <c r="AA122" i="20"/>
  <c r="AB122" i="20" s="1"/>
  <c r="AA123" i="20"/>
  <c r="AB123" i="20" s="1"/>
  <c r="AA124" i="20"/>
  <c r="AB124" i="20" s="1"/>
  <c r="AA125" i="20"/>
  <c r="AB125" i="20" s="1"/>
  <c r="AA126" i="20"/>
  <c r="AB126" i="20" s="1"/>
  <c r="AA127" i="20"/>
  <c r="AB127" i="20" s="1"/>
  <c r="AA128" i="20"/>
  <c r="AB128" i="20" s="1"/>
  <c r="AA129" i="20"/>
  <c r="AB129" i="20" s="1"/>
  <c r="AA130" i="20"/>
  <c r="AB130" i="20" s="1"/>
  <c r="AA131" i="20"/>
  <c r="AB131" i="20" s="1"/>
  <c r="AA132" i="20"/>
  <c r="AB132" i="20" s="1"/>
  <c r="AA133" i="20"/>
  <c r="AB133" i="20" s="1"/>
  <c r="AA134" i="20"/>
  <c r="AB134" i="20" s="1"/>
  <c r="AA135" i="20"/>
  <c r="AB135" i="20" s="1"/>
  <c r="AA136" i="20"/>
  <c r="AB136" i="20" s="1"/>
  <c r="AA137" i="20"/>
  <c r="AB137" i="20" s="1"/>
  <c r="AA138" i="20"/>
  <c r="AB138" i="20" s="1"/>
  <c r="AA139" i="20"/>
  <c r="AB139" i="20" s="1"/>
  <c r="AA140" i="20"/>
  <c r="AB140" i="20" s="1"/>
  <c r="AA141" i="20"/>
  <c r="AB141" i="20" s="1"/>
  <c r="AA142" i="20"/>
  <c r="AB142" i="20" s="1"/>
  <c r="AA143" i="20"/>
  <c r="AB143" i="20" s="1"/>
  <c r="AA144" i="20"/>
  <c r="AB144" i="20" s="1"/>
  <c r="AA145" i="20"/>
  <c r="AB145" i="20" s="1"/>
  <c r="AA146" i="20"/>
  <c r="AB146" i="20" s="1"/>
  <c r="AA147" i="20"/>
  <c r="AB147" i="20" s="1"/>
  <c r="AA148" i="20"/>
  <c r="AB148" i="20" s="1"/>
  <c r="AA149" i="20"/>
  <c r="AB149" i="20" s="1"/>
  <c r="AA150" i="20"/>
  <c r="AB150" i="20" s="1"/>
  <c r="AA151" i="20"/>
  <c r="AB151" i="20" s="1"/>
  <c r="AA152" i="20"/>
  <c r="AB152" i="20" s="1"/>
  <c r="AA153" i="20"/>
  <c r="AB153" i="20" s="1"/>
  <c r="AA154" i="20"/>
  <c r="AB154" i="20" s="1"/>
  <c r="AA155" i="20"/>
  <c r="AB155" i="20" s="1"/>
  <c r="AA156" i="20"/>
  <c r="AB156" i="20" s="1"/>
  <c r="AA157" i="20"/>
  <c r="AB157" i="20" s="1"/>
  <c r="AA158" i="20"/>
  <c r="AB158" i="20" s="1"/>
  <c r="AA159" i="20"/>
  <c r="AB159" i="20" s="1"/>
  <c r="AA160" i="20"/>
  <c r="AB160" i="20" s="1"/>
  <c r="AA161" i="20"/>
  <c r="AB161" i="20" s="1"/>
  <c r="AA162" i="20"/>
  <c r="AB162" i="20" s="1"/>
  <c r="AA163" i="20"/>
  <c r="AB163" i="20" s="1"/>
  <c r="AA164" i="20"/>
  <c r="AB164" i="20" s="1"/>
  <c r="AA165" i="20"/>
  <c r="AB165" i="20" s="1"/>
  <c r="AA166" i="20"/>
  <c r="AB166" i="20" s="1"/>
  <c r="AA167" i="20"/>
  <c r="AB167" i="20" s="1"/>
  <c r="AA168" i="20"/>
  <c r="AB168" i="20" s="1"/>
  <c r="AA169" i="20"/>
  <c r="AB169" i="20" s="1"/>
  <c r="AA170" i="20"/>
  <c r="AB170" i="20" s="1"/>
  <c r="AA171" i="20"/>
  <c r="AB171" i="20" s="1"/>
  <c r="AA172" i="20"/>
  <c r="AB172" i="20" s="1"/>
  <c r="AA173" i="20"/>
  <c r="AB173" i="20" s="1"/>
  <c r="AA174" i="20"/>
  <c r="AB174" i="20" s="1"/>
  <c r="AA175" i="20"/>
  <c r="AB175" i="20" s="1"/>
  <c r="AA176" i="20"/>
  <c r="AB176" i="20" s="1"/>
  <c r="AA177" i="20"/>
  <c r="AB177" i="20" s="1"/>
  <c r="AA178" i="20"/>
  <c r="AB178" i="20" s="1"/>
  <c r="AA179" i="20"/>
  <c r="AB179" i="20" s="1"/>
  <c r="AA180" i="20"/>
  <c r="AB180" i="20" s="1"/>
  <c r="AA181" i="20"/>
  <c r="AB181" i="20" s="1"/>
  <c r="AA182" i="20"/>
  <c r="AB182" i="20" s="1"/>
  <c r="AA183" i="20"/>
  <c r="AB183" i="20" s="1"/>
  <c r="AA184" i="20"/>
  <c r="AB184" i="20" s="1"/>
  <c r="AA185" i="20"/>
  <c r="AB185" i="20" s="1"/>
  <c r="AA186" i="20"/>
  <c r="AB186" i="20" s="1"/>
  <c r="AA187" i="20"/>
  <c r="AB187" i="20" s="1"/>
  <c r="AA188" i="20"/>
  <c r="AB188" i="20" s="1"/>
  <c r="AA189" i="20"/>
  <c r="AB189" i="20" s="1"/>
  <c r="AA190" i="20"/>
  <c r="AB190" i="20" s="1"/>
  <c r="AA191" i="20"/>
  <c r="AB191" i="20" s="1"/>
  <c r="AA192" i="20"/>
  <c r="AB192" i="20" s="1"/>
  <c r="AA193" i="20"/>
  <c r="AB193" i="20" s="1"/>
  <c r="AA194" i="20"/>
  <c r="AB194" i="20" s="1"/>
  <c r="AA195" i="20"/>
  <c r="AB195" i="20" s="1"/>
  <c r="AA196" i="20"/>
  <c r="AB196" i="20" s="1"/>
  <c r="AA197" i="20"/>
  <c r="AB197" i="20" s="1"/>
  <c r="AA198" i="20"/>
  <c r="AB198" i="20" s="1"/>
  <c r="AA199" i="20"/>
  <c r="AB199" i="20" s="1"/>
  <c r="AA200" i="20"/>
  <c r="AB200" i="20" s="1"/>
  <c r="AA201" i="20"/>
  <c r="AB201" i="20" s="1"/>
  <c r="AA202" i="20"/>
  <c r="AB202" i="20" s="1"/>
  <c r="AA203" i="20"/>
  <c r="AB203" i="20" s="1"/>
  <c r="AA204" i="20"/>
  <c r="AB204" i="20" s="1"/>
  <c r="AA205" i="20"/>
  <c r="AB205" i="20" s="1"/>
  <c r="AA206" i="20"/>
  <c r="AB206" i="20" s="1"/>
  <c r="AA207" i="20"/>
  <c r="AB207" i="20" s="1"/>
  <c r="AA208" i="20"/>
  <c r="AB208" i="20" s="1"/>
  <c r="AA209" i="20"/>
  <c r="AB209" i="20" s="1"/>
  <c r="AA210" i="20"/>
  <c r="AB210" i="20" s="1"/>
  <c r="AA211" i="20"/>
  <c r="AB211" i="20" s="1"/>
  <c r="AA212" i="20"/>
  <c r="AB212" i="20" s="1"/>
  <c r="AA213" i="20"/>
  <c r="AB213" i="20" s="1"/>
  <c r="AA214" i="20"/>
  <c r="AB214" i="20" s="1"/>
  <c r="AA215" i="20"/>
  <c r="AB215" i="20" s="1"/>
  <c r="AA216" i="20"/>
  <c r="AB216" i="20" s="1"/>
  <c r="AA217" i="20"/>
  <c r="AB217" i="20" s="1"/>
  <c r="AA218" i="20"/>
  <c r="AB218" i="20" s="1"/>
  <c r="AA219" i="20"/>
  <c r="AB219" i="20" s="1"/>
  <c r="AA220" i="20"/>
  <c r="AB220" i="20" s="1"/>
  <c r="AA221" i="20"/>
  <c r="AB221" i="20" s="1"/>
  <c r="AA222" i="20"/>
  <c r="AB222" i="20" s="1"/>
  <c r="AA223" i="20"/>
  <c r="AB223" i="20" s="1"/>
  <c r="AA224" i="20"/>
  <c r="AB224" i="20" s="1"/>
  <c r="AA225" i="20"/>
  <c r="AB225" i="20" s="1"/>
  <c r="AA226" i="20"/>
  <c r="AB226" i="20" s="1"/>
  <c r="AA227" i="20"/>
  <c r="AB227" i="20" s="1"/>
  <c r="AA228" i="20"/>
  <c r="AB228" i="20" s="1"/>
  <c r="AA229" i="20"/>
  <c r="AB229" i="20" s="1"/>
  <c r="AA230" i="20"/>
  <c r="AB230" i="20" s="1"/>
  <c r="AA231" i="20"/>
  <c r="AB231" i="20" s="1"/>
  <c r="AA232" i="20"/>
  <c r="AB232" i="20" s="1"/>
  <c r="AA233" i="20"/>
  <c r="AB233" i="20" s="1"/>
  <c r="AA234" i="20"/>
  <c r="AB234" i="20" s="1"/>
  <c r="AA235" i="20"/>
  <c r="AB235" i="20" s="1"/>
  <c r="AA236" i="20"/>
  <c r="AB236" i="20" s="1"/>
  <c r="AA237" i="20"/>
  <c r="AB237" i="20" s="1"/>
  <c r="AA238" i="20"/>
  <c r="AB238" i="20" s="1"/>
  <c r="AA239" i="20"/>
  <c r="AB239" i="20" s="1"/>
  <c r="AA240" i="20"/>
  <c r="AB240" i="20" s="1"/>
  <c r="AA241" i="20"/>
  <c r="AB241" i="20" s="1"/>
  <c r="AA242" i="20"/>
  <c r="AB242" i="20" s="1"/>
  <c r="AA243" i="20"/>
  <c r="AB243" i="20" s="1"/>
  <c r="AA244" i="20"/>
  <c r="AB244" i="20" s="1"/>
  <c r="AA245" i="20"/>
  <c r="AB245" i="20" s="1"/>
  <c r="AA246" i="20"/>
  <c r="AB246" i="20" s="1"/>
  <c r="AA247" i="20"/>
  <c r="AB247" i="20" s="1"/>
  <c r="AA248" i="20"/>
  <c r="AB248" i="20" s="1"/>
  <c r="AA249" i="20"/>
  <c r="AB249" i="20" s="1"/>
  <c r="AA250" i="20"/>
  <c r="AB250" i="20" s="1"/>
  <c r="AA251" i="20"/>
  <c r="AB251" i="20" s="1"/>
  <c r="AA252" i="20"/>
  <c r="AB252" i="20" s="1"/>
  <c r="AA253" i="20"/>
  <c r="AB253" i="20" s="1"/>
  <c r="AA254" i="20"/>
  <c r="AB254" i="20" s="1"/>
  <c r="AA255" i="20"/>
  <c r="AB255" i="20" s="1"/>
  <c r="AA256" i="20"/>
  <c r="AB256" i="20" s="1"/>
  <c r="AA257" i="20"/>
  <c r="AB257" i="20" s="1"/>
  <c r="AA258" i="20"/>
  <c r="AB258" i="20" s="1"/>
  <c r="AA259" i="20"/>
  <c r="AB259" i="20" s="1"/>
  <c r="AA260" i="20"/>
  <c r="AB260" i="20" s="1"/>
  <c r="AA261" i="20"/>
  <c r="AB261" i="20" s="1"/>
  <c r="AA262" i="20"/>
  <c r="AB262" i="20" s="1"/>
  <c r="AA263" i="20"/>
  <c r="AB263" i="20" s="1"/>
  <c r="AA264" i="20"/>
  <c r="AB264" i="20" s="1"/>
  <c r="AA265" i="20"/>
  <c r="AB265" i="20" s="1"/>
  <c r="AA266" i="20"/>
  <c r="AB266" i="20" s="1"/>
  <c r="AA267" i="20"/>
  <c r="AB267" i="20" s="1"/>
  <c r="AA268" i="20"/>
  <c r="AB268" i="20" s="1"/>
  <c r="AA269" i="20"/>
  <c r="AB269" i="20" s="1"/>
  <c r="AA270" i="20"/>
  <c r="AB270" i="20" s="1"/>
  <c r="AA271" i="20"/>
  <c r="AB271" i="20" s="1"/>
  <c r="AA272" i="20"/>
  <c r="AB272" i="20" s="1"/>
  <c r="AA273" i="20"/>
  <c r="AB273" i="20" s="1"/>
  <c r="AA274" i="20"/>
  <c r="AB274" i="20" s="1"/>
  <c r="AA275" i="20"/>
  <c r="AB275" i="20" s="1"/>
  <c r="AA276" i="20"/>
  <c r="AB276" i="20" s="1"/>
  <c r="AA277" i="20"/>
  <c r="AB277" i="20" s="1"/>
  <c r="AA278" i="20"/>
  <c r="AB278" i="20" s="1"/>
  <c r="AA279" i="20"/>
  <c r="AB279" i="20" s="1"/>
  <c r="AA280" i="20"/>
  <c r="AB280" i="20" s="1"/>
  <c r="AA281" i="20"/>
  <c r="AB281" i="20" s="1"/>
  <c r="AA282" i="20"/>
  <c r="AB282" i="20" s="1"/>
  <c r="AA283" i="20"/>
  <c r="AB283" i="20" s="1"/>
  <c r="AA284" i="20"/>
  <c r="AB284" i="20" s="1"/>
  <c r="AA285" i="20"/>
  <c r="AB285" i="20" s="1"/>
  <c r="AA286" i="20"/>
  <c r="AB286" i="20" s="1"/>
  <c r="AA287" i="20"/>
  <c r="AB287" i="20" s="1"/>
  <c r="AA288" i="20"/>
  <c r="AB288" i="20" s="1"/>
  <c r="AA289" i="20"/>
  <c r="AB289" i="20" s="1"/>
  <c r="AA290" i="20"/>
  <c r="AB290" i="20" s="1"/>
  <c r="AA291" i="20"/>
  <c r="AB291" i="20" s="1"/>
  <c r="AA3" i="20"/>
  <c r="AB3" i="20" s="1"/>
  <c r="X4" i="20"/>
  <c r="X5" i="20"/>
  <c r="X6" i="20"/>
  <c r="X7" i="20"/>
  <c r="X8" i="20"/>
  <c r="X9" i="20"/>
  <c r="X10" i="20"/>
  <c r="X11" i="20"/>
  <c r="X12" i="20"/>
  <c r="X13" i="20"/>
  <c r="X14" i="20"/>
  <c r="X15" i="20"/>
  <c r="X16" i="20"/>
  <c r="X17" i="20"/>
  <c r="X18" i="20"/>
  <c r="X19" i="20"/>
  <c r="X20" i="20"/>
  <c r="X21" i="20"/>
  <c r="X22" i="20"/>
  <c r="X23" i="20"/>
  <c r="X24" i="20"/>
  <c r="X25" i="20"/>
  <c r="X26" i="20"/>
  <c r="X27" i="20"/>
  <c r="X28" i="20"/>
  <c r="X29" i="20"/>
  <c r="X30" i="20"/>
  <c r="X31" i="20"/>
  <c r="X32" i="20"/>
  <c r="X33" i="20"/>
  <c r="X34" i="20"/>
  <c r="X35" i="20"/>
  <c r="X36" i="20"/>
  <c r="X37" i="20"/>
  <c r="X38" i="20"/>
  <c r="X39" i="20"/>
  <c r="X40" i="20"/>
  <c r="X41" i="20"/>
  <c r="X42" i="20"/>
  <c r="X43" i="20"/>
  <c r="X44" i="20"/>
  <c r="X45" i="20"/>
  <c r="X46" i="20"/>
  <c r="X47" i="20"/>
  <c r="X48" i="20"/>
  <c r="X49" i="20"/>
  <c r="X50" i="20"/>
  <c r="X51" i="20"/>
  <c r="X52" i="20"/>
  <c r="X53" i="20"/>
  <c r="X54" i="20"/>
  <c r="X55" i="20"/>
  <c r="X56" i="20"/>
  <c r="X57" i="20"/>
  <c r="X58" i="20"/>
  <c r="X59" i="20"/>
  <c r="X60" i="20"/>
  <c r="X61" i="20"/>
  <c r="X62" i="20"/>
  <c r="X63" i="20"/>
  <c r="X64" i="20"/>
  <c r="X65" i="20"/>
  <c r="X66" i="20"/>
  <c r="X67" i="20"/>
  <c r="X68" i="20"/>
  <c r="X69" i="20"/>
  <c r="X70" i="20"/>
  <c r="X71" i="20"/>
  <c r="X72" i="20"/>
  <c r="X73" i="20"/>
  <c r="X74" i="20"/>
  <c r="X75" i="20"/>
  <c r="X76" i="20"/>
  <c r="X77" i="20"/>
  <c r="X78" i="20"/>
  <c r="X79" i="20"/>
  <c r="X80" i="20"/>
  <c r="X81" i="20"/>
  <c r="X82" i="20"/>
  <c r="X83" i="20"/>
  <c r="X84" i="20"/>
  <c r="X85" i="20"/>
  <c r="X86" i="20"/>
  <c r="X87" i="20"/>
  <c r="X88" i="20"/>
  <c r="X89" i="20"/>
  <c r="X90" i="20"/>
  <c r="X91" i="20"/>
  <c r="X92" i="20"/>
  <c r="X93" i="20"/>
  <c r="X94" i="20"/>
  <c r="X95" i="20"/>
  <c r="X96" i="20"/>
  <c r="X97" i="20"/>
  <c r="X98" i="20"/>
  <c r="X99" i="20"/>
  <c r="X100" i="20"/>
  <c r="X101" i="20"/>
  <c r="X102" i="20"/>
  <c r="X103" i="20"/>
  <c r="X104" i="20"/>
  <c r="X105" i="20"/>
  <c r="X106" i="20"/>
  <c r="X107" i="20"/>
  <c r="X108" i="20"/>
  <c r="X109" i="20"/>
  <c r="X110" i="20"/>
  <c r="X111" i="20"/>
  <c r="X112" i="20"/>
  <c r="X113" i="20"/>
  <c r="X114" i="20"/>
  <c r="X115" i="20"/>
  <c r="X116" i="20"/>
  <c r="X117" i="20"/>
  <c r="X118" i="20"/>
  <c r="X119" i="20"/>
  <c r="X120" i="20"/>
  <c r="X121" i="20"/>
  <c r="X122" i="20"/>
  <c r="X123" i="20"/>
  <c r="X124" i="20"/>
  <c r="X125" i="20"/>
  <c r="X126" i="20"/>
  <c r="X127" i="20"/>
  <c r="X128" i="20"/>
  <c r="X129" i="20"/>
  <c r="X130" i="20"/>
  <c r="X131" i="20"/>
  <c r="X132" i="20"/>
  <c r="X133" i="20"/>
  <c r="X134" i="20"/>
  <c r="X135" i="20"/>
  <c r="X136" i="20"/>
  <c r="X137" i="20"/>
  <c r="X138" i="20"/>
  <c r="X139" i="20"/>
  <c r="X140" i="20"/>
  <c r="X141" i="20"/>
  <c r="X142" i="20"/>
  <c r="X143" i="20"/>
  <c r="X144" i="20"/>
  <c r="X145" i="20"/>
  <c r="X146" i="20"/>
  <c r="X147" i="20"/>
  <c r="X148" i="20"/>
  <c r="X149" i="20"/>
  <c r="X150" i="20"/>
  <c r="X151" i="20"/>
  <c r="X152" i="20"/>
  <c r="X153" i="20"/>
  <c r="X154" i="20"/>
  <c r="X155" i="20"/>
  <c r="X156" i="20"/>
  <c r="X157" i="20"/>
  <c r="X158" i="20"/>
  <c r="X159" i="20"/>
  <c r="X160" i="20"/>
  <c r="X161" i="20"/>
  <c r="X162" i="20"/>
  <c r="X163" i="20"/>
  <c r="X164" i="20"/>
  <c r="X165" i="20"/>
  <c r="X166" i="20"/>
  <c r="X167" i="20"/>
  <c r="X168" i="20"/>
  <c r="X169" i="20"/>
  <c r="X170" i="20"/>
  <c r="X171" i="20"/>
  <c r="X172" i="20"/>
  <c r="X173" i="20"/>
  <c r="X174" i="20"/>
  <c r="X175" i="20"/>
  <c r="X176" i="20"/>
  <c r="X177" i="20"/>
  <c r="X178" i="20"/>
  <c r="X179" i="20"/>
  <c r="X180" i="20"/>
  <c r="X181" i="20"/>
  <c r="X182" i="20"/>
  <c r="X183" i="20"/>
  <c r="X184" i="20"/>
  <c r="X185" i="20"/>
  <c r="X186" i="20"/>
  <c r="X187" i="20"/>
  <c r="X188" i="20"/>
  <c r="X189" i="20"/>
  <c r="X190" i="20"/>
  <c r="X191" i="20"/>
  <c r="X192" i="20"/>
  <c r="X193" i="20"/>
  <c r="X194" i="20"/>
  <c r="X195" i="20"/>
  <c r="X196" i="20"/>
  <c r="X197" i="20"/>
  <c r="X198" i="20"/>
  <c r="X199" i="20"/>
  <c r="X200" i="20"/>
  <c r="X201" i="20"/>
  <c r="X202" i="20"/>
  <c r="X203" i="20"/>
  <c r="X204" i="20"/>
  <c r="X205" i="20"/>
  <c r="X206" i="20"/>
  <c r="X207" i="20"/>
  <c r="X208" i="20"/>
  <c r="X209" i="20"/>
  <c r="X210" i="20"/>
  <c r="X211" i="20"/>
  <c r="X212" i="20"/>
  <c r="X213" i="20"/>
  <c r="X214" i="20"/>
  <c r="X215" i="20"/>
  <c r="X216" i="20"/>
  <c r="X217" i="20"/>
  <c r="X218" i="20"/>
  <c r="X219" i="20"/>
  <c r="X220" i="20"/>
  <c r="X221" i="20"/>
  <c r="X222" i="20"/>
  <c r="X223" i="20"/>
  <c r="X224" i="20"/>
  <c r="X225" i="20"/>
  <c r="Z225" i="20" s="1"/>
  <c r="Y225" i="20" s="1"/>
  <c r="X226" i="20"/>
  <c r="X227" i="20"/>
  <c r="X228" i="20"/>
  <c r="X229" i="20"/>
  <c r="X230" i="20"/>
  <c r="Z230" i="20" s="1"/>
  <c r="X231" i="20"/>
  <c r="X232" i="20"/>
  <c r="X233" i="20"/>
  <c r="X234" i="20"/>
  <c r="Z234" i="20" s="1"/>
  <c r="Y234" i="20" s="1"/>
  <c r="X235" i="20"/>
  <c r="X236" i="20"/>
  <c r="X237" i="20"/>
  <c r="Z237" i="20" s="1"/>
  <c r="Y237" i="20" s="1"/>
  <c r="X238" i="20"/>
  <c r="X239" i="20"/>
  <c r="X240" i="20"/>
  <c r="Z240" i="20" s="1"/>
  <c r="Y240" i="20" s="1"/>
  <c r="X241" i="20"/>
  <c r="X242" i="20"/>
  <c r="Z242" i="20" s="1"/>
  <c r="X243" i="20"/>
  <c r="X244" i="20"/>
  <c r="X245" i="20"/>
  <c r="X246" i="20"/>
  <c r="X247" i="20"/>
  <c r="X248" i="20"/>
  <c r="Z248" i="20" s="1"/>
  <c r="Y248" i="20" s="1"/>
  <c r="X249" i="20"/>
  <c r="X250" i="20"/>
  <c r="X251" i="20"/>
  <c r="Z251" i="20" s="1"/>
  <c r="Y251" i="20" s="1"/>
  <c r="X252" i="20"/>
  <c r="X253" i="20"/>
  <c r="X254" i="20"/>
  <c r="Z254" i="20" s="1"/>
  <c r="Y254" i="20" s="1"/>
  <c r="X255" i="20"/>
  <c r="X256" i="20"/>
  <c r="X257" i="20"/>
  <c r="X258" i="20"/>
  <c r="X259" i="20"/>
  <c r="Z259" i="20" s="1"/>
  <c r="X260" i="20"/>
  <c r="X261" i="20"/>
  <c r="X262" i="20"/>
  <c r="X263" i="20"/>
  <c r="Z263" i="20" s="1"/>
  <c r="Y263" i="20" s="1"/>
  <c r="X264" i="20"/>
  <c r="X265" i="20"/>
  <c r="Z265" i="20" s="1"/>
  <c r="Y265" i="20" s="1"/>
  <c r="X266" i="20"/>
  <c r="Z266" i="20" s="1"/>
  <c r="Y266" i="20" s="1"/>
  <c r="X267" i="20"/>
  <c r="Z267" i="20" s="1"/>
  <c r="Y267" i="20" s="1"/>
  <c r="X268" i="20"/>
  <c r="X269" i="20"/>
  <c r="X270" i="20"/>
  <c r="X271" i="20"/>
  <c r="Z271" i="20" s="1"/>
  <c r="X272" i="20"/>
  <c r="Z272" i="20" s="1"/>
  <c r="Y272" i="20" s="1"/>
  <c r="X273" i="20"/>
  <c r="X274" i="20"/>
  <c r="X275" i="20"/>
  <c r="X276" i="20"/>
  <c r="X277" i="20"/>
  <c r="X278" i="20"/>
  <c r="X279" i="20"/>
  <c r="Z279" i="20" s="1"/>
  <c r="Y279" i="20" s="1"/>
  <c r="X280" i="20"/>
  <c r="X281" i="20"/>
  <c r="X282" i="20"/>
  <c r="X283" i="20"/>
  <c r="X284" i="20"/>
  <c r="X285" i="20"/>
  <c r="X286" i="20"/>
  <c r="X287" i="20"/>
  <c r="Z287" i="20" s="1"/>
  <c r="Y287" i="20" s="1"/>
  <c r="X288" i="20"/>
  <c r="Z288" i="20" s="1"/>
  <c r="Y288" i="20" s="1"/>
  <c r="X289" i="20"/>
  <c r="X290" i="20"/>
  <c r="Z290" i="20" s="1"/>
  <c r="Y290" i="20" s="1"/>
  <c r="X291" i="20"/>
  <c r="X3" i="20"/>
  <c r="A225" i="20"/>
  <c r="C225" i="20"/>
  <c r="D225" i="20"/>
  <c r="E225" i="20"/>
  <c r="I225" i="20"/>
  <c r="J225" i="20" s="1"/>
  <c r="K225" i="20" a="1"/>
  <c r="K225" i="20" s="1"/>
  <c r="N225" i="20"/>
  <c r="O225" i="20"/>
  <c r="P225" i="20"/>
  <c r="Q225" i="20" s="1"/>
  <c r="R225" i="20" s="1" a="1"/>
  <c r="R225" i="20" s="1"/>
  <c r="T225" i="20"/>
  <c r="W225" i="20"/>
  <c r="A226" i="20"/>
  <c r="C226" i="20"/>
  <c r="D226" i="20"/>
  <c r="E226" i="20"/>
  <c r="I226" i="20"/>
  <c r="J226" i="20" s="1"/>
  <c r="AG226" i="20" s="1"/>
  <c r="K226" i="20" a="1"/>
  <c r="K226" i="20" s="1"/>
  <c r="L226" i="20" s="1"/>
  <c r="N226" i="20"/>
  <c r="O226" i="20"/>
  <c r="P226" i="20"/>
  <c r="Q226" i="20" s="1"/>
  <c r="T226" i="20"/>
  <c r="W226" i="20"/>
  <c r="Z226" i="20"/>
  <c r="Y226" i="20" s="1"/>
  <c r="A227" i="20"/>
  <c r="C227" i="20"/>
  <c r="D227" i="20"/>
  <c r="E227" i="20"/>
  <c r="I227" i="20"/>
  <c r="J227" i="20"/>
  <c r="AG227" i="20" s="1"/>
  <c r="K227" i="20" a="1"/>
  <c r="K227" i="20" s="1"/>
  <c r="L227" i="20" s="1"/>
  <c r="N227" i="20"/>
  <c r="O227" i="20"/>
  <c r="P227" i="20"/>
  <c r="Q227" i="20" s="1"/>
  <c r="R227" i="20" s="1" a="1"/>
  <c r="R227" i="20" s="1"/>
  <c r="T227" i="20"/>
  <c r="W227" i="20"/>
  <c r="Z227" i="20"/>
  <c r="A228" i="20"/>
  <c r="C228" i="20"/>
  <c r="D228" i="20"/>
  <c r="E228" i="20"/>
  <c r="I228" i="20"/>
  <c r="J228" i="20" s="1"/>
  <c r="AG228" i="20" s="1"/>
  <c r="K228" i="20" a="1"/>
  <c r="K228" i="20" s="1"/>
  <c r="L228" i="20" s="1"/>
  <c r="N228" i="20"/>
  <c r="O228" i="20"/>
  <c r="P228" i="20"/>
  <c r="Q228" i="20" s="1"/>
  <c r="R228" i="20" s="1" a="1"/>
  <c r="R228" i="20" s="1"/>
  <c r="T228" i="20"/>
  <c r="W228" i="20"/>
  <c r="Z228" i="20"/>
  <c r="A229" i="20"/>
  <c r="C229" i="20"/>
  <c r="D229" i="20"/>
  <c r="E229" i="20"/>
  <c r="I229" i="20"/>
  <c r="J229" i="20" s="1"/>
  <c r="K229" i="20" a="1"/>
  <c r="K229" i="20" s="1"/>
  <c r="N229" i="20"/>
  <c r="O229" i="20"/>
  <c r="P229" i="20"/>
  <c r="Q229" i="20" s="1"/>
  <c r="T229" i="20"/>
  <c r="W229" i="20"/>
  <c r="Z229" i="20"/>
  <c r="A230" i="20"/>
  <c r="C230" i="20"/>
  <c r="D230" i="20"/>
  <c r="E230" i="20"/>
  <c r="I230" i="20"/>
  <c r="J230" i="20" s="1"/>
  <c r="K230" i="20" a="1"/>
  <c r="K230" i="20" s="1"/>
  <c r="L230" i="20" s="1"/>
  <c r="N230" i="20"/>
  <c r="O230" i="20"/>
  <c r="P230" i="20"/>
  <c r="Q230" i="20" s="1"/>
  <c r="T230" i="20"/>
  <c r="W230" i="20"/>
  <c r="A231" i="20"/>
  <c r="C231" i="20"/>
  <c r="D231" i="20"/>
  <c r="E231" i="20"/>
  <c r="I231" i="20"/>
  <c r="J231" i="20" s="1"/>
  <c r="K231" i="20" a="1"/>
  <c r="K231" i="20" s="1"/>
  <c r="L231" i="20" s="1"/>
  <c r="N231" i="20"/>
  <c r="O231" i="20"/>
  <c r="P231" i="20"/>
  <c r="Q231" i="20" s="1"/>
  <c r="R231" i="20" s="1" a="1"/>
  <c r="R231" i="20" s="1"/>
  <c r="T231" i="20"/>
  <c r="W231" i="20"/>
  <c r="Z231" i="20"/>
  <c r="Y231" i="20" s="1"/>
  <c r="A232" i="20"/>
  <c r="C232" i="20"/>
  <c r="D232" i="20"/>
  <c r="E232" i="20"/>
  <c r="I232" i="20"/>
  <c r="J232" i="20" s="1"/>
  <c r="K232" i="20" a="1"/>
  <c r="K232" i="20" s="1"/>
  <c r="L232" i="20" s="1"/>
  <c r="N232" i="20"/>
  <c r="O232" i="20"/>
  <c r="P232" i="20"/>
  <c r="Q232" i="20" s="1"/>
  <c r="T232" i="20"/>
  <c r="W232" i="20"/>
  <c r="Z232" i="20"/>
  <c r="A233" i="20"/>
  <c r="C233" i="20"/>
  <c r="D233" i="20"/>
  <c r="E233" i="20"/>
  <c r="I233" i="20"/>
  <c r="J233" i="20" s="1"/>
  <c r="AG233" i="20" s="1"/>
  <c r="K233" i="20" a="1"/>
  <c r="K233" i="20" s="1"/>
  <c r="L233" i="20" s="1"/>
  <c r="N233" i="20"/>
  <c r="O233" i="20"/>
  <c r="P233" i="20"/>
  <c r="Q233" i="20" s="1"/>
  <c r="T233" i="20"/>
  <c r="W233" i="20"/>
  <c r="Z233" i="20"/>
  <c r="A234" i="20"/>
  <c r="C234" i="20"/>
  <c r="D234" i="20"/>
  <c r="E234" i="20"/>
  <c r="I234" i="20"/>
  <c r="J234" i="20" s="1"/>
  <c r="K234" i="20" a="1"/>
  <c r="K234" i="20" s="1"/>
  <c r="L234" i="20" s="1"/>
  <c r="N234" i="20"/>
  <c r="O234" i="20"/>
  <c r="P234" i="20"/>
  <c r="Q234" i="20" s="1"/>
  <c r="R234" i="20" s="1" a="1"/>
  <c r="R234" i="20" s="1"/>
  <c r="T234" i="20"/>
  <c r="W234" i="20"/>
  <c r="A235" i="20"/>
  <c r="C235" i="20"/>
  <c r="D235" i="20"/>
  <c r="E235" i="20"/>
  <c r="I235" i="20"/>
  <c r="J235" i="20" s="1"/>
  <c r="K235" i="20" a="1"/>
  <c r="K235" i="20" s="1"/>
  <c r="L235" i="20" s="1"/>
  <c r="N235" i="20"/>
  <c r="O235" i="20"/>
  <c r="P235" i="20"/>
  <c r="Q235" i="20" s="1"/>
  <c r="T235" i="20"/>
  <c r="W235" i="20"/>
  <c r="Z235" i="20"/>
  <c r="A236" i="20"/>
  <c r="C236" i="20"/>
  <c r="D236" i="20"/>
  <c r="E236" i="20"/>
  <c r="I236" i="20"/>
  <c r="J236" i="20" s="1"/>
  <c r="AG236" i="20" s="1"/>
  <c r="K236" i="20" a="1"/>
  <c r="K236" i="20" s="1"/>
  <c r="N236" i="20"/>
  <c r="O236" i="20"/>
  <c r="P236" i="20"/>
  <c r="Q236" i="20" s="1"/>
  <c r="R236" i="20" s="1" a="1"/>
  <c r="R236" i="20" s="1"/>
  <c r="T236" i="20"/>
  <c r="W236" i="20"/>
  <c r="Z236" i="20"/>
  <c r="A237" i="20"/>
  <c r="C237" i="20"/>
  <c r="D237" i="20"/>
  <c r="E237" i="20"/>
  <c r="I237" i="20"/>
  <c r="J237" i="20" s="1"/>
  <c r="K237" i="20" a="1"/>
  <c r="K237" i="20" s="1"/>
  <c r="L237" i="20" s="1"/>
  <c r="N237" i="20"/>
  <c r="O237" i="20"/>
  <c r="P237" i="20"/>
  <c r="Q237" i="20" s="1"/>
  <c r="R237" i="20" s="1" a="1"/>
  <c r="R237" i="20" s="1"/>
  <c r="T237" i="20"/>
  <c r="W237" i="20"/>
  <c r="A238" i="20"/>
  <c r="C238" i="20"/>
  <c r="D238" i="20"/>
  <c r="E238" i="20"/>
  <c r="I238" i="20"/>
  <c r="J238" i="20" s="1"/>
  <c r="K238" i="20" a="1"/>
  <c r="K238" i="20" s="1"/>
  <c r="L238" i="20" s="1"/>
  <c r="N238" i="20"/>
  <c r="O238" i="20"/>
  <c r="P238" i="20"/>
  <c r="Q238" i="20" s="1"/>
  <c r="T238" i="20"/>
  <c r="W238" i="20"/>
  <c r="Z238" i="20"/>
  <c r="A239" i="20"/>
  <c r="C239" i="20"/>
  <c r="D239" i="20"/>
  <c r="E239" i="20"/>
  <c r="I239" i="20"/>
  <c r="J239" i="20" s="1"/>
  <c r="AG239" i="20" s="1"/>
  <c r="K239" i="20" a="1"/>
  <c r="K239" i="20" s="1"/>
  <c r="L239" i="20" s="1"/>
  <c r="N239" i="20"/>
  <c r="O239" i="20"/>
  <c r="P239" i="20"/>
  <c r="Q239" i="20" s="1"/>
  <c r="T239" i="20"/>
  <c r="W239" i="20"/>
  <c r="Z239" i="20"/>
  <c r="A240" i="20"/>
  <c r="C240" i="20"/>
  <c r="D240" i="20"/>
  <c r="E240" i="20"/>
  <c r="I240" i="20"/>
  <c r="J240" i="20" s="1"/>
  <c r="K240" i="20" a="1"/>
  <c r="K240" i="20" s="1"/>
  <c r="L240" i="20" s="1"/>
  <c r="N240" i="20"/>
  <c r="O240" i="20"/>
  <c r="P240" i="20"/>
  <c r="Q240" i="20" s="1"/>
  <c r="R240" i="20" s="1" a="1"/>
  <c r="R240" i="20" s="1"/>
  <c r="T240" i="20"/>
  <c r="W240" i="20"/>
  <c r="A241" i="20"/>
  <c r="C241" i="20"/>
  <c r="D241" i="20"/>
  <c r="E241" i="20"/>
  <c r="I241" i="20"/>
  <c r="J241" i="20" s="1"/>
  <c r="AG241" i="20" s="1"/>
  <c r="K241" i="20" a="1"/>
  <c r="K241" i="20" s="1"/>
  <c r="L241" i="20" s="1"/>
  <c r="N241" i="20"/>
  <c r="O241" i="20"/>
  <c r="P241" i="20"/>
  <c r="Q241" i="20" s="1"/>
  <c r="T241" i="20"/>
  <c r="W241" i="20"/>
  <c r="Z241" i="20"/>
  <c r="A242" i="20"/>
  <c r="C242" i="20"/>
  <c r="D242" i="20"/>
  <c r="E242" i="20"/>
  <c r="I242" i="20"/>
  <c r="J242" i="20" s="1"/>
  <c r="K242" i="20" a="1"/>
  <c r="K242" i="20" s="1"/>
  <c r="L242" i="20" s="1"/>
  <c r="N242" i="20"/>
  <c r="O242" i="20"/>
  <c r="P242" i="20"/>
  <c r="Q242" i="20" s="1"/>
  <c r="T242" i="20"/>
  <c r="W242" i="20"/>
  <c r="A243" i="20"/>
  <c r="C243" i="20"/>
  <c r="D243" i="20"/>
  <c r="E243" i="20"/>
  <c r="I243" i="20"/>
  <c r="J243" i="20" s="1"/>
  <c r="K243" i="20" a="1"/>
  <c r="K243" i="20" s="1"/>
  <c r="N243" i="20"/>
  <c r="O243" i="20"/>
  <c r="P243" i="20"/>
  <c r="Q243" i="20" s="1"/>
  <c r="R243" i="20" s="1" a="1"/>
  <c r="R243" i="20" s="1"/>
  <c r="T243" i="20"/>
  <c r="W243" i="20"/>
  <c r="Z243" i="20"/>
  <c r="A244" i="20"/>
  <c r="C244" i="20"/>
  <c r="D244" i="20"/>
  <c r="E244" i="20"/>
  <c r="I244" i="20"/>
  <c r="J244" i="20"/>
  <c r="AG244" i="20" s="1"/>
  <c r="K244" i="20" a="1"/>
  <c r="K244" i="20" s="1"/>
  <c r="L244" i="20" s="1"/>
  <c r="N244" i="20"/>
  <c r="O244" i="20"/>
  <c r="P244" i="20"/>
  <c r="Q244" i="20" s="1"/>
  <c r="R244" i="20" s="1" a="1"/>
  <c r="R244" i="20" s="1"/>
  <c r="T244" i="20"/>
  <c r="W244" i="20"/>
  <c r="Z244" i="20"/>
  <c r="A245" i="20"/>
  <c r="C245" i="20"/>
  <c r="D245" i="20"/>
  <c r="E245" i="20"/>
  <c r="I245" i="20"/>
  <c r="J245" i="20" s="1"/>
  <c r="AG245" i="20" s="1"/>
  <c r="K245" i="20" a="1"/>
  <c r="K245" i="20" s="1"/>
  <c r="L245" i="20" s="1"/>
  <c r="N245" i="20"/>
  <c r="O245" i="20"/>
  <c r="P245" i="20"/>
  <c r="Q245" i="20" s="1"/>
  <c r="T245" i="20"/>
  <c r="W245" i="20"/>
  <c r="Z245" i="20"/>
  <c r="A246" i="20"/>
  <c r="C246" i="20"/>
  <c r="D246" i="20"/>
  <c r="E246" i="20"/>
  <c r="I246" i="20"/>
  <c r="J246" i="20" s="1"/>
  <c r="AG246" i="20" s="1"/>
  <c r="K246" i="20" a="1"/>
  <c r="K246" i="20" s="1"/>
  <c r="L246" i="20" s="1"/>
  <c r="N246" i="20"/>
  <c r="O246" i="20"/>
  <c r="P246" i="20"/>
  <c r="Q246" i="20" s="1"/>
  <c r="T246" i="20"/>
  <c r="W246" i="20"/>
  <c r="Z246" i="20"/>
  <c r="Y246" i="20" s="1"/>
  <c r="A247" i="20"/>
  <c r="C247" i="20"/>
  <c r="D247" i="20"/>
  <c r="E247" i="20"/>
  <c r="I247" i="20"/>
  <c r="J247" i="20" s="1"/>
  <c r="K247" i="20" a="1"/>
  <c r="K247" i="20" s="1"/>
  <c r="L247" i="20" s="1"/>
  <c r="N247" i="20"/>
  <c r="O247" i="20"/>
  <c r="P247" i="20"/>
  <c r="Q247" i="20" s="1"/>
  <c r="R247" i="20" s="1" a="1"/>
  <c r="R247" i="20" s="1"/>
  <c r="T247" i="20"/>
  <c r="W247" i="20"/>
  <c r="Z247" i="20"/>
  <c r="A248" i="20"/>
  <c r="C248" i="20"/>
  <c r="D248" i="20"/>
  <c r="E248" i="20"/>
  <c r="I248" i="20"/>
  <c r="J248" i="20"/>
  <c r="AG248" i="20" s="1"/>
  <c r="K248" i="20" a="1"/>
  <c r="K248" i="20" s="1"/>
  <c r="L248" i="20" s="1"/>
  <c r="N248" i="20"/>
  <c r="O248" i="20"/>
  <c r="P248" i="20"/>
  <c r="Q248" i="20" s="1"/>
  <c r="R248" i="20" s="1" a="1"/>
  <c r="R248" i="20" s="1"/>
  <c r="T248" i="20"/>
  <c r="W248" i="20"/>
  <c r="A249" i="20"/>
  <c r="C249" i="20"/>
  <c r="D249" i="20"/>
  <c r="E249" i="20"/>
  <c r="I249" i="20"/>
  <c r="J249" i="20" s="1"/>
  <c r="K249" i="20" a="1"/>
  <c r="K249" i="20" s="1"/>
  <c r="L249" i="20" s="1"/>
  <c r="N249" i="20"/>
  <c r="O249" i="20"/>
  <c r="P249" i="20"/>
  <c r="Q249" i="20" s="1"/>
  <c r="R249" i="20" s="1" a="1"/>
  <c r="R249" i="20" s="1"/>
  <c r="T249" i="20"/>
  <c r="W249" i="20"/>
  <c r="Z249" i="20"/>
  <c r="A250" i="20"/>
  <c r="C250" i="20"/>
  <c r="D250" i="20"/>
  <c r="E250" i="20"/>
  <c r="I250" i="20"/>
  <c r="J250" i="20" s="1"/>
  <c r="K250" i="20" a="1"/>
  <c r="K250" i="20" s="1"/>
  <c r="N250" i="20"/>
  <c r="O250" i="20"/>
  <c r="P250" i="20"/>
  <c r="Q250" i="20" s="1"/>
  <c r="T250" i="20"/>
  <c r="W250" i="20"/>
  <c r="Z250" i="20"/>
  <c r="Y250" i="20" s="1"/>
  <c r="A251" i="20"/>
  <c r="C251" i="20"/>
  <c r="D251" i="20"/>
  <c r="E251" i="20"/>
  <c r="I251" i="20"/>
  <c r="J251" i="20" s="1"/>
  <c r="AG251" i="20" s="1"/>
  <c r="K251" i="20" a="1"/>
  <c r="K251" i="20" s="1"/>
  <c r="L251" i="20" s="1"/>
  <c r="N251" i="20"/>
  <c r="O251" i="20"/>
  <c r="P251" i="20"/>
  <c r="Q251" i="20" s="1"/>
  <c r="R251" i="20" s="1" a="1"/>
  <c r="R251" i="20" s="1"/>
  <c r="T251" i="20"/>
  <c r="W251" i="20"/>
  <c r="A252" i="20"/>
  <c r="C252" i="20"/>
  <c r="D252" i="20"/>
  <c r="E252" i="20"/>
  <c r="I252" i="20"/>
  <c r="J252" i="20" s="1"/>
  <c r="AG252" i="20" s="1"/>
  <c r="K252" i="20" a="1"/>
  <c r="K252" i="20" s="1"/>
  <c r="N252" i="20"/>
  <c r="O252" i="20"/>
  <c r="P252" i="20"/>
  <c r="Q252" i="20" s="1"/>
  <c r="T252" i="20"/>
  <c r="W252" i="20"/>
  <c r="Z252" i="20"/>
  <c r="A253" i="20"/>
  <c r="C253" i="20"/>
  <c r="D253" i="20"/>
  <c r="E253" i="20"/>
  <c r="I253" i="20"/>
  <c r="J253" i="20"/>
  <c r="AG253" i="20" s="1"/>
  <c r="K253" i="20" a="1"/>
  <c r="K253" i="20" s="1"/>
  <c r="L253" i="20" s="1"/>
  <c r="N253" i="20"/>
  <c r="O253" i="20"/>
  <c r="P253" i="20"/>
  <c r="Q253" i="20" s="1"/>
  <c r="R253" i="20" s="1" a="1"/>
  <c r="R253" i="20" s="1"/>
  <c r="T253" i="20"/>
  <c r="W253" i="20"/>
  <c r="Z253" i="20"/>
  <c r="A254" i="20"/>
  <c r="C254" i="20"/>
  <c r="D254" i="20"/>
  <c r="E254" i="20"/>
  <c r="I254" i="20"/>
  <c r="J254" i="20" s="1"/>
  <c r="AG254" i="20" s="1"/>
  <c r="K254" i="20" a="1"/>
  <c r="K254" i="20" s="1"/>
  <c r="N254" i="20"/>
  <c r="O254" i="20"/>
  <c r="P254" i="20"/>
  <c r="Q254" i="20" s="1"/>
  <c r="T254" i="20"/>
  <c r="W254" i="20"/>
  <c r="A255" i="20"/>
  <c r="C255" i="20"/>
  <c r="D255" i="20"/>
  <c r="E255" i="20"/>
  <c r="I255" i="20"/>
  <c r="J255" i="20" s="1"/>
  <c r="K255" i="20" a="1"/>
  <c r="K255" i="20" s="1"/>
  <c r="L255" i="20" s="1"/>
  <c r="N255" i="20"/>
  <c r="O255" i="20"/>
  <c r="P255" i="20"/>
  <c r="Q255" i="20" s="1"/>
  <c r="R255" i="20" s="1" a="1"/>
  <c r="R255" i="20" s="1"/>
  <c r="T255" i="20"/>
  <c r="W255" i="20"/>
  <c r="Z255" i="20"/>
  <c r="A256" i="20"/>
  <c r="C256" i="20"/>
  <c r="D256" i="20"/>
  <c r="E256" i="20"/>
  <c r="I256" i="20"/>
  <c r="J256" i="20"/>
  <c r="AG256" i="20" s="1"/>
  <c r="K256" i="20" a="1"/>
  <c r="K256" i="20" s="1"/>
  <c r="L256" i="20" s="1"/>
  <c r="N256" i="20"/>
  <c r="O256" i="20"/>
  <c r="P256" i="20"/>
  <c r="Q256" i="20" s="1"/>
  <c r="T256" i="20"/>
  <c r="W256" i="20"/>
  <c r="Z256" i="20"/>
  <c r="A257" i="20"/>
  <c r="C257" i="20"/>
  <c r="D257" i="20"/>
  <c r="E257" i="20"/>
  <c r="I257" i="20"/>
  <c r="J257" i="20" s="1"/>
  <c r="K257" i="20" a="1"/>
  <c r="K257" i="20" s="1"/>
  <c r="L257" i="20" s="1"/>
  <c r="N257" i="20"/>
  <c r="O257" i="20"/>
  <c r="P257" i="20"/>
  <c r="Q257" i="20" s="1"/>
  <c r="R257" i="20" s="1" a="1"/>
  <c r="R257" i="20" s="1"/>
  <c r="T257" i="20"/>
  <c r="W257" i="20"/>
  <c r="Z257" i="20"/>
  <c r="Y257" i="20" s="1"/>
  <c r="A258" i="20"/>
  <c r="C258" i="20"/>
  <c r="D258" i="20"/>
  <c r="E258" i="20"/>
  <c r="I258" i="20"/>
  <c r="J258" i="20" s="1"/>
  <c r="K258" i="20" a="1"/>
  <c r="K258" i="20" s="1"/>
  <c r="L258" i="20" s="1"/>
  <c r="N258" i="20"/>
  <c r="O258" i="20"/>
  <c r="P258" i="20"/>
  <c r="Q258" i="20" s="1"/>
  <c r="T258" i="20"/>
  <c r="W258" i="20"/>
  <c r="Z258" i="20"/>
  <c r="A259" i="20"/>
  <c r="C259" i="20"/>
  <c r="D259" i="20"/>
  <c r="E259" i="20"/>
  <c r="I259" i="20"/>
  <c r="J259" i="20" s="1"/>
  <c r="AG259" i="20" s="1"/>
  <c r="K259" i="20" a="1"/>
  <c r="K259" i="20" s="1"/>
  <c r="L259" i="20" s="1"/>
  <c r="N259" i="20"/>
  <c r="O259" i="20"/>
  <c r="P259" i="20"/>
  <c r="Q259" i="20" s="1"/>
  <c r="R259" i="20" s="1" a="1"/>
  <c r="R259" i="20" s="1"/>
  <c r="T259" i="20"/>
  <c r="W259" i="20"/>
  <c r="A260" i="20"/>
  <c r="C260" i="20"/>
  <c r="D260" i="20"/>
  <c r="E260" i="20"/>
  <c r="I260" i="20"/>
  <c r="J260" i="20"/>
  <c r="AG260" i="20" s="1"/>
  <c r="K260" i="20" a="1"/>
  <c r="K260" i="20" s="1"/>
  <c r="L260" i="20" s="1"/>
  <c r="N260" i="20"/>
  <c r="O260" i="20"/>
  <c r="P260" i="20"/>
  <c r="Q260" i="20" s="1"/>
  <c r="T260" i="20"/>
  <c r="W260" i="20"/>
  <c r="Z260" i="20"/>
  <c r="A261" i="20"/>
  <c r="C261" i="20"/>
  <c r="D261" i="20"/>
  <c r="E261" i="20"/>
  <c r="I261" i="20"/>
  <c r="J261" i="20" s="1"/>
  <c r="K261" i="20" a="1"/>
  <c r="K261" i="20" s="1"/>
  <c r="L261" i="20" s="1"/>
  <c r="N261" i="20"/>
  <c r="O261" i="20"/>
  <c r="P261" i="20"/>
  <c r="Q261" i="20" s="1"/>
  <c r="T261" i="20"/>
  <c r="W261" i="20"/>
  <c r="Z261" i="20"/>
  <c r="Y261" i="20" s="1"/>
  <c r="A262" i="20"/>
  <c r="C262" i="20"/>
  <c r="D262" i="20"/>
  <c r="E262" i="20"/>
  <c r="I262" i="20"/>
  <c r="J262" i="20"/>
  <c r="AG262" i="20" s="1"/>
  <c r="K262" i="20" a="1"/>
  <c r="K262" i="20" s="1"/>
  <c r="L262" i="20" s="1"/>
  <c r="N262" i="20"/>
  <c r="O262" i="20"/>
  <c r="P262" i="20"/>
  <c r="Q262" i="20" s="1"/>
  <c r="R262" i="20" s="1" a="1"/>
  <c r="R262" i="20" s="1"/>
  <c r="T262" i="20"/>
  <c r="W262" i="20"/>
  <c r="Z262" i="20"/>
  <c r="A263" i="20"/>
  <c r="C263" i="20"/>
  <c r="D263" i="20"/>
  <c r="E263" i="20"/>
  <c r="I263" i="20"/>
  <c r="J263" i="20" s="1"/>
  <c r="K263" i="20" a="1"/>
  <c r="K263" i="20" s="1"/>
  <c r="L263" i="20" s="1"/>
  <c r="N263" i="20"/>
  <c r="O263" i="20"/>
  <c r="P263" i="20"/>
  <c r="Q263" i="20" s="1"/>
  <c r="R263" i="20" s="1" a="1"/>
  <c r="R263" i="20" s="1"/>
  <c r="T263" i="20"/>
  <c r="U263" i="20"/>
  <c r="W263" i="20"/>
  <c r="A264" i="20"/>
  <c r="C264" i="20"/>
  <c r="D264" i="20"/>
  <c r="E264" i="20"/>
  <c r="I264" i="20"/>
  <c r="J264" i="20" s="1"/>
  <c r="AG264" i="20" s="1"/>
  <c r="K264" i="20" a="1"/>
  <c r="K264" i="20" s="1"/>
  <c r="L264" i="20" s="1"/>
  <c r="N264" i="20"/>
  <c r="O264" i="20"/>
  <c r="P264" i="20"/>
  <c r="Q264" i="20" s="1"/>
  <c r="R264" i="20" s="1" a="1"/>
  <c r="R264" i="20" s="1"/>
  <c r="T264" i="20"/>
  <c r="W264" i="20"/>
  <c r="Z264" i="20"/>
  <c r="Y264" i="20" s="1"/>
  <c r="A265" i="20"/>
  <c r="C265" i="20"/>
  <c r="D265" i="20"/>
  <c r="E265" i="20"/>
  <c r="I265" i="20"/>
  <c r="J265" i="20" s="1"/>
  <c r="AG265" i="20" s="1"/>
  <c r="K265" i="20" a="1"/>
  <c r="K265" i="20" s="1"/>
  <c r="L265" i="20" s="1"/>
  <c r="N265" i="20"/>
  <c r="O265" i="20"/>
  <c r="P265" i="20"/>
  <c r="Q265" i="20" s="1"/>
  <c r="R265" i="20" s="1" a="1"/>
  <c r="R265" i="20" s="1"/>
  <c r="T265" i="20"/>
  <c r="W265" i="20"/>
  <c r="A266" i="20"/>
  <c r="C266" i="20"/>
  <c r="D266" i="20"/>
  <c r="E266" i="20"/>
  <c r="I266" i="20"/>
  <c r="J266" i="20" s="1"/>
  <c r="AG266" i="20" s="1"/>
  <c r="K266" i="20" a="1"/>
  <c r="K266" i="20" s="1"/>
  <c r="L266" i="20" s="1"/>
  <c r="N266" i="20"/>
  <c r="O266" i="20"/>
  <c r="P266" i="20"/>
  <c r="Q266" i="20" s="1"/>
  <c r="T266" i="20"/>
  <c r="W266" i="20"/>
  <c r="A267" i="20"/>
  <c r="C267" i="20"/>
  <c r="D267" i="20"/>
  <c r="E267" i="20"/>
  <c r="I267" i="20"/>
  <c r="J267" i="20" s="1"/>
  <c r="K267" i="20" a="1"/>
  <c r="K267" i="20" s="1"/>
  <c r="L267" i="20" s="1"/>
  <c r="N267" i="20"/>
  <c r="O267" i="20"/>
  <c r="P267" i="20"/>
  <c r="Q267" i="20" s="1"/>
  <c r="T267" i="20"/>
  <c r="W267" i="20"/>
  <c r="A268" i="20"/>
  <c r="C268" i="20"/>
  <c r="D268" i="20"/>
  <c r="E268" i="20"/>
  <c r="I268" i="20"/>
  <c r="J268" i="20" s="1"/>
  <c r="AG268" i="20" s="1"/>
  <c r="K268" i="20" a="1"/>
  <c r="K268" i="20" s="1"/>
  <c r="L268" i="20" s="1"/>
  <c r="N268" i="20"/>
  <c r="O268" i="20"/>
  <c r="P268" i="20"/>
  <c r="Q268" i="20" s="1"/>
  <c r="R268" i="20" s="1" a="1"/>
  <c r="R268" i="20" s="1"/>
  <c r="T268" i="20"/>
  <c r="W268" i="20"/>
  <c r="Z268" i="20"/>
  <c r="A269" i="20"/>
  <c r="C269" i="20"/>
  <c r="D269" i="20"/>
  <c r="E269" i="20"/>
  <c r="I269" i="20"/>
  <c r="J269" i="20" s="1"/>
  <c r="K269" i="20" a="1"/>
  <c r="K269" i="20" s="1"/>
  <c r="N269" i="20"/>
  <c r="O269" i="20"/>
  <c r="P269" i="20"/>
  <c r="Q269" i="20" s="1"/>
  <c r="R269" i="20" s="1" a="1"/>
  <c r="R269" i="20" s="1"/>
  <c r="T269" i="20"/>
  <c r="U269" i="20"/>
  <c r="W269" i="20"/>
  <c r="Z269" i="20"/>
  <c r="Y269" i="20" s="1"/>
  <c r="A270" i="20"/>
  <c r="C270" i="20"/>
  <c r="D270" i="20"/>
  <c r="E270" i="20"/>
  <c r="I270" i="20"/>
  <c r="J270" i="20" s="1"/>
  <c r="K270" i="20" a="1"/>
  <c r="K270" i="20" s="1"/>
  <c r="L270" i="20" s="1"/>
  <c r="N270" i="20"/>
  <c r="O270" i="20"/>
  <c r="P270" i="20"/>
  <c r="Q270" i="20" s="1"/>
  <c r="T270" i="20"/>
  <c r="W270" i="20"/>
  <c r="Z270" i="20"/>
  <c r="A271" i="20"/>
  <c r="C271" i="20"/>
  <c r="D271" i="20"/>
  <c r="E271" i="20"/>
  <c r="I271" i="20"/>
  <c r="J271" i="20" s="1"/>
  <c r="K271" i="20" a="1"/>
  <c r="K271" i="20" s="1"/>
  <c r="L271" i="20" s="1"/>
  <c r="N271" i="20"/>
  <c r="O271" i="20"/>
  <c r="P271" i="20"/>
  <c r="Q271" i="20" s="1"/>
  <c r="R271" i="20" s="1" a="1"/>
  <c r="R271" i="20" s="1"/>
  <c r="T271" i="20"/>
  <c r="U271" i="20"/>
  <c r="W271" i="20"/>
  <c r="A272" i="20"/>
  <c r="C272" i="20"/>
  <c r="D272" i="20"/>
  <c r="E272" i="20"/>
  <c r="I272" i="20"/>
  <c r="J272" i="20" s="1"/>
  <c r="K272" i="20" a="1"/>
  <c r="K272" i="20" s="1"/>
  <c r="N272" i="20"/>
  <c r="O272" i="20"/>
  <c r="P272" i="20"/>
  <c r="Q272" i="20" s="1"/>
  <c r="R272" i="20" s="1" a="1"/>
  <c r="R272" i="20" s="1"/>
  <c r="T272" i="20"/>
  <c r="U272" i="20"/>
  <c r="W272" i="20"/>
  <c r="A273" i="20"/>
  <c r="C273" i="20"/>
  <c r="D273" i="20"/>
  <c r="E273" i="20"/>
  <c r="I273" i="20"/>
  <c r="J273" i="20" s="1"/>
  <c r="K273" i="20" a="1"/>
  <c r="K273" i="20" s="1"/>
  <c r="L273" i="20" s="1"/>
  <c r="N273" i="20"/>
  <c r="O273" i="20"/>
  <c r="P273" i="20"/>
  <c r="Q273" i="20" s="1"/>
  <c r="T273" i="20"/>
  <c r="W273" i="20"/>
  <c r="Z273" i="20"/>
  <c r="Y273" i="20" s="1"/>
  <c r="A274" i="20"/>
  <c r="C274" i="20"/>
  <c r="D274" i="20"/>
  <c r="E274" i="20"/>
  <c r="I274" i="20"/>
  <c r="J274" i="20" s="1"/>
  <c r="K274" i="20" a="1"/>
  <c r="K274" i="20" s="1"/>
  <c r="L274" i="20" s="1"/>
  <c r="N274" i="20"/>
  <c r="O274" i="20"/>
  <c r="P274" i="20"/>
  <c r="Q274" i="20" s="1"/>
  <c r="T274" i="20"/>
  <c r="W274" i="20"/>
  <c r="Z274" i="20"/>
  <c r="A275" i="20"/>
  <c r="C275" i="20"/>
  <c r="D275" i="20"/>
  <c r="E275" i="20"/>
  <c r="I275" i="20"/>
  <c r="J275" i="20" s="1"/>
  <c r="K275" i="20" a="1"/>
  <c r="K275" i="20" s="1"/>
  <c r="L275" i="20" s="1"/>
  <c r="N275" i="20"/>
  <c r="O275" i="20"/>
  <c r="P275" i="20"/>
  <c r="Q275" i="20" s="1"/>
  <c r="R275" i="20" s="1" a="1"/>
  <c r="R275" i="20" s="1"/>
  <c r="T275" i="20"/>
  <c r="W275" i="20"/>
  <c r="Z275" i="20"/>
  <c r="Y275" i="20" s="1"/>
  <c r="A276" i="20"/>
  <c r="C276" i="20"/>
  <c r="D276" i="20"/>
  <c r="E276" i="20"/>
  <c r="I276" i="20"/>
  <c r="J276" i="20" s="1"/>
  <c r="K276" i="20" a="1"/>
  <c r="K276" i="20" s="1"/>
  <c r="N276" i="20"/>
  <c r="O276" i="20"/>
  <c r="P276" i="20"/>
  <c r="Q276" i="20" s="1"/>
  <c r="T276" i="20"/>
  <c r="W276" i="20"/>
  <c r="Z276" i="20"/>
  <c r="Y276" i="20" s="1"/>
  <c r="A277" i="20"/>
  <c r="C277" i="20"/>
  <c r="D277" i="20"/>
  <c r="E277" i="20"/>
  <c r="I277" i="20"/>
  <c r="J277" i="20" s="1"/>
  <c r="K277" i="20" a="1"/>
  <c r="K277" i="20" s="1"/>
  <c r="L277" i="20" s="1"/>
  <c r="N277" i="20"/>
  <c r="O277" i="20"/>
  <c r="P277" i="20"/>
  <c r="Q277" i="20" s="1"/>
  <c r="T277" i="20"/>
  <c r="W277" i="20"/>
  <c r="Z277" i="20"/>
  <c r="A278" i="20"/>
  <c r="C278" i="20"/>
  <c r="D278" i="20"/>
  <c r="E278" i="20"/>
  <c r="I278" i="20"/>
  <c r="J278" i="20" s="1"/>
  <c r="K278" i="20" a="1"/>
  <c r="K278" i="20" s="1"/>
  <c r="L278" i="20" s="1"/>
  <c r="N278" i="20"/>
  <c r="O278" i="20"/>
  <c r="P278" i="20"/>
  <c r="Q278" i="20" s="1"/>
  <c r="T278" i="20"/>
  <c r="W278" i="20"/>
  <c r="Z278" i="20"/>
  <c r="A279" i="20"/>
  <c r="C279" i="20"/>
  <c r="D279" i="20"/>
  <c r="E279" i="20"/>
  <c r="I279" i="20"/>
  <c r="J279" i="20" s="1"/>
  <c r="K279" i="20" a="1"/>
  <c r="K279" i="20" s="1"/>
  <c r="L279" i="20" s="1"/>
  <c r="N279" i="20"/>
  <c r="O279" i="20"/>
  <c r="P279" i="20"/>
  <c r="Q279" i="20" s="1"/>
  <c r="T279" i="20"/>
  <c r="W279" i="20"/>
  <c r="A280" i="20"/>
  <c r="C280" i="20"/>
  <c r="D280" i="20"/>
  <c r="E280" i="20"/>
  <c r="I280" i="20"/>
  <c r="J280" i="20" s="1"/>
  <c r="AG280" i="20" s="1"/>
  <c r="K280" i="20" a="1"/>
  <c r="K280" i="20" s="1"/>
  <c r="L280" i="20" s="1"/>
  <c r="N280" i="20"/>
  <c r="O280" i="20"/>
  <c r="P280" i="20"/>
  <c r="Q280" i="20" s="1"/>
  <c r="T280" i="20"/>
  <c r="W280" i="20"/>
  <c r="Z280" i="20"/>
  <c r="A281" i="20"/>
  <c r="C281" i="20"/>
  <c r="D281" i="20"/>
  <c r="E281" i="20"/>
  <c r="I281" i="20"/>
  <c r="J281" i="20" s="1"/>
  <c r="AG281" i="20" s="1"/>
  <c r="K281" i="20" a="1"/>
  <c r="K281" i="20" s="1"/>
  <c r="L281" i="20" s="1"/>
  <c r="N281" i="20"/>
  <c r="O281" i="20"/>
  <c r="P281" i="20"/>
  <c r="Q281" i="20" s="1"/>
  <c r="R281" i="20" s="1" a="1"/>
  <c r="R281" i="20" s="1"/>
  <c r="T281" i="20"/>
  <c r="W281" i="20"/>
  <c r="Z281" i="20"/>
  <c r="A282" i="20"/>
  <c r="C282" i="20"/>
  <c r="D282" i="20"/>
  <c r="E282" i="20"/>
  <c r="I282" i="20"/>
  <c r="J282" i="20" s="1"/>
  <c r="K282" i="20" a="1"/>
  <c r="K282" i="20" s="1"/>
  <c r="L282" i="20" s="1"/>
  <c r="N282" i="20"/>
  <c r="O282" i="20"/>
  <c r="P282" i="20"/>
  <c r="Q282" i="20" s="1"/>
  <c r="R282" i="20" s="1" a="1"/>
  <c r="R282" i="20" s="1"/>
  <c r="T282" i="20"/>
  <c r="W282" i="20"/>
  <c r="Z282" i="20"/>
  <c r="A283" i="20"/>
  <c r="C283" i="20"/>
  <c r="D283" i="20"/>
  <c r="E283" i="20"/>
  <c r="I283" i="20"/>
  <c r="J283" i="20" s="1"/>
  <c r="AG283" i="20" s="1"/>
  <c r="K283" i="20" a="1"/>
  <c r="K283" i="20" s="1"/>
  <c r="N283" i="20"/>
  <c r="O283" i="20"/>
  <c r="P283" i="20"/>
  <c r="Q283" i="20" s="1"/>
  <c r="R283" i="20" s="1" a="1"/>
  <c r="R283" i="20" s="1"/>
  <c r="T283" i="20"/>
  <c r="W283" i="20"/>
  <c r="Z283" i="20"/>
  <c r="A284" i="20"/>
  <c r="C284" i="20"/>
  <c r="D284" i="20"/>
  <c r="E284" i="20"/>
  <c r="I284" i="20"/>
  <c r="J284" i="20" s="1"/>
  <c r="AG284" i="20" s="1"/>
  <c r="K284" i="20" a="1"/>
  <c r="K284" i="20" s="1"/>
  <c r="N284" i="20"/>
  <c r="O284" i="20"/>
  <c r="P284" i="20"/>
  <c r="Q284" i="20" s="1"/>
  <c r="R284" i="20" s="1" a="1"/>
  <c r="R284" i="20" s="1"/>
  <c r="T284" i="20"/>
  <c r="W284" i="20"/>
  <c r="Z284" i="20"/>
  <c r="A285" i="20"/>
  <c r="C285" i="20"/>
  <c r="D285" i="20"/>
  <c r="E285" i="20"/>
  <c r="I285" i="20"/>
  <c r="J285" i="20" s="1"/>
  <c r="K285" i="20" a="1"/>
  <c r="K285" i="20" s="1"/>
  <c r="L285" i="20" s="1"/>
  <c r="N285" i="20"/>
  <c r="O285" i="20"/>
  <c r="P285" i="20"/>
  <c r="Q285" i="20" s="1"/>
  <c r="T285" i="20"/>
  <c r="W285" i="20"/>
  <c r="Z285" i="20"/>
  <c r="A286" i="20"/>
  <c r="C286" i="20"/>
  <c r="D286" i="20"/>
  <c r="E286" i="20"/>
  <c r="I286" i="20"/>
  <c r="J286" i="20"/>
  <c r="K286" i="20" a="1"/>
  <c r="K286" i="20" s="1"/>
  <c r="N286" i="20"/>
  <c r="O286" i="20"/>
  <c r="P286" i="20"/>
  <c r="Q286" i="20" s="1"/>
  <c r="R286" i="20" s="1" a="1"/>
  <c r="R286" i="20" s="1"/>
  <c r="T286" i="20"/>
  <c r="W286" i="20"/>
  <c r="Z286" i="20"/>
  <c r="A287" i="20"/>
  <c r="C287" i="20"/>
  <c r="D287" i="20"/>
  <c r="E287" i="20"/>
  <c r="I287" i="20"/>
  <c r="J287" i="20" s="1"/>
  <c r="K287" i="20" a="1"/>
  <c r="K287" i="20" s="1"/>
  <c r="L287" i="20" s="1"/>
  <c r="N287" i="20"/>
  <c r="O287" i="20"/>
  <c r="P287" i="20"/>
  <c r="Q287" i="20" s="1"/>
  <c r="T287" i="20"/>
  <c r="W287" i="20"/>
  <c r="A288" i="20"/>
  <c r="C288" i="20"/>
  <c r="D288" i="20"/>
  <c r="E288" i="20"/>
  <c r="I288" i="20"/>
  <c r="J288" i="20" s="1"/>
  <c r="K288" i="20" a="1"/>
  <c r="K288" i="20" s="1"/>
  <c r="L288" i="20" s="1"/>
  <c r="N288" i="20"/>
  <c r="O288" i="20"/>
  <c r="P288" i="20"/>
  <c r="Q288" i="20" s="1"/>
  <c r="R288" i="20" s="1" a="1"/>
  <c r="R288" i="20" s="1"/>
  <c r="T288" i="20"/>
  <c r="W288" i="20"/>
  <c r="A289" i="20"/>
  <c r="C289" i="20"/>
  <c r="D289" i="20"/>
  <c r="E289" i="20"/>
  <c r="I289" i="20"/>
  <c r="J289" i="20" s="1"/>
  <c r="AG289" i="20" s="1"/>
  <c r="K289" i="20" a="1"/>
  <c r="K289" i="20" s="1"/>
  <c r="N289" i="20"/>
  <c r="O289" i="20"/>
  <c r="P289" i="20"/>
  <c r="Q289" i="20" s="1"/>
  <c r="R289" i="20" s="1" a="1"/>
  <c r="R289" i="20" s="1"/>
  <c r="T289" i="20"/>
  <c r="W289" i="20"/>
  <c r="Z289" i="20"/>
  <c r="A290" i="20"/>
  <c r="C290" i="20"/>
  <c r="D290" i="20"/>
  <c r="E290" i="20"/>
  <c r="I290" i="20"/>
  <c r="J290" i="20" s="1"/>
  <c r="K290" i="20" a="1"/>
  <c r="K290" i="20" s="1"/>
  <c r="L290" i="20" s="1"/>
  <c r="N290" i="20"/>
  <c r="O290" i="20"/>
  <c r="P290" i="20"/>
  <c r="Q290" i="20" s="1"/>
  <c r="R290" i="20" s="1" a="1"/>
  <c r="R290" i="20" s="1"/>
  <c r="T290" i="20"/>
  <c r="W290" i="20"/>
  <c r="A291" i="20"/>
  <c r="C291" i="20"/>
  <c r="D291" i="20"/>
  <c r="E291" i="20"/>
  <c r="I291" i="20"/>
  <c r="J291" i="20"/>
  <c r="K291" i="20" a="1"/>
  <c r="K291" i="20" s="1"/>
  <c r="L291" i="20" s="1"/>
  <c r="N291" i="20"/>
  <c r="O291" i="20"/>
  <c r="P291" i="20"/>
  <c r="Q291" i="20" s="1"/>
  <c r="T291" i="20"/>
  <c r="W291" i="20"/>
  <c r="Z291" i="20"/>
  <c r="L272" i="20" l="1"/>
  <c r="M272" i="20" s="1" a="1"/>
  <c r="M272" i="20" s="1"/>
  <c r="F272" i="20" s="1"/>
  <c r="AI269" i="20"/>
  <c r="AI189" i="20"/>
  <c r="AI33" i="20"/>
  <c r="AI112" i="20"/>
  <c r="AR234" i="20"/>
  <c r="AQ262" i="20"/>
  <c r="AR262" i="20"/>
  <c r="AR272" i="20"/>
  <c r="AR267" i="20"/>
  <c r="L250" i="20"/>
  <c r="M250" i="20" s="1" a="1"/>
  <c r="M250" i="20" s="1"/>
  <c r="F250" i="20" s="1"/>
  <c r="AI68" i="20"/>
  <c r="AR257" i="20"/>
  <c r="AR227" i="20"/>
  <c r="AR280" i="20"/>
  <c r="AQ280" i="20"/>
  <c r="AR270" i="20"/>
  <c r="AQ260" i="20"/>
  <c r="AR260" i="20"/>
  <c r="AR240" i="20"/>
  <c r="AQ283" i="20"/>
  <c r="AR283" i="20"/>
  <c r="AR278" i="20"/>
  <c r="L276" i="20"/>
  <c r="M276" i="20" s="1" a="1"/>
  <c r="M276" i="20" s="1"/>
  <c r="AR279" i="20"/>
  <c r="AR259" i="20"/>
  <c r="AQ236" i="20"/>
  <c r="AR236" i="20"/>
  <c r="AR287" i="20"/>
  <c r="AR274" i="20"/>
  <c r="AR269" i="20"/>
  <c r="AQ254" i="20"/>
  <c r="AR254" i="20"/>
  <c r="L252" i="20"/>
  <c r="M252" i="20" s="1" a="1"/>
  <c r="M252" i="20" s="1"/>
  <c r="F252" i="20" s="1"/>
  <c r="AR249" i="20"/>
  <c r="AR229" i="20"/>
  <c r="AR244" i="20"/>
  <c r="AQ244" i="20"/>
  <c r="AR239" i="20"/>
  <c r="AQ239" i="20"/>
  <c r="AI246" i="20"/>
  <c r="AR282" i="20"/>
  <c r="AR277" i="20"/>
  <c r="L225" i="20"/>
  <c r="M225" i="20" s="1" a="1"/>
  <c r="M225" i="20" s="1"/>
  <c r="F225" i="20" s="1"/>
  <c r="L283" i="20"/>
  <c r="M283" i="20" s="1" a="1"/>
  <c r="M283" i="20" s="1"/>
  <c r="F283" i="20" s="1"/>
  <c r="AR247" i="20"/>
  <c r="AR242" i="20"/>
  <c r="AR290" i="20"/>
  <c r="AR285" i="20"/>
  <c r="AR265" i="20"/>
  <c r="AQ265" i="20"/>
  <c r="AQ252" i="20"/>
  <c r="AR252" i="20"/>
  <c r="AR237" i="20"/>
  <c r="AR232" i="20"/>
  <c r="AI86" i="20"/>
  <c r="AI12" i="20"/>
  <c r="L286" i="20"/>
  <c r="M286" i="20" s="1" a="1"/>
  <c r="M286" i="20" s="1"/>
  <c r="F286" i="20" s="1"/>
  <c r="AR275" i="20"/>
  <c r="AR288" i="20"/>
  <c r="AR250" i="20"/>
  <c r="AR245" i="20"/>
  <c r="AQ245" i="20"/>
  <c r="L243" i="20"/>
  <c r="M243" i="20" s="1" a="1"/>
  <c r="M243" i="20" s="1"/>
  <c r="F243" i="20" s="1"/>
  <c r="AR230" i="20"/>
  <c r="AR225" i="20"/>
  <c r="AI253" i="20"/>
  <c r="AI172" i="20"/>
  <c r="AI26" i="20"/>
  <c r="AR263" i="20"/>
  <c r="AR235" i="20"/>
  <c r="AR273" i="20"/>
  <c r="AR258" i="20"/>
  <c r="AR286" i="20"/>
  <c r="AQ228" i="20"/>
  <c r="AR228" i="20"/>
  <c r="AR255" i="20"/>
  <c r="AQ253" i="20"/>
  <c r="AR253" i="20"/>
  <c r="AR243" i="20"/>
  <c r="AR238" i="20"/>
  <c r="L236" i="20"/>
  <c r="M236" i="20" s="1" a="1"/>
  <c r="M236" i="20" s="1"/>
  <c r="F236" i="20" s="1"/>
  <c r="AR291" i="20"/>
  <c r="AR281" i="20"/>
  <c r="AQ281" i="20"/>
  <c r="AI13" i="20"/>
  <c r="AR276" i="20"/>
  <c r="AR271" i="20"/>
  <c r="L254" i="20"/>
  <c r="M254" i="20" s="1" a="1"/>
  <c r="M254" i="20" s="1"/>
  <c r="F254" i="20" s="1"/>
  <c r="AI168" i="20"/>
  <c r="AR246" i="20"/>
  <c r="AQ246" i="20"/>
  <c r="AI38" i="20"/>
  <c r="AI182" i="20"/>
  <c r="AI256" i="20"/>
  <c r="L289" i="20"/>
  <c r="M289" i="20" s="1" a="1"/>
  <c r="M289" i="20" s="1"/>
  <c r="F289" i="20" s="1"/>
  <c r="L284" i="20"/>
  <c r="M284" i="20" s="1" a="1"/>
  <c r="M284" i="20" s="1"/>
  <c r="F284" i="20" s="1"/>
  <c r="AQ268" i="20"/>
  <c r="AR268" i="20"/>
  <c r="AQ248" i="20"/>
  <c r="AR248" i="20"/>
  <c r="AQ233" i="20"/>
  <c r="AR233" i="20"/>
  <c r="AQ266" i="20"/>
  <c r="AR266" i="20"/>
  <c r="AR261" i="20"/>
  <c r="L269" i="20"/>
  <c r="M269" i="20" s="1" a="1"/>
  <c r="M269" i="20" s="1"/>
  <c r="F269" i="20" s="1"/>
  <c r="L229" i="20"/>
  <c r="M229" i="20" s="1" a="1"/>
  <c r="M229" i="20" s="1"/>
  <c r="F229" i="20" s="1"/>
  <c r="AI204" i="20"/>
  <c r="AQ251" i="20"/>
  <c r="AR251" i="20"/>
  <c r="AQ289" i="20"/>
  <c r="AR289" i="20"/>
  <c r="AR284" i="20"/>
  <c r="AQ284" i="20"/>
  <c r="AR264" i="20"/>
  <c r="AQ264" i="20"/>
  <c r="AQ256" i="20"/>
  <c r="AR256" i="20"/>
  <c r="AQ241" i="20"/>
  <c r="AR241" i="20"/>
  <c r="AR231" i="20"/>
  <c r="AQ226" i="20"/>
  <c r="AR226" i="20"/>
  <c r="AI270" i="20"/>
  <c r="AQ259" i="20"/>
  <c r="AQ227" i="20"/>
  <c r="U273" i="20"/>
  <c r="AG282" i="20"/>
  <c r="AG238" i="20"/>
  <c r="AG230" i="20"/>
  <c r="U281" i="20"/>
  <c r="AG270" i="20"/>
  <c r="U279" i="20"/>
  <c r="AG231" i="20"/>
  <c r="AQ231" i="20" s="1"/>
  <c r="AG249" i="20"/>
  <c r="AG225" i="20"/>
  <c r="AG288" i="20"/>
  <c r="V243" i="20"/>
  <c r="AG287" i="20"/>
  <c r="U262" i="20"/>
  <c r="AG263" i="20"/>
  <c r="AG247" i="20"/>
  <c r="AQ247" i="20" s="1"/>
  <c r="AG234" i="20"/>
  <c r="AQ234" i="20" s="1"/>
  <c r="AG275" i="20"/>
  <c r="U257" i="20"/>
  <c r="U255" i="20"/>
  <c r="V230" i="20"/>
  <c r="U229" i="20"/>
  <c r="V263" i="20"/>
  <c r="AG229" i="20"/>
  <c r="AG261" i="20"/>
  <c r="U285" i="20"/>
  <c r="V280" i="20"/>
  <c r="U276" i="20"/>
  <c r="U288" i="20"/>
  <c r="AG273" i="20"/>
  <c r="AQ273" i="20" s="1"/>
  <c r="U249" i="20"/>
  <c r="AG242" i="20"/>
  <c r="V248" i="20"/>
  <c r="V272" i="20"/>
  <c r="U254" i="20"/>
  <c r="V254" i="20"/>
  <c r="U253" i="20"/>
  <c r="V253" i="20"/>
  <c r="V261" i="20"/>
  <c r="U261" i="20"/>
  <c r="U233" i="20"/>
  <c r="M263" i="20" a="1"/>
  <c r="M263" i="20" s="1"/>
  <c r="F263" i="20" s="1"/>
  <c r="V271" i="20"/>
  <c r="M266" i="20" a="1"/>
  <c r="M266" i="20" s="1"/>
  <c r="F266" i="20" s="1"/>
  <c r="M265" i="20" a="1"/>
  <c r="M265" i="20" s="1"/>
  <c r="F265" i="20" s="1"/>
  <c r="AG276" i="20"/>
  <c r="V239" i="20"/>
  <c r="U252" i="20"/>
  <c r="V252" i="20"/>
  <c r="V228" i="20"/>
  <c r="U228" i="20"/>
  <c r="M234" i="20" a="1"/>
  <c r="M234" i="20" s="1"/>
  <c r="AG277" i="20"/>
  <c r="AG250" i="20"/>
  <c r="AG237" i="20"/>
  <c r="M285" i="20" a="1"/>
  <c r="M285" i="20" s="1"/>
  <c r="V264" i="20"/>
  <c r="V267" i="20"/>
  <c r="U259" i="20"/>
  <c r="V259" i="20"/>
  <c r="U260" i="20"/>
  <c r="V260" i="20"/>
  <c r="U258" i="20"/>
  <c r="M270" i="20" a="1"/>
  <c r="M270" i="20" s="1"/>
  <c r="F270" i="20" s="1"/>
  <c r="AG257" i="20"/>
  <c r="AG290" i="20"/>
  <c r="M251" i="20" a="1"/>
  <c r="M251" i="20" s="1"/>
  <c r="F251" i="20" s="1"/>
  <c r="M231" i="20" a="1"/>
  <c r="M231" i="20" s="1"/>
  <c r="F231" i="20" s="1"/>
  <c r="M262" i="20" a="1"/>
  <c r="M262" i="20" s="1"/>
  <c r="M247" i="20" a="1"/>
  <c r="M247" i="20" s="1"/>
  <c r="F247" i="20" s="1"/>
  <c r="M240" i="20" a="1"/>
  <c r="M240" i="20" s="1"/>
  <c r="F240" i="20" s="1"/>
  <c r="M279" i="20" a="1"/>
  <c r="M279" i="20" s="1"/>
  <c r="M271" i="20" a="1"/>
  <c r="M271" i="20" s="1"/>
  <c r="U291" i="20"/>
  <c r="V291" i="20"/>
  <c r="M239" i="20" a="1"/>
  <c r="M239" i="20" s="1"/>
  <c r="V283" i="20"/>
  <c r="U283" i="20"/>
  <c r="V269" i="20"/>
  <c r="U268" i="20"/>
  <c r="V268" i="20" s="1"/>
  <c r="V282" i="20"/>
  <c r="U282" i="20"/>
  <c r="AG271" i="20"/>
  <c r="M268" i="20" a="1"/>
  <c r="M268" i="20" s="1"/>
  <c r="V286" i="20"/>
  <c r="U286" i="20"/>
  <c r="M242" i="20" a="1"/>
  <c r="M242" i="20" s="1"/>
  <c r="U232" i="20"/>
  <c r="V232" i="20"/>
  <c r="AF249" i="20"/>
  <c r="U270" i="20"/>
  <c r="AG269" i="20"/>
  <c r="M281" i="20" a="1"/>
  <c r="M281" i="20" s="1"/>
  <c r="F281" i="20" s="1"/>
  <c r="M264" i="20" a="1"/>
  <c r="M264" i="20" s="1"/>
  <c r="M253" i="20" a="1"/>
  <c r="M253" i="20" s="1"/>
  <c r="V226" i="20"/>
  <c r="R280" i="20" a="1"/>
  <c r="R280" i="20" s="1"/>
  <c r="AF280" i="20" s="1"/>
  <c r="M260" i="20" a="1"/>
  <c r="M260" i="20" s="1"/>
  <c r="F260" i="20" s="1"/>
  <c r="AF271" i="20"/>
  <c r="AP271" i="20" s="1"/>
  <c r="AG272" i="20"/>
  <c r="M259" i="20" a="1"/>
  <c r="M259" i="20" s="1"/>
  <c r="F259" i="20" s="1"/>
  <c r="M227" i="20" a="1"/>
  <c r="M227" i="20" s="1"/>
  <c r="F227" i="20" s="1"/>
  <c r="R287" i="20" a="1"/>
  <c r="R287" i="20" s="1"/>
  <c r="M280" i="20" a="1"/>
  <c r="M280" i="20" s="1"/>
  <c r="F280" i="20" s="1"/>
  <c r="AG274" i="20"/>
  <c r="AF263" i="20"/>
  <c r="AF284" i="20"/>
  <c r="R242" i="20" a="1"/>
  <c r="R242" i="20" s="1"/>
  <c r="AF242" i="20" s="1"/>
  <c r="R229" i="20" a="1"/>
  <c r="R229" i="20" s="1"/>
  <c r="R241" i="20" a="1"/>
  <c r="R241" i="20" s="1"/>
  <c r="AF241" i="20" s="1"/>
  <c r="R277" i="20" a="1"/>
  <c r="R277" i="20" s="1"/>
  <c r="R239" i="20" a="1"/>
  <c r="R239" i="20" s="1"/>
  <c r="R279" i="20" a="1"/>
  <c r="R279" i="20" s="1"/>
  <c r="AF279" i="20" s="1"/>
  <c r="AP279" i="20" s="1"/>
  <c r="R256" i="20" a="1"/>
  <c r="R256" i="20" s="1"/>
  <c r="R276" i="20" a="1"/>
  <c r="R276" i="20" s="1"/>
  <c r="AF276" i="20" s="1"/>
  <c r="R232" i="20" a="1"/>
  <c r="R232" i="20" s="1"/>
  <c r="R258" i="20" a="1"/>
  <c r="R258" i="20" s="1"/>
  <c r="R238" i="20" a="1"/>
  <c r="R238" i="20" s="1"/>
  <c r="R278" i="20" a="1"/>
  <c r="R278" i="20" s="1"/>
  <c r="AF278" i="20" s="1"/>
  <c r="R246" i="20" a="1"/>
  <c r="R246" i="20" s="1"/>
  <c r="AF246" i="20" s="1"/>
  <c r="R245" i="20" a="1"/>
  <c r="R245" i="20" s="1"/>
  <c r="R260" i="20" a="1"/>
  <c r="R260" i="20" s="1"/>
  <c r="AF275" i="20"/>
  <c r="AF265" i="20"/>
  <c r="R270" i="20" a="1"/>
  <c r="R270" i="20" s="1"/>
  <c r="AF270" i="20" s="1"/>
  <c r="R267" i="20" a="1"/>
  <c r="R267" i="20" s="1"/>
  <c r="R233" i="20" a="1"/>
  <c r="R233" i="20" s="1"/>
  <c r="AF233" i="20" s="1"/>
  <c r="AF269" i="20"/>
  <c r="R285" i="20" a="1"/>
  <c r="R285" i="20" s="1"/>
  <c r="AF283" i="20"/>
  <c r="R266" i="20" a="1"/>
  <c r="R266" i="20" s="1"/>
  <c r="AF266" i="20" s="1"/>
  <c r="R261" i="20" a="1"/>
  <c r="R261" i="20" s="1"/>
  <c r="R230" i="20" a="1"/>
  <c r="R230" i="20" s="1"/>
  <c r="R226" i="20" a="1"/>
  <c r="R226" i="20" s="1"/>
  <c r="AF226" i="20" s="1"/>
  <c r="R274" i="20" a="1"/>
  <c r="R274" i="20" s="1"/>
  <c r="R252" i="20" a="1"/>
  <c r="R252" i="20" s="1"/>
  <c r="AF262" i="20"/>
  <c r="AF272" i="20"/>
  <c r="R273" i="20" a="1"/>
  <c r="R273" i="20" s="1"/>
  <c r="R254" i="20" a="1"/>
  <c r="R254" i="20" s="1"/>
  <c r="R250" i="20" a="1"/>
  <c r="R250" i="20" s="1"/>
  <c r="R291" i="20" a="1"/>
  <c r="R291" i="20" s="1"/>
  <c r="R235" i="20" a="1"/>
  <c r="R235" i="20" s="1"/>
  <c r="M237" i="20" a="1"/>
  <c r="M237" i="20" s="1"/>
  <c r="F237" i="20" s="1"/>
  <c r="M228" i="20" a="1"/>
  <c r="M228" i="20" s="1"/>
  <c r="F228" i="20" s="1"/>
  <c r="M248" i="20" a="1"/>
  <c r="M248" i="20" s="1"/>
  <c r="F248" i="20" s="1"/>
  <c r="M244" i="20" a="1"/>
  <c r="M244" i="20" s="1"/>
  <c r="F244" i="20" s="1"/>
  <c r="M275" i="20" a="1"/>
  <c r="M275" i="20" s="1"/>
  <c r="F275" i="20" s="1"/>
  <c r="M274" i="20" a="1"/>
  <c r="M274" i="20" s="1"/>
  <c r="F274" i="20" s="1"/>
  <c r="M291" i="20" a="1"/>
  <c r="M291" i="20" s="1"/>
  <c r="M257" i="20" a="1"/>
  <c r="M257" i="20" s="1"/>
  <c r="F257" i="20" s="1"/>
  <c r="M277" i="20" a="1"/>
  <c r="M277" i="20" s="1"/>
  <c r="F277" i="20" s="1"/>
  <c r="M273" i="20" a="1"/>
  <c r="M273" i="20" s="1"/>
  <c r="F273" i="20" s="1"/>
  <c r="M256" i="20" a="1"/>
  <c r="M256" i="20" s="1"/>
  <c r="M233" i="20" a="1"/>
  <c r="M233" i="20" s="1"/>
  <c r="F233" i="20" s="1"/>
  <c r="M288" i="20" a="1"/>
  <c r="M288" i="20" s="1"/>
  <c r="F288" i="20" s="1"/>
  <c r="M235" i="20" a="1"/>
  <c r="M235" i="20" s="1"/>
  <c r="F235" i="20" s="1"/>
  <c r="M267" i="20" a="1"/>
  <c r="M267" i="20" s="1"/>
  <c r="F267" i="20" s="1"/>
  <c r="M255" i="20" a="1"/>
  <c r="M255" i="20" s="1"/>
  <c r="M249" i="20" a="1"/>
  <c r="M249" i="20" s="1"/>
  <c r="F249" i="20" s="1"/>
  <c r="M230" i="20" a="1"/>
  <c r="M230" i="20" s="1"/>
  <c r="F230" i="20" s="1"/>
  <c r="M287" i="20" a="1"/>
  <c r="M287" i="20" s="1"/>
  <c r="F287" i="20" s="1"/>
  <c r="M258" i="20" a="1"/>
  <c r="M258" i="20" s="1"/>
  <c r="M246" i="20" a="1"/>
  <c r="M246" i="20" s="1"/>
  <c r="F246" i="20" s="1"/>
  <c r="M238" i="20" a="1"/>
  <c r="M238" i="20" s="1"/>
  <c r="F238" i="20" s="1"/>
  <c r="M290" i="20" a="1"/>
  <c r="M290" i="20" s="1"/>
  <c r="F290" i="20" s="1"/>
  <c r="M226" i="20" a="1"/>
  <c r="M226" i="20" s="1"/>
  <c r="F226" i="20" s="1"/>
  <c r="M245" i="20" a="1"/>
  <c r="M245" i="20" s="1"/>
  <c r="F245" i="20" s="1"/>
  <c r="M232" i="20" a="1"/>
  <c r="M232" i="20" s="1"/>
  <c r="M282" i="20" a="1"/>
  <c r="M282" i="20" s="1"/>
  <c r="F282" i="20" s="1"/>
  <c r="M278" i="20" a="1"/>
  <c r="M278" i="20" s="1"/>
  <c r="M261" i="20" a="1"/>
  <c r="M261" i="20" s="1"/>
  <c r="F261" i="20" s="1"/>
  <c r="M241" i="20" a="1"/>
  <c r="M241" i="20" s="1"/>
  <c r="F241" i="20" s="1"/>
  <c r="AG285" i="20"/>
  <c r="AG267" i="20"/>
  <c r="U284" i="20"/>
  <c r="V284" i="20"/>
  <c r="AF247" i="20"/>
  <c r="AP247" i="20" s="1"/>
  <c r="AF225" i="20"/>
  <c r="U289" i="20"/>
  <c r="V289" i="20" s="1"/>
  <c r="AF236" i="20"/>
  <c r="AG286" i="20"/>
  <c r="AF282" i="20"/>
  <c r="AF248" i="20"/>
  <c r="AF290" i="20"/>
  <c r="AF259" i="20"/>
  <c r="AF257" i="20"/>
  <c r="AF244" i="20"/>
  <c r="AF237" i="20"/>
  <c r="AF286" i="20"/>
  <c r="V244" i="20"/>
  <c r="AG240" i="20"/>
  <c r="AG278" i="20"/>
  <c r="AF253" i="20"/>
  <c r="AF289" i="20"/>
  <c r="AP289" i="20" s="1"/>
  <c r="U250" i="20"/>
  <c r="V250" i="20"/>
  <c r="U240" i="20"/>
  <c r="V240" i="20" s="1"/>
  <c r="AG255" i="20"/>
  <c r="AG291" i="20"/>
  <c r="AQ291" i="20" s="1"/>
  <c r="AF288" i="20"/>
  <c r="AP288" i="20" s="1"/>
  <c r="AF231" i="20"/>
  <c r="AF234" i="20"/>
  <c r="U247" i="20"/>
  <c r="V247" i="20"/>
  <c r="AF227" i="20"/>
  <c r="AF281" i="20"/>
  <c r="AG258" i="20"/>
  <c r="AF251" i="20"/>
  <c r="AP251" i="20" s="1"/>
  <c r="U278" i="20"/>
  <c r="V251" i="20"/>
  <c r="V246" i="20"/>
  <c r="AG235" i="20"/>
  <c r="U256" i="20"/>
  <c r="V256" i="20"/>
  <c r="AF228" i="20"/>
  <c r="AG243" i="20"/>
  <c r="V275" i="20"/>
  <c r="AF264" i="20"/>
  <c r="V235" i="20"/>
  <c r="V274" i="20"/>
  <c r="U238" i="20"/>
  <c r="V238" i="20" s="1"/>
  <c r="AF243" i="20"/>
  <c r="V290" i="20"/>
  <c r="U265" i="20"/>
  <c r="V265" i="20" s="1"/>
  <c r="U231" i="20"/>
  <c r="V231" i="20" s="1"/>
  <c r="V287" i="20"/>
  <c r="AG279" i="20"/>
  <c r="AG232" i="20"/>
  <c r="U227" i="20"/>
  <c r="V227" i="20" s="1"/>
  <c r="V266" i="20"/>
  <c r="AF268" i="20"/>
  <c r="AF255" i="20"/>
  <c r="AP255" i="20" s="1"/>
  <c r="AF240" i="20"/>
  <c r="V241" i="20"/>
  <c r="V245" i="20"/>
  <c r="V225" i="20"/>
  <c r="V236" i="20"/>
  <c r="AP278" i="20" l="1"/>
  <c r="AQ272" i="20"/>
  <c r="AP241" i="20"/>
  <c r="AP264" i="20"/>
  <c r="AQ237" i="20"/>
  <c r="AQ263" i="20"/>
  <c r="AQ250" i="20"/>
  <c r="AQ267" i="20"/>
  <c r="AQ270" i="20"/>
  <c r="AP233" i="20"/>
  <c r="AP270" i="20"/>
  <c r="AQ269" i="20"/>
  <c r="AP244" i="20"/>
  <c r="AP266" i="20"/>
  <c r="AQ235" i="20"/>
  <c r="AQ278" i="20"/>
  <c r="AQ277" i="20"/>
  <c r="AP276" i="20"/>
  <c r="AP249" i="20"/>
  <c r="AQ249" i="20"/>
  <c r="AQ279" i="20"/>
  <c r="AQ258" i="20"/>
  <c r="AP253" i="20"/>
  <c r="AQ285" i="20"/>
  <c r="AQ240" i="20"/>
  <c r="AP262" i="20"/>
  <c r="AQ261" i="20"/>
  <c r="AP248" i="20"/>
  <c r="AQ230" i="20"/>
  <c r="AP268" i="20"/>
  <c r="AQ275" i="20"/>
  <c r="AQ243" i="20"/>
  <c r="AP282" i="20"/>
  <c r="AP275" i="20"/>
  <c r="AP231" i="20"/>
  <c r="F276" i="20"/>
  <c r="AE276" i="20" a="1"/>
  <c r="AE276" i="20" s="1"/>
  <c r="AO276" i="20" s="1"/>
  <c r="AP272" i="20"/>
  <c r="AP280" i="20"/>
  <c r="AP281" i="20"/>
  <c r="AQ242" i="20"/>
  <c r="AP257" i="20"/>
  <c r="AP283" i="20"/>
  <c r="AP226" i="20"/>
  <c r="AQ287" i="20"/>
  <c r="AP227" i="20"/>
  <c r="AQ225" i="20"/>
  <c r="AP286" i="20"/>
  <c r="AP237" i="20"/>
  <c r="AQ288" i="20"/>
  <c r="AP259" i="20"/>
  <c r="AP240" i="20"/>
  <c r="AP234" i="20"/>
  <c r="AP290" i="20"/>
  <c r="AP269" i="20"/>
  <c r="AQ286" i="20"/>
  <c r="AP284" i="20"/>
  <c r="AP265" i="20"/>
  <c r="AP263" i="20"/>
  <c r="AQ271" i="20"/>
  <c r="AP228" i="20"/>
  <c r="AQ232" i="20"/>
  <c r="AQ282" i="20"/>
  <c r="AQ290" i="20"/>
  <c r="AQ274" i="20"/>
  <c r="AQ276" i="20"/>
  <c r="AP236" i="20"/>
  <c r="AQ229" i="20"/>
  <c r="AQ238" i="20"/>
  <c r="AP225" i="20"/>
  <c r="AP246" i="20"/>
  <c r="AI227" i="20"/>
  <c r="AI281" i="20"/>
  <c r="AI248" i="20"/>
  <c r="AI242" i="20"/>
  <c r="AP242" i="20"/>
  <c r="AI283" i="20"/>
  <c r="AI259" i="20"/>
  <c r="AP243" i="20"/>
  <c r="AI243" i="20"/>
  <c r="AI251" i="20"/>
  <c r="AQ255" i="20"/>
  <c r="AI255" i="20"/>
  <c r="AQ257" i="20"/>
  <c r="AI257" i="20"/>
  <c r="AS261" i="20"/>
  <c r="AS253" i="20"/>
  <c r="AS274" i="20"/>
  <c r="AE286" i="20" a="1"/>
  <c r="AE286" i="20" s="1"/>
  <c r="AO286" i="20" s="1"/>
  <c r="AE279" i="20" a="1"/>
  <c r="AE279" i="20" s="1"/>
  <c r="AO279" i="20" s="1"/>
  <c r="AS240" i="20"/>
  <c r="AE242" i="20" a="1"/>
  <c r="AE242" i="20" s="1"/>
  <c r="AO242" i="20" s="1"/>
  <c r="AE225" i="20" a="1"/>
  <c r="AE225" i="20" s="1"/>
  <c r="AO225" i="20" s="1"/>
  <c r="AE283" i="20" a="1"/>
  <c r="AE283" i="20" s="1"/>
  <c r="AO283" i="20" s="1"/>
  <c r="AE278" i="20" a="1"/>
  <c r="AE278" i="20" s="1"/>
  <c r="AO278" i="20" s="1"/>
  <c r="AE239" i="20" a="1"/>
  <c r="AE239" i="20" s="1"/>
  <c r="AO239" i="20" s="1"/>
  <c r="AE284" i="20" a="1"/>
  <c r="AE284" i="20" s="1"/>
  <c r="AO284" i="20" s="1"/>
  <c r="AE231" i="20" a="1"/>
  <c r="AE231" i="20" s="1"/>
  <c r="AO231" i="20" s="1"/>
  <c r="AE274" i="20" a="1"/>
  <c r="AE274" i="20" s="1"/>
  <c r="AO274" i="20" s="1"/>
  <c r="AE262" i="20" a="1"/>
  <c r="AE262" i="20" s="1"/>
  <c r="AO262" i="20" s="1"/>
  <c r="AE257" i="20" a="1"/>
  <c r="AE257" i="20" s="1"/>
  <c r="AO257" i="20" s="1"/>
  <c r="AE281" i="20" a="1"/>
  <c r="AE281" i="20" s="1"/>
  <c r="AO281" i="20" s="1"/>
  <c r="AE282" i="20" a="1"/>
  <c r="AE282" i="20" s="1"/>
  <c r="AO282" i="20" s="1"/>
  <c r="AE258" i="20" a="1"/>
  <c r="AE258" i="20" s="1"/>
  <c r="AO258" i="20" s="1"/>
  <c r="AE269" i="20" a="1"/>
  <c r="AE269" i="20" s="1"/>
  <c r="AO269" i="20" s="1"/>
  <c r="AE260" i="20" a="1"/>
  <c r="AE260" i="20" s="1"/>
  <c r="AO260" i="20" s="1"/>
  <c r="AE285" i="20" a="1"/>
  <c r="AE285" i="20" s="1"/>
  <c r="AO285" i="20" s="1"/>
  <c r="AE234" i="20" a="1"/>
  <c r="AE234" i="20" s="1"/>
  <c r="AO234" i="20" s="1"/>
  <c r="AE243" i="20" a="1"/>
  <c r="AE243" i="20" s="1"/>
  <c r="AO243" i="20" s="1"/>
  <c r="AE268" i="20" a="1"/>
  <c r="AE268" i="20" s="1"/>
  <c r="AO268" i="20" s="1"/>
  <c r="AE236" i="20" a="1"/>
  <c r="AE236" i="20" s="1"/>
  <c r="AO236" i="20" s="1"/>
  <c r="AE280" i="20" a="1"/>
  <c r="AE280" i="20" s="1"/>
  <c r="AO280" i="20" s="1"/>
  <c r="AE250" i="20" a="1"/>
  <c r="AE250" i="20" s="1"/>
  <c r="AO250" i="20" s="1"/>
  <c r="AE233" i="20" a="1"/>
  <c r="AE233" i="20" s="1"/>
  <c r="AO233" i="20" s="1"/>
  <c r="AE227" i="20" a="1"/>
  <c r="AE227" i="20" s="1"/>
  <c r="AO227" i="20" s="1"/>
  <c r="AE275" i="20" a="1"/>
  <c r="AE275" i="20" s="1"/>
  <c r="AO275" i="20" s="1"/>
  <c r="AE247" i="20" a="1"/>
  <c r="AE247" i="20" s="1"/>
  <c r="AO247" i="20" s="1"/>
  <c r="AE287" i="20" a="1"/>
  <c r="AE287" i="20" s="1"/>
  <c r="AO287" i="20" s="1"/>
  <c r="AE289" i="20" a="1"/>
  <c r="AE289" i="20" s="1"/>
  <c r="AO289" i="20" s="1"/>
  <c r="AE245" i="20" a="1"/>
  <c r="AE245" i="20" s="1"/>
  <c r="AO245" i="20" s="1"/>
  <c r="AE271" i="20" a="1"/>
  <c r="AE271" i="20" s="1"/>
  <c r="AO271" i="20" s="1"/>
  <c r="AE256" i="20" a="1"/>
  <c r="AE256" i="20" s="1"/>
  <c r="AO256" i="20" s="1"/>
  <c r="AE241" i="20" a="1"/>
  <c r="AE241" i="20" s="1"/>
  <c r="AO241" i="20" s="1"/>
  <c r="AE261" i="20" a="1"/>
  <c r="AE261" i="20" s="1"/>
  <c r="AO261" i="20" s="1"/>
  <c r="AE265" i="20" a="1"/>
  <c r="AE265" i="20" s="1"/>
  <c r="AO265" i="20" s="1"/>
  <c r="AE228" i="20" a="1"/>
  <c r="AE228" i="20" s="1"/>
  <c r="AO228" i="20" s="1"/>
  <c r="AE253" i="20" a="1"/>
  <c r="AE253" i="20" s="1"/>
  <c r="AO253" i="20" s="1"/>
  <c r="AE264" i="20" a="1"/>
  <c r="AE264" i="20" s="1"/>
  <c r="AO264" i="20" s="1"/>
  <c r="AE252" i="20" a="1"/>
  <c r="AE252" i="20" s="1"/>
  <c r="AO252" i="20" s="1"/>
  <c r="AE246" i="20" a="1"/>
  <c r="AE246" i="20" s="1"/>
  <c r="AO246" i="20" s="1"/>
  <c r="AE254" i="20" a="1"/>
  <c r="AE254" i="20" s="1"/>
  <c r="AO254" i="20" s="1"/>
  <c r="AE251" i="20" a="1"/>
  <c r="AE251" i="20" s="1"/>
  <c r="AO251" i="20" s="1"/>
  <c r="AE240" i="20" a="1"/>
  <c r="AE240" i="20" s="1"/>
  <c r="AO240" i="20" s="1"/>
  <c r="AE238" i="20" a="1"/>
  <c r="AE238" i="20" s="1"/>
  <c r="AO238" i="20" s="1"/>
  <c r="AE263" i="20" a="1"/>
  <c r="AE263" i="20" s="1"/>
  <c r="AO263" i="20" s="1"/>
  <c r="AE255" i="20" a="1"/>
  <c r="AE255" i="20" s="1"/>
  <c r="AO255" i="20" s="1"/>
  <c r="AE291" i="20" a="1"/>
  <c r="AE291" i="20" s="1"/>
  <c r="AO291" i="20" s="1"/>
  <c r="AE272" i="20" a="1"/>
  <c r="AE272" i="20" s="1"/>
  <c r="AO272" i="20" s="1"/>
  <c r="AE230" i="20" a="1"/>
  <c r="AE230" i="20" s="1"/>
  <c r="AO230" i="20" s="1"/>
  <c r="AE266" i="20" a="1"/>
  <c r="AE266" i="20" s="1"/>
  <c r="AO266" i="20" s="1"/>
  <c r="AE232" i="20" a="1"/>
  <c r="AE232" i="20" s="1"/>
  <c r="AO232" i="20" s="1"/>
  <c r="AE249" i="20" a="1"/>
  <c r="AE249" i="20" s="1"/>
  <c r="AO249" i="20" s="1"/>
  <c r="AE226" i="20" a="1"/>
  <c r="AE226" i="20" s="1"/>
  <c r="AO226" i="20" s="1"/>
  <c r="AE290" i="20" a="1"/>
  <c r="AE290" i="20" s="1"/>
  <c r="AO290" i="20" s="1"/>
  <c r="AE235" i="20" a="1"/>
  <c r="AE235" i="20" s="1"/>
  <c r="AO235" i="20" s="1"/>
  <c r="AE229" i="20" a="1"/>
  <c r="AE229" i="20" s="1"/>
  <c r="AO229" i="20" s="1"/>
  <c r="AE270" i="20" a="1"/>
  <c r="AE270" i="20" s="1"/>
  <c r="AO270" i="20" s="1"/>
  <c r="AE248" i="20" a="1"/>
  <c r="AE248" i="20" s="1"/>
  <c r="AO248" i="20" s="1"/>
  <c r="AE288" i="20" a="1"/>
  <c r="AE288" i="20" s="1"/>
  <c r="AO288" i="20" s="1"/>
  <c r="AE259" i="20" a="1"/>
  <c r="AE259" i="20" s="1"/>
  <c r="AO259" i="20" s="1"/>
  <c r="AE273" i="20" a="1"/>
  <c r="AE273" i="20" s="1"/>
  <c r="AO273" i="20" s="1"/>
  <c r="AE244" i="20" a="1"/>
  <c r="AE244" i="20" s="1"/>
  <c r="AO244" i="20" s="1"/>
  <c r="AE267" i="20" a="1"/>
  <c r="AE267" i="20" s="1"/>
  <c r="AO267" i="20" s="1"/>
  <c r="AE277" i="20" a="1"/>
  <c r="AE277" i="20" s="1"/>
  <c r="AO277" i="20" s="1"/>
  <c r="AE237" i="20" a="1"/>
  <c r="AE237" i="20" s="1"/>
  <c r="AO237" i="20" s="1"/>
  <c r="AS278" i="20"/>
  <c r="F262" i="20"/>
  <c r="F234" i="20"/>
  <c r="F285" i="20"/>
  <c r="AF287" i="20"/>
  <c r="F258" i="20"/>
  <c r="AF229" i="20"/>
  <c r="AP229" i="20" s="1"/>
  <c r="AF258" i="20"/>
  <c r="AP258" i="20" s="1"/>
  <c r="AF274" i="20"/>
  <c r="AP274" i="20" s="1"/>
  <c r="F291" i="20"/>
  <c r="F271" i="20"/>
  <c r="F279" i="20"/>
  <c r="F264" i="20"/>
  <c r="F242" i="20"/>
  <c r="F253" i="20"/>
  <c r="F239" i="20"/>
  <c r="F268" i="20"/>
  <c r="F255" i="20"/>
  <c r="AF277" i="20"/>
  <c r="AP277" i="20" s="1"/>
  <c r="AF232" i="20"/>
  <c r="AP232" i="20" s="1"/>
  <c r="AF239" i="20"/>
  <c r="AF256" i="20"/>
  <c r="AP256" i="20" s="1"/>
  <c r="AF245" i="20"/>
  <c r="AF238" i="20"/>
  <c r="AP238" i="20" s="1"/>
  <c r="AF250" i="20"/>
  <c r="AP250" i="20" s="1"/>
  <c r="AF235" i="20"/>
  <c r="AP235" i="20" s="1"/>
  <c r="AF260" i="20"/>
  <c r="AF252" i="20"/>
  <c r="AF291" i="20"/>
  <c r="AF254" i="20"/>
  <c r="AF230" i="20"/>
  <c r="AP230" i="20" s="1"/>
  <c r="AF261" i="20"/>
  <c r="AP261" i="20" s="1"/>
  <c r="AF267" i="20"/>
  <c r="AP267" i="20" s="1"/>
  <c r="AF285" i="20"/>
  <c r="AP285" i="20" s="1"/>
  <c r="AF273" i="20"/>
  <c r="AP273" i="20" s="1"/>
  <c r="F256" i="20"/>
  <c r="F232" i="20"/>
  <c r="F278" i="20"/>
  <c r="AI245" i="20" l="1"/>
  <c r="AS245" i="20" s="1"/>
  <c r="AP245" i="20"/>
  <c r="AP287" i="20"/>
  <c r="AI287" i="20"/>
  <c r="AP260" i="20"/>
  <c r="AI260" i="20"/>
  <c r="AS260" i="20" s="1"/>
  <c r="AP252" i="20"/>
  <c r="AI252" i="20"/>
  <c r="AS252" i="20" s="1"/>
  <c r="AP239" i="20"/>
  <c r="AI239" i="20"/>
  <c r="AI291" i="20"/>
  <c r="AP291" i="20"/>
  <c r="AP254" i="20"/>
  <c r="AI254" i="20"/>
  <c r="AS251" i="20"/>
  <c r="AS275" i="20"/>
  <c r="AS286" i="20"/>
  <c r="AS269" i="20"/>
  <c r="AS264" i="20"/>
  <c r="AS227" i="20"/>
  <c r="AS262" i="20"/>
  <c r="AS225" i="20"/>
  <c r="AS290" i="20"/>
  <c r="AS232" i="20"/>
  <c r="AS237" i="20"/>
  <c r="AS289" i="20"/>
  <c r="AS285" i="20"/>
  <c r="AS247" i="20"/>
  <c r="AS228" i="20"/>
  <c r="AS243" i="20"/>
  <c r="AS276" i="20"/>
  <c r="AS246" i="20"/>
  <c r="AS249" i="20"/>
  <c r="AS271" i="20"/>
  <c r="AS266" i="20"/>
  <c r="AS268" i="20"/>
  <c r="AS283" i="20"/>
  <c r="AS235" i="20"/>
  <c r="AS282" i="20"/>
  <c r="AS236" i="20"/>
  <c r="AS234" i="20"/>
  <c r="AS255" i="20"/>
  <c r="AS280" i="20"/>
  <c r="AS272" i="20"/>
  <c r="AS267" i="20"/>
  <c r="AS241" i="20"/>
  <c r="AS288" i="20"/>
  <c r="AS231" i="20"/>
  <c r="AS277" i="20"/>
  <c r="AS242" i="20"/>
  <c r="AS233" i="20"/>
  <c r="AS265" i="20"/>
  <c r="AS250" i="20"/>
  <c r="AS244" i="20"/>
  <c r="AS281" i="20"/>
  <c r="AS273" i="20"/>
  <c r="AS284" i="20"/>
  <c r="AS259" i="20"/>
  <c r="AS248" i="20"/>
  <c r="AS230" i="20"/>
  <c r="AS256" i="20"/>
  <c r="AS270" i="20"/>
  <c r="AS229" i="20"/>
  <c r="AS257" i="20"/>
  <c r="AS238" i="20"/>
  <c r="AS226" i="20"/>
  <c r="AS258" i="20"/>
  <c r="AS279" i="20"/>
  <c r="AS263" i="20"/>
  <c r="A224" i="20"/>
  <c r="C224" i="20"/>
  <c r="D224" i="20"/>
  <c r="E224" i="20"/>
  <c r="I224" i="20"/>
  <c r="J224" i="20" s="1"/>
  <c r="K224" i="20" a="1"/>
  <c r="K224" i="20" s="1"/>
  <c r="L224" i="20" s="1"/>
  <c r="N224" i="20"/>
  <c r="O224" i="20"/>
  <c r="P224" i="20"/>
  <c r="Q224" i="20" s="1"/>
  <c r="R224" i="20" s="1" a="1"/>
  <c r="R224" i="20" s="1"/>
  <c r="U224" i="20"/>
  <c r="T224" i="20"/>
  <c r="W224" i="20"/>
  <c r="Z224" i="20"/>
  <c r="Y224" i="20" s="1"/>
  <c r="A53" i="20"/>
  <c r="C53" i="20"/>
  <c r="D53" i="20"/>
  <c r="E53" i="20"/>
  <c r="I53" i="20"/>
  <c r="J53" i="20" s="1"/>
  <c r="AG53" i="20" s="1"/>
  <c r="K53" i="20" a="1"/>
  <c r="K53" i="20" s="1"/>
  <c r="L53" i="20" s="1"/>
  <c r="N53" i="20"/>
  <c r="O53" i="20"/>
  <c r="P53" i="20"/>
  <c r="Q53" i="20" s="1"/>
  <c r="R53" i="20" s="1" a="1"/>
  <c r="R53" i="20" s="1"/>
  <c r="T53" i="20"/>
  <c r="W53" i="20"/>
  <c r="Z53" i="20"/>
  <c r="A54" i="20"/>
  <c r="C54" i="20"/>
  <c r="D54" i="20"/>
  <c r="E54" i="20"/>
  <c r="I54" i="20"/>
  <c r="J54" i="20" s="1"/>
  <c r="AG54" i="20" s="1"/>
  <c r="K54" i="20" a="1"/>
  <c r="K54" i="20" s="1"/>
  <c r="L54" i="20" s="1"/>
  <c r="N54" i="20"/>
  <c r="O54" i="20"/>
  <c r="P54" i="20"/>
  <c r="T54" i="20"/>
  <c r="W54" i="20"/>
  <c r="Z54" i="20"/>
  <c r="Y54" i="20" s="1"/>
  <c r="A55" i="20"/>
  <c r="C55" i="20"/>
  <c r="D55" i="20"/>
  <c r="E55" i="20"/>
  <c r="I55" i="20"/>
  <c r="J55" i="20" s="1"/>
  <c r="K55" i="20" a="1"/>
  <c r="K55" i="20" s="1"/>
  <c r="L55" i="20" s="1"/>
  <c r="N55" i="20"/>
  <c r="O55" i="20"/>
  <c r="P55" i="20"/>
  <c r="Q55" i="20" s="1"/>
  <c r="R55" i="20" s="1" a="1"/>
  <c r="R55" i="20" s="1"/>
  <c r="T55" i="20"/>
  <c r="W55" i="20"/>
  <c r="Z55" i="20"/>
  <c r="Y55" i="20" s="1"/>
  <c r="A56" i="20"/>
  <c r="C56" i="20"/>
  <c r="D56" i="20"/>
  <c r="E56" i="20"/>
  <c r="I56" i="20"/>
  <c r="J56" i="20" s="1"/>
  <c r="K56" i="20" a="1"/>
  <c r="K56" i="20" s="1"/>
  <c r="L56" i="20" s="1"/>
  <c r="N56" i="20"/>
  <c r="O56" i="20"/>
  <c r="P56" i="20"/>
  <c r="Q56" i="20" s="1"/>
  <c r="R56" i="20" s="1" a="1"/>
  <c r="R56" i="20" s="1"/>
  <c r="T56" i="20"/>
  <c r="W56" i="20"/>
  <c r="Z56" i="20"/>
  <c r="A57" i="20"/>
  <c r="C57" i="20"/>
  <c r="D57" i="20"/>
  <c r="E57" i="20"/>
  <c r="I57" i="20"/>
  <c r="J57" i="20" s="1"/>
  <c r="AG57" i="20" s="1"/>
  <c r="K57" i="20" a="1"/>
  <c r="K57" i="20" s="1"/>
  <c r="L57" i="20" s="1"/>
  <c r="N57" i="20"/>
  <c r="O57" i="20"/>
  <c r="P57" i="20"/>
  <c r="T57" i="20"/>
  <c r="W57" i="20"/>
  <c r="Z57" i="20"/>
  <c r="A58" i="20"/>
  <c r="C58" i="20"/>
  <c r="D58" i="20"/>
  <c r="E58" i="20"/>
  <c r="I58" i="20"/>
  <c r="J58" i="20" s="1"/>
  <c r="AG58" i="20" s="1"/>
  <c r="K58" i="20" a="1"/>
  <c r="K58" i="20" s="1"/>
  <c r="L58" i="20" s="1"/>
  <c r="N58" i="20"/>
  <c r="O58" i="20"/>
  <c r="P58" i="20"/>
  <c r="T58" i="20"/>
  <c r="W58" i="20"/>
  <c r="Z58" i="20"/>
  <c r="A59" i="20"/>
  <c r="C59" i="20"/>
  <c r="D59" i="20"/>
  <c r="E59" i="20"/>
  <c r="I59" i="20"/>
  <c r="J59" i="20" s="1"/>
  <c r="K59" i="20" a="1"/>
  <c r="K59" i="20" s="1"/>
  <c r="L59" i="20" s="1"/>
  <c r="N59" i="20"/>
  <c r="O59" i="20"/>
  <c r="P59" i="20"/>
  <c r="T59" i="20"/>
  <c r="W59" i="20"/>
  <c r="Z59" i="20"/>
  <c r="Y59" i="20" s="1"/>
  <c r="A60" i="20"/>
  <c r="C60" i="20"/>
  <c r="D60" i="20"/>
  <c r="E60" i="20"/>
  <c r="I60" i="20"/>
  <c r="J60" i="20" s="1"/>
  <c r="K60" i="20" a="1"/>
  <c r="K60" i="20" s="1"/>
  <c r="L60" i="20" s="1"/>
  <c r="N60" i="20"/>
  <c r="O60" i="20"/>
  <c r="P60" i="20"/>
  <c r="Q60" i="20" s="1"/>
  <c r="R60" i="20" s="1" a="1"/>
  <c r="R60" i="20" s="1"/>
  <c r="T60" i="20"/>
  <c r="W60" i="20"/>
  <c r="Z60" i="20"/>
  <c r="A61" i="20"/>
  <c r="C61" i="20"/>
  <c r="D61" i="20"/>
  <c r="E61" i="20"/>
  <c r="I61" i="20"/>
  <c r="J61" i="20" s="1"/>
  <c r="AG61" i="20" s="1"/>
  <c r="K61" i="20" a="1"/>
  <c r="K61" i="20" s="1"/>
  <c r="L61" i="20" s="1"/>
  <c r="N61" i="20"/>
  <c r="O61" i="20"/>
  <c r="P61" i="20"/>
  <c r="Q61" i="20" s="1"/>
  <c r="R61" i="20" s="1" a="1"/>
  <c r="R61" i="20" s="1"/>
  <c r="T61" i="20"/>
  <c r="W61" i="20"/>
  <c r="Z61" i="20"/>
  <c r="A62" i="20"/>
  <c r="C62" i="20"/>
  <c r="D62" i="20"/>
  <c r="E62" i="20"/>
  <c r="I62" i="20"/>
  <c r="J62" i="20"/>
  <c r="AG62" i="20" s="1"/>
  <c r="K62" i="20" a="1"/>
  <c r="K62" i="20" s="1"/>
  <c r="L62" i="20" s="1"/>
  <c r="N62" i="20"/>
  <c r="O62" i="20"/>
  <c r="P62" i="20"/>
  <c r="T62" i="20"/>
  <c r="W62" i="20"/>
  <c r="Z62" i="20"/>
  <c r="A63" i="20"/>
  <c r="C63" i="20"/>
  <c r="D63" i="20"/>
  <c r="E63" i="20"/>
  <c r="I63" i="20"/>
  <c r="J63" i="20" s="1"/>
  <c r="K63" i="20" a="1"/>
  <c r="K63" i="20" s="1"/>
  <c r="L63" i="20" s="1"/>
  <c r="N63" i="20"/>
  <c r="O63" i="20"/>
  <c r="P63" i="20"/>
  <c r="T63" i="20"/>
  <c r="W63" i="20"/>
  <c r="Z63" i="20"/>
  <c r="Y63" i="20" s="1"/>
  <c r="A64" i="20"/>
  <c r="C64" i="20"/>
  <c r="D64" i="20"/>
  <c r="E64" i="20"/>
  <c r="I64" i="20"/>
  <c r="J64" i="20" s="1"/>
  <c r="K64" i="20" a="1"/>
  <c r="K64" i="20" s="1"/>
  <c r="L64" i="20" s="1"/>
  <c r="N64" i="20"/>
  <c r="O64" i="20"/>
  <c r="P64" i="20"/>
  <c r="Q64" i="20" s="1"/>
  <c r="R64" i="20" s="1" a="1"/>
  <c r="R64" i="20" s="1"/>
  <c r="T64" i="20"/>
  <c r="W64" i="20"/>
  <c r="Z64" i="20"/>
  <c r="Y64" i="20" s="1"/>
  <c r="A65" i="20"/>
  <c r="C65" i="20"/>
  <c r="D65" i="20"/>
  <c r="E65" i="20"/>
  <c r="I65" i="20"/>
  <c r="J65" i="20"/>
  <c r="AG65" i="20" s="1"/>
  <c r="K65" i="20" a="1"/>
  <c r="K65" i="20" s="1"/>
  <c r="L65" i="20" s="1"/>
  <c r="N65" i="20"/>
  <c r="O65" i="20"/>
  <c r="P65" i="20"/>
  <c r="T65" i="20"/>
  <c r="W65" i="20"/>
  <c r="Z65" i="20"/>
  <c r="A66" i="20"/>
  <c r="C66" i="20"/>
  <c r="D66" i="20"/>
  <c r="E66" i="20"/>
  <c r="I66" i="20"/>
  <c r="J66" i="20" s="1"/>
  <c r="AG66" i="20" s="1"/>
  <c r="K66" i="20" a="1"/>
  <c r="K66" i="20" s="1"/>
  <c r="L66" i="20" s="1"/>
  <c r="N66" i="20"/>
  <c r="O66" i="20"/>
  <c r="P66" i="20"/>
  <c r="T66" i="20"/>
  <c r="W66" i="20"/>
  <c r="Z66" i="20"/>
  <c r="A67" i="20"/>
  <c r="C67" i="20"/>
  <c r="D67" i="20"/>
  <c r="E67" i="20"/>
  <c r="I67" i="20"/>
  <c r="J67" i="20" s="1"/>
  <c r="K67" i="20" a="1"/>
  <c r="K67" i="20" s="1"/>
  <c r="L67" i="20" s="1"/>
  <c r="N67" i="20"/>
  <c r="O67" i="20"/>
  <c r="P67" i="20"/>
  <c r="Q67" i="20" s="1"/>
  <c r="R67" i="20" s="1" a="1"/>
  <c r="R67" i="20" s="1"/>
  <c r="T67" i="20"/>
  <c r="W67" i="20"/>
  <c r="Z67" i="20"/>
  <c r="A68" i="20"/>
  <c r="C68" i="20"/>
  <c r="D68" i="20"/>
  <c r="E68" i="20"/>
  <c r="I68" i="20"/>
  <c r="J68" i="20" s="1"/>
  <c r="K68" i="20" a="1"/>
  <c r="K68" i="20" s="1"/>
  <c r="L68" i="20" s="1"/>
  <c r="N68" i="20"/>
  <c r="O68" i="20"/>
  <c r="P68" i="20"/>
  <c r="T68" i="20"/>
  <c r="W68" i="20"/>
  <c r="Z68" i="20"/>
  <c r="Y68" i="20" s="1"/>
  <c r="A69" i="20"/>
  <c r="C69" i="20"/>
  <c r="D69" i="20"/>
  <c r="E69" i="20"/>
  <c r="I69" i="20"/>
  <c r="J69" i="20" s="1"/>
  <c r="K69" i="20" a="1"/>
  <c r="K69" i="20" s="1"/>
  <c r="L69" i="20" s="1"/>
  <c r="N69" i="20"/>
  <c r="O69" i="20"/>
  <c r="P69" i="20"/>
  <c r="U69" i="20"/>
  <c r="T69" i="20"/>
  <c r="W69" i="20"/>
  <c r="Z69" i="20"/>
  <c r="A70" i="20"/>
  <c r="C70" i="20"/>
  <c r="D70" i="20"/>
  <c r="E70" i="20"/>
  <c r="I70" i="20"/>
  <c r="J70" i="20" s="1"/>
  <c r="AG70" i="20" s="1"/>
  <c r="K70" i="20" a="1"/>
  <c r="K70" i="20" s="1"/>
  <c r="L70" i="20" s="1"/>
  <c r="N70" i="20"/>
  <c r="O70" i="20"/>
  <c r="P70" i="20"/>
  <c r="Q70" i="20" s="1"/>
  <c r="R70" i="20" s="1" a="1"/>
  <c r="R70" i="20" s="1"/>
  <c r="T70" i="20"/>
  <c r="W70" i="20"/>
  <c r="Z70" i="20"/>
  <c r="A71" i="20"/>
  <c r="C71" i="20"/>
  <c r="D71" i="20"/>
  <c r="E71" i="20"/>
  <c r="I71" i="20"/>
  <c r="J71" i="20" s="1"/>
  <c r="K71" i="20" a="1"/>
  <c r="K71" i="20" s="1"/>
  <c r="L71" i="20" s="1"/>
  <c r="N71" i="20"/>
  <c r="O71" i="20"/>
  <c r="P71" i="20"/>
  <c r="T71" i="20"/>
  <c r="W71" i="20"/>
  <c r="Z71" i="20"/>
  <c r="A72" i="20"/>
  <c r="C72" i="20"/>
  <c r="D72" i="20"/>
  <c r="E72" i="20"/>
  <c r="I72" i="20"/>
  <c r="J72" i="20" s="1"/>
  <c r="AG72" i="20" s="1"/>
  <c r="K72" i="20" a="1"/>
  <c r="K72" i="20" s="1"/>
  <c r="L72" i="20" s="1"/>
  <c r="N72" i="20"/>
  <c r="O72" i="20"/>
  <c r="P72" i="20"/>
  <c r="Q72" i="20" s="1"/>
  <c r="R72" i="20" s="1" a="1"/>
  <c r="R72" i="20" s="1"/>
  <c r="T72" i="20"/>
  <c r="W72" i="20"/>
  <c r="Z72" i="20"/>
  <c r="A73" i="20"/>
  <c r="C73" i="20"/>
  <c r="D73" i="20"/>
  <c r="E73" i="20"/>
  <c r="I73" i="20"/>
  <c r="J73" i="20" s="1"/>
  <c r="K73" i="20" a="1"/>
  <c r="K73" i="20" s="1"/>
  <c r="L73" i="20" s="1"/>
  <c r="N73" i="20"/>
  <c r="O73" i="20"/>
  <c r="P73" i="20"/>
  <c r="T73" i="20"/>
  <c r="W73" i="20"/>
  <c r="Z73" i="20"/>
  <c r="Y73" i="20" s="1"/>
  <c r="A74" i="20"/>
  <c r="C74" i="20"/>
  <c r="D74" i="20"/>
  <c r="E74" i="20"/>
  <c r="I74" i="20"/>
  <c r="J74" i="20" s="1"/>
  <c r="AG74" i="20" s="1"/>
  <c r="K74" i="20" a="1"/>
  <c r="K74" i="20" s="1"/>
  <c r="L74" i="20" s="1"/>
  <c r="N74" i="20"/>
  <c r="O74" i="20"/>
  <c r="P74" i="20"/>
  <c r="T74" i="20"/>
  <c r="W74" i="20"/>
  <c r="Z74" i="20"/>
  <c r="Y74" i="20" s="1"/>
  <c r="A75" i="20"/>
  <c r="C75" i="20"/>
  <c r="D75" i="20"/>
  <c r="E75" i="20"/>
  <c r="I75" i="20"/>
  <c r="J75" i="20" s="1"/>
  <c r="AG75" i="20" s="1"/>
  <c r="K75" i="20" a="1"/>
  <c r="K75" i="20" s="1"/>
  <c r="L75" i="20" s="1"/>
  <c r="N75" i="20"/>
  <c r="O75" i="20"/>
  <c r="P75" i="20"/>
  <c r="U75" i="20"/>
  <c r="T75" i="20"/>
  <c r="W75" i="20"/>
  <c r="Z75" i="20"/>
  <c r="A76" i="20"/>
  <c r="C76" i="20"/>
  <c r="D76" i="20"/>
  <c r="E76" i="20"/>
  <c r="I76" i="20"/>
  <c r="J76" i="20" s="1"/>
  <c r="K76" i="20" a="1"/>
  <c r="K76" i="20" s="1"/>
  <c r="L76" i="20" s="1"/>
  <c r="N76" i="20"/>
  <c r="O76" i="20"/>
  <c r="P76" i="20"/>
  <c r="Q76" i="20" s="1"/>
  <c r="R76" i="20" s="1" a="1"/>
  <c r="R76" i="20" s="1"/>
  <c r="T76" i="20"/>
  <c r="W76" i="20"/>
  <c r="Z76" i="20"/>
  <c r="Y76" i="20" s="1"/>
  <c r="A77" i="20"/>
  <c r="C77" i="20"/>
  <c r="D77" i="20"/>
  <c r="E77" i="20"/>
  <c r="I77" i="20"/>
  <c r="J77" i="20" s="1"/>
  <c r="AG77" i="20" s="1"/>
  <c r="K77" i="20" a="1"/>
  <c r="K77" i="20" s="1"/>
  <c r="L77" i="20" s="1"/>
  <c r="N77" i="20"/>
  <c r="O77" i="20"/>
  <c r="P77" i="20"/>
  <c r="T77" i="20"/>
  <c r="W77" i="20"/>
  <c r="Z77" i="20"/>
  <c r="A78" i="20"/>
  <c r="C78" i="20"/>
  <c r="D78" i="20"/>
  <c r="E78" i="20"/>
  <c r="I78" i="20"/>
  <c r="J78" i="20" s="1"/>
  <c r="K78" i="20" a="1"/>
  <c r="K78" i="20" s="1"/>
  <c r="L78" i="20" s="1"/>
  <c r="N78" i="20"/>
  <c r="O78" i="20"/>
  <c r="P78" i="20"/>
  <c r="T78" i="20"/>
  <c r="W78" i="20"/>
  <c r="Z78" i="20"/>
  <c r="Y78" i="20" s="1"/>
  <c r="A79" i="20"/>
  <c r="C79" i="20"/>
  <c r="D79" i="20"/>
  <c r="E79" i="20"/>
  <c r="I79" i="20"/>
  <c r="J79" i="20" s="1"/>
  <c r="K79" i="20" a="1"/>
  <c r="K79" i="20" s="1"/>
  <c r="L79" i="20" s="1"/>
  <c r="N79" i="20"/>
  <c r="O79" i="20"/>
  <c r="P79" i="20"/>
  <c r="T79" i="20"/>
  <c r="W79" i="20"/>
  <c r="Z79" i="20"/>
  <c r="A80" i="20"/>
  <c r="C80" i="20"/>
  <c r="D80" i="20"/>
  <c r="E80" i="20"/>
  <c r="I80" i="20"/>
  <c r="J80" i="20" s="1"/>
  <c r="K80" i="20" a="1"/>
  <c r="K80" i="20" s="1"/>
  <c r="L80" i="20" s="1"/>
  <c r="N80" i="20"/>
  <c r="O80" i="20"/>
  <c r="P80" i="20"/>
  <c r="T80" i="20"/>
  <c r="W80" i="20"/>
  <c r="Z80" i="20"/>
  <c r="Y80" i="20" s="1"/>
  <c r="A81" i="20"/>
  <c r="C81" i="20"/>
  <c r="D81" i="20"/>
  <c r="E81" i="20"/>
  <c r="I81" i="20"/>
  <c r="J81" i="20" s="1"/>
  <c r="K81" i="20" a="1"/>
  <c r="K81" i="20" s="1"/>
  <c r="L81" i="20" s="1"/>
  <c r="N81" i="20"/>
  <c r="O81" i="20"/>
  <c r="P81" i="20"/>
  <c r="U81" i="20"/>
  <c r="T81" i="20"/>
  <c r="W81" i="20"/>
  <c r="Z81" i="20"/>
  <c r="Y81" i="20" s="1"/>
  <c r="A82" i="20"/>
  <c r="C82" i="20"/>
  <c r="D82" i="20"/>
  <c r="E82" i="20"/>
  <c r="I82" i="20"/>
  <c r="J82" i="20" s="1"/>
  <c r="AG82" i="20" s="1"/>
  <c r="K82" i="20" a="1"/>
  <c r="K82" i="20" s="1"/>
  <c r="L82" i="20" s="1"/>
  <c r="N82" i="20"/>
  <c r="O82" i="20"/>
  <c r="P82" i="20"/>
  <c r="Q82" i="20" s="1"/>
  <c r="R82" i="20" s="1" a="1"/>
  <c r="R82" i="20" s="1"/>
  <c r="U82" i="20"/>
  <c r="T82" i="20"/>
  <c r="W82" i="20"/>
  <c r="Z82" i="20"/>
  <c r="A83" i="20"/>
  <c r="C83" i="20"/>
  <c r="D83" i="20"/>
  <c r="E83" i="20"/>
  <c r="I83" i="20"/>
  <c r="J83" i="20" s="1"/>
  <c r="K83" i="20" a="1"/>
  <c r="K83" i="20" s="1"/>
  <c r="L83" i="20" s="1"/>
  <c r="N83" i="20"/>
  <c r="O83" i="20"/>
  <c r="P83" i="20"/>
  <c r="T83" i="20"/>
  <c r="W83" i="20"/>
  <c r="Z83" i="20"/>
  <c r="Y83" i="20" s="1"/>
  <c r="A84" i="20"/>
  <c r="C84" i="20"/>
  <c r="D84" i="20"/>
  <c r="E84" i="20"/>
  <c r="I84" i="20"/>
  <c r="J84" i="20" s="1"/>
  <c r="K84" i="20" a="1"/>
  <c r="K84" i="20" s="1"/>
  <c r="N84" i="20"/>
  <c r="O84" i="20"/>
  <c r="P84" i="20"/>
  <c r="Q84" i="20" s="1"/>
  <c r="R84" i="20" s="1" a="1"/>
  <c r="R84" i="20" s="1"/>
  <c r="V84" i="20"/>
  <c r="T84" i="20"/>
  <c r="W84" i="20"/>
  <c r="Z84" i="20"/>
  <c r="Y84" i="20" s="1"/>
  <c r="A85" i="20"/>
  <c r="C85" i="20"/>
  <c r="D85" i="20"/>
  <c r="E85" i="20"/>
  <c r="I85" i="20"/>
  <c r="J85" i="20" s="1"/>
  <c r="K85" i="20" a="1"/>
  <c r="K85" i="20" s="1"/>
  <c r="L85" i="20" s="1"/>
  <c r="N85" i="20"/>
  <c r="O85" i="20"/>
  <c r="P85" i="20"/>
  <c r="T85" i="20"/>
  <c r="W85" i="20"/>
  <c r="Z85" i="20"/>
  <c r="A86" i="20"/>
  <c r="C86" i="20"/>
  <c r="D86" i="20"/>
  <c r="E86" i="20"/>
  <c r="I86" i="20"/>
  <c r="J86" i="20" s="1"/>
  <c r="AG86" i="20" s="1"/>
  <c r="K86" i="20" a="1"/>
  <c r="K86" i="20" s="1"/>
  <c r="L86" i="20" s="1"/>
  <c r="N86" i="20"/>
  <c r="O86" i="20"/>
  <c r="P86" i="20"/>
  <c r="Q86" i="20" s="1"/>
  <c r="R86" i="20" s="1" a="1"/>
  <c r="R86" i="20" s="1"/>
  <c r="V86" i="20"/>
  <c r="T86" i="20"/>
  <c r="W86" i="20"/>
  <c r="Z86" i="20"/>
  <c r="A87" i="20"/>
  <c r="C87" i="20"/>
  <c r="D87" i="20"/>
  <c r="E87" i="20"/>
  <c r="I87" i="20"/>
  <c r="J87" i="20" s="1"/>
  <c r="AG87" i="20" s="1"/>
  <c r="K87" i="20" a="1"/>
  <c r="K87" i="20" s="1"/>
  <c r="L87" i="20" s="1"/>
  <c r="N87" i="20"/>
  <c r="O87" i="20"/>
  <c r="P87" i="20"/>
  <c r="Q87" i="20" s="1"/>
  <c r="R87" i="20" s="1" a="1"/>
  <c r="R87" i="20" s="1"/>
  <c r="T87" i="20"/>
  <c r="W87" i="20"/>
  <c r="Z87" i="20"/>
  <c r="A88" i="20"/>
  <c r="C88" i="20"/>
  <c r="D88" i="20"/>
  <c r="E88" i="20"/>
  <c r="I88" i="20"/>
  <c r="J88" i="20" s="1"/>
  <c r="K88" i="20" a="1"/>
  <c r="K88" i="20" s="1"/>
  <c r="L88" i="20" s="1"/>
  <c r="N88" i="20"/>
  <c r="O88" i="20"/>
  <c r="P88" i="20"/>
  <c r="U88" i="20"/>
  <c r="T88" i="20"/>
  <c r="W88" i="20"/>
  <c r="Z88" i="20"/>
  <c r="A89" i="20"/>
  <c r="C89" i="20"/>
  <c r="D89" i="20"/>
  <c r="E89" i="20"/>
  <c r="I89" i="20"/>
  <c r="J89" i="20" s="1"/>
  <c r="K89" i="20" a="1"/>
  <c r="K89" i="20" s="1"/>
  <c r="L89" i="20" s="1"/>
  <c r="N89" i="20"/>
  <c r="O89" i="20"/>
  <c r="P89" i="20"/>
  <c r="T89" i="20"/>
  <c r="W89" i="20"/>
  <c r="Z89" i="20"/>
  <c r="Y89" i="20" s="1"/>
  <c r="A90" i="20"/>
  <c r="C90" i="20"/>
  <c r="D90" i="20"/>
  <c r="E90" i="20"/>
  <c r="I90" i="20"/>
  <c r="J90" i="20" s="1"/>
  <c r="K90" i="20" a="1"/>
  <c r="K90" i="20" s="1"/>
  <c r="L90" i="20" s="1"/>
  <c r="N90" i="20"/>
  <c r="O90" i="20"/>
  <c r="P90" i="20"/>
  <c r="T90" i="20"/>
  <c r="W90" i="20"/>
  <c r="Z90" i="20"/>
  <c r="Y90" i="20" s="1"/>
  <c r="A91" i="20"/>
  <c r="C91" i="20"/>
  <c r="D91" i="20"/>
  <c r="E91" i="20"/>
  <c r="I91" i="20"/>
  <c r="J91" i="20" s="1"/>
  <c r="K91" i="20" a="1"/>
  <c r="K91" i="20" s="1"/>
  <c r="N91" i="20"/>
  <c r="O91" i="20"/>
  <c r="P91" i="20"/>
  <c r="Q91" i="20" s="1"/>
  <c r="R91" i="20" s="1" a="1"/>
  <c r="R91" i="20" s="1"/>
  <c r="T91" i="20"/>
  <c r="W91" i="20"/>
  <c r="Z91" i="20"/>
  <c r="A92" i="20"/>
  <c r="C92" i="20"/>
  <c r="D92" i="20"/>
  <c r="E92" i="20"/>
  <c r="I92" i="20"/>
  <c r="J92" i="20"/>
  <c r="AG92" i="20" s="1"/>
  <c r="K92" i="20" a="1"/>
  <c r="K92" i="20" s="1"/>
  <c r="N92" i="20"/>
  <c r="O92" i="20"/>
  <c r="P92" i="20"/>
  <c r="Q92" i="20" s="1"/>
  <c r="R92" i="20" s="1" a="1"/>
  <c r="R92" i="20" s="1"/>
  <c r="U92" i="20"/>
  <c r="T92" i="20"/>
  <c r="W92" i="20"/>
  <c r="Z92" i="20"/>
  <c r="A93" i="20"/>
  <c r="C93" i="20"/>
  <c r="D93" i="20"/>
  <c r="E93" i="20"/>
  <c r="I93" i="20"/>
  <c r="J93" i="20" s="1"/>
  <c r="K93" i="20" a="1"/>
  <c r="K93" i="20" s="1"/>
  <c r="L93" i="20" s="1"/>
  <c r="N93" i="20"/>
  <c r="O93" i="20"/>
  <c r="P93" i="20"/>
  <c r="Q93" i="20" s="1"/>
  <c r="R93" i="20" s="1" a="1"/>
  <c r="R93" i="20" s="1"/>
  <c r="V93" i="20"/>
  <c r="T93" i="20"/>
  <c r="W93" i="20"/>
  <c r="Z93" i="20"/>
  <c r="A94" i="20"/>
  <c r="C94" i="20"/>
  <c r="D94" i="20"/>
  <c r="E94" i="20"/>
  <c r="I94" i="20"/>
  <c r="J94" i="20" s="1"/>
  <c r="AG94" i="20" s="1"/>
  <c r="K94" i="20" a="1"/>
  <c r="K94" i="20" s="1"/>
  <c r="L94" i="20" s="1"/>
  <c r="N94" i="20"/>
  <c r="O94" i="20"/>
  <c r="P94" i="20"/>
  <c r="T94" i="20"/>
  <c r="W94" i="20"/>
  <c r="Z94" i="20"/>
  <c r="Y94" i="20" s="1"/>
  <c r="A95" i="20"/>
  <c r="C95" i="20"/>
  <c r="D95" i="20"/>
  <c r="E95" i="20"/>
  <c r="I95" i="20"/>
  <c r="J95" i="20" s="1"/>
  <c r="K95" i="20" a="1"/>
  <c r="K95" i="20" s="1"/>
  <c r="L95" i="20" s="1"/>
  <c r="N95" i="20"/>
  <c r="O95" i="20"/>
  <c r="P95" i="20"/>
  <c r="T95" i="20"/>
  <c r="W95" i="20"/>
  <c r="Z95" i="20"/>
  <c r="A96" i="20"/>
  <c r="C96" i="20"/>
  <c r="D96" i="20"/>
  <c r="E96" i="20"/>
  <c r="I96" i="20"/>
  <c r="J96" i="20" s="1"/>
  <c r="AG96" i="20" s="1"/>
  <c r="K96" i="20" a="1"/>
  <c r="K96" i="20" s="1"/>
  <c r="L96" i="20" s="1"/>
  <c r="N96" i="20"/>
  <c r="O96" i="20"/>
  <c r="P96" i="20"/>
  <c r="Q96" i="20" s="1"/>
  <c r="R96" i="20" s="1" a="1"/>
  <c r="R96" i="20" s="1"/>
  <c r="T96" i="20"/>
  <c r="W96" i="20"/>
  <c r="Z96" i="20"/>
  <c r="A97" i="20"/>
  <c r="C97" i="20"/>
  <c r="D97" i="20"/>
  <c r="E97" i="20"/>
  <c r="I97" i="20"/>
  <c r="J97" i="20" s="1"/>
  <c r="AG97" i="20" s="1"/>
  <c r="K97" i="20" a="1"/>
  <c r="K97" i="20" s="1"/>
  <c r="L97" i="20" s="1"/>
  <c r="N97" i="20"/>
  <c r="O97" i="20"/>
  <c r="P97" i="20"/>
  <c r="T97" i="20"/>
  <c r="W97" i="20"/>
  <c r="Z97" i="20"/>
  <c r="A98" i="20"/>
  <c r="C98" i="20"/>
  <c r="D98" i="20"/>
  <c r="E98" i="20"/>
  <c r="I98" i="20"/>
  <c r="J98" i="20" s="1"/>
  <c r="AG98" i="20" s="1"/>
  <c r="K98" i="20" a="1"/>
  <c r="K98" i="20" s="1"/>
  <c r="L98" i="20" s="1"/>
  <c r="N98" i="20"/>
  <c r="O98" i="20"/>
  <c r="P98" i="20"/>
  <c r="U98" i="20"/>
  <c r="T98" i="20"/>
  <c r="W98" i="20"/>
  <c r="Z98" i="20"/>
  <c r="Y98" i="20" s="1"/>
  <c r="A99" i="20"/>
  <c r="C99" i="20"/>
  <c r="D99" i="20"/>
  <c r="E99" i="20"/>
  <c r="I99" i="20"/>
  <c r="J99" i="20" s="1"/>
  <c r="K99" i="20" a="1"/>
  <c r="K99" i="20" s="1"/>
  <c r="N99" i="20"/>
  <c r="O99" i="20"/>
  <c r="P99" i="20"/>
  <c r="T99" i="20"/>
  <c r="W99" i="20"/>
  <c r="Z99" i="20"/>
  <c r="A100" i="20"/>
  <c r="C100" i="20"/>
  <c r="D100" i="20"/>
  <c r="E100" i="20"/>
  <c r="I100" i="20"/>
  <c r="J100" i="20" s="1"/>
  <c r="AG100" i="20" s="1"/>
  <c r="K100" i="20" a="1"/>
  <c r="K100" i="20" s="1"/>
  <c r="L100" i="20" s="1"/>
  <c r="N100" i="20"/>
  <c r="O100" i="20"/>
  <c r="P100" i="20"/>
  <c r="Q100" i="20" s="1"/>
  <c r="R100" i="20" s="1" a="1"/>
  <c r="R100" i="20" s="1"/>
  <c r="T100" i="20"/>
  <c r="W100" i="20"/>
  <c r="Z100" i="20"/>
  <c r="A101" i="20"/>
  <c r="C101" i="20"/>
  <c r="D101" i="20"/>
  <c r="E101" i="20"/>
  <c r="I101" i="20"/>
  <c r="J101" i="20" s="1"/>
  <c r="K101" i="20" a="1"/>
  <c r="K101" i="20" s="1"/>
  <c r="L101" i="20" s="1"/>
  <c r="N101" i="20"/>
  <c r="O101" i="20"/>
  <c r="P101" i="20"/>
  <c r="V101" i="20"/>
  <c r="T101" i="20"/>
  <c r="W101" i="20"/>
  <c r="Z101" i="20"/>
  <c r="Y101" i="20" s="1"/>
  <c r="A102" i="20"/>
  <c r="C102" i="20"/>
  <c r="D102" i="20"/>
  <c r="E102" i="20"/>
  <c r="I102" i="20"/>
  <c r="J102" i="20" s="1"/>
  <c r="K102" i="20" a="1"/>
  <c r="K102" i="20" s="1"/>
  <c r="L102" i="20" s="1"/>
  <c r="N102" i="20"/>
  <c r="O102" i="20"/>
  <c r="P102" i="20"/>
  <c r="Q102" i="20" s="1"/>
  <c r="R102" i="20" s="1" a="1"/>
  <c r="R102" i="20" s="1"/>
  <c r="T102" i="20"/>
  <c r="W102" i="20"/>
  <c r="Z102" i="20"/>
  <c r="Y102" i="20" s="1"/>
  <c r="A103" i="20"/>
  <c r="C103" i="20"/>
  <c r="D103" i="20"/>
  <c r="E103" i="20"/>
  <c r="I103" i="20"/>
  <c r="J103" i="20" s="1"/>
  <c r="K103" i="20" a="1"/>
  <c r="K103" i="20" s="1"/>
  <c r="L103" i="20" s="1"/>
  <c r="N103" i="20"/>
  <c r="O103" i="20"/>
  <c r="P103" i="20"/>
  <c r="T103" i="20"/>
  <c r="W103" i="20"/>
  <c r="Z103" i="20"/>
  <c r="Y103" i="20" s="1"/>
  <c r="A104" i="20"/>
  <c r="C104" i="20"/>
  <c r="D104" i="20"/>
  <c r="E104" i="20"/>
  <c r="I104" i="20"/>
  <c r="J104" i="20" s="1"/>
  <c r="K104" i="20" a="1"/>
  <c r="K104" i="20" s="1"/>
  <c r="N104" i="20"/>
  <c r="O104" i="20"/>
  <c r="P104" i="20"/>
  <c r="T104" i="20"/>
  <c r="W104" i="20"/>
  <c r="Z104" i="20"/>
  <c r="A105" i="20"/>
  <c r="C105" i="20"/>
  <c r="D105" i="20"/>
  <c r="E105" i="20"/>
  <c r="I105" i="20"/>
  <c r="J105" i="20" s="1"/>
  <c r="K105" i="20" a="1"/>
  <c r="K105" i="20" s="1"/>
  <c r="N105" i="20"/>
  <c r="O105" i="20"/>
  <c r="P105" i="20"/>
  <c r="U105" i="20"/>
  <c r="T105" i="20"/>
  <c r="W105" i="20"/>
  <c r="Z105" i="20"/>
  <c r="Y105" i="20" s="1"/>
  <c r="A106" i="20"/>
  <c r="C106" i="20"/>
  <c r="D106" i="20"/>
  <c r="E106" i="20"/>
  <c r="I106" i="20"/>
  <c r="J106" i="20" s="1"/>
  <c r="K106" i="20" a="1"/>
  <c r="K106" i="20" s="1"/>
  <c r="L106" i="20" s="1"/>
  <c r="N106" i="20"/>
  <c r="O106" i="20"/>
  <c r="P106" i="20"/>
  <c r="T106" i="20"/>
  <c r="W106" i="20"/>
  <c r="Z106" i="20"/>
  <c r="A107" i="20"/>
  <c r="C107" i="20"/>
  <c r="D107" i="20"/>
  <c r="E107" i="20"/>
  <c r="I107" i="20"/>
  <c r="J107" i="20" s="1"/>
  <c r="AG107" i="20" s="1"/>
  <c r="K107" i="20" a="1"/>
  <c r="K107" i="20" s="1"/>
  <c r="L107" i="20" s="1"/>
  <c r="N107" i="20"/>
  <c r="O107" i="20"/>
  <c r="P107" i="20"/>
  <c r="U107" i="20"/>
  <c r="T107" i="20"/>
  <c r="W107" i="20"/>
  <c r="Z107" i="20"/>
  <c r="A108" i="20"/>
  <c r="C108" i="20"/>
  <c r="D108" i="20"/>
  <c r="E108" i="20"/>
  <c r="I108" i="20"/>
  <c r="J108" i="20" s="1"/>
  <c r="K108" i="20" a="1"/>
  <c r="K108" i="20" s="1"/>
  <c r="L108" i="20" s="1"/>
  <c r="N108" i="20"/>
  <c r="O108" i="20"/>
  <c r="P108" i="20"/>
  <c r="Q108" i="20" s="1"/>
  <c r="R108" i="20" s="1" a="1"/>
  <c r="R108" i="20" s="1"/>
  <c r="U108" i="20"/>
  <c r="T108" i="20"/>
  <c r="W108" i="20"/>
  <c r="Z108" i="20"/>
  <c r="Y108" i="20" s="1"/>
  <c r="A109" i="20"/>
  <c r="C109" i="20"/>
  <c r="D109" i="20"/>
  <c r="E109" i="20"/>
  <c r="I109" i="20"/>
  <c r="J109" i="20" s="1"/>
  <c r="K109" i="20" a="1"/>
  <c r="K109" i="20" s="1"/>
  <c r="L109" i="20" s="1"/>
  <c r="N109" i="20"/>
  <c r="O109" i="20"/>
  <c r="P109" i="20"/>
  <c r="Q109" i="20" s="1"/>
  <c r="R109" i="20" s="1" a="1"/>
  <c r="R109" i="20" s="1"/>
  <c r="U109" i="20"/>
  <c r="V109" i="20" s="1"/>
  <c r="T109" i="20"/>
  <c r="W109" i="20"/>
  <c r="Z109" i="20"/>
  <c r="A110" i="20"/>
  <c r="C110" i="20"/>
  <c r="D110" i="20"/>
  <c r="E110" i="20"/>
  <c r="I110" i="20"/>
  <c r="J110" i="20" s="1"/>
  <c r="K110" i="20" a="1"/>
  <c r="K110" i="20" s="1"/>
  <c r="L110" i="20" s="1"/>
  <c r="N110" i="20"/>
  <c r="O110" i="20"/>
  <c r="P110" i="20"/>
  <c r="T110" i="20"/>
  <c r="W110" i="20"/>
  <c r="Z110" i="20"/>
  <c r="Y110" i="20" s="1"/>
  <c r="A111" i="20"/>
  <c r="C111" i="20"/>
  <c r="D111" i="20"/>
  <c r="E111" i="20"/>
  <c r="I111" i="20"/>
  <c r="J111" i="20" s="1"/>
  <c r="K111" i="20" a="1"/>
  <c r="K111" i="20" s="1"/>
  <c r="L111" i="20" s="1"/>
  <c r="N111" i="20"/>
  <c r="O111" i="20"/>
  <c r="P111" i="20"/>
  <c r="T111" i="20"/>
  <c r="W111" i="20"/>
  <c r="Z111" i="20"/>
  <c r="Y111" i="20" s="1"/>
  <c r="A112" i="20"/>
  <c r="C112" i="20"/>
  <c r="D112" i="20"/>
  <c r="E112" i="20"/>
  <c r="I112" i="20"/>
  <c r="J112" i="20" s="1"/>
  <c r="AG112" i="20" s="1"/>
  <c r="K112" i="20" a="1"/>
  <c r="K112" i="20" s="1"/>
  <c r="L112" i="20" s="1"/>
  <c r="N112" i="20"/>
  <c r="O112" i="20"/>
  <c r="P112" i="20"/>
  <c r="Q112" i="20" s="1"/>
  <c r="R112" i="20" s="1" a="1"/>
  <c r="R112" i="20" s="1"/>
  <c r="U112" i="20"/>
  <c r="T112" i="20"/>
  <c r="W112" i="20"/>
  <c r="Z112" i="20"/>
  <c r="A113" i="20"/>
  <c r="C113" i="20"/>
  <c r="D113" i="20"/>
  <c r="E113" i="20"/>
  <c r="I113" i="20"/>
  <c r="J113" i="20" s="1"/>
  <c r="AG113" i="20" s="1"/>
  <c r="K113" i="20" a="1"/>
  <c r="K113" i="20" s="1"/>
  <c r="L113" i="20" s="1"/>
  <c r="N113" i="20"/>
  <c r="O113" i="20"/>
  <c r="P113" i="20"/>
  <c r="T113" i="20"/>
  <c r="W113" i="20"/>
  <c r="Z113" i="20"/>
  <c r="A114" i="20"/>
  <c r="C114" i="20"/>
  <c r="D114" i="20"/>
  <c r="E114" i="20"/>
  <c r="I114" i="20"/>
  <c r="J114" i="20" s="1"/>
  <c r="K114" i="20" a="1"/>
  <c r="K114" i="20" s="1"/>
  <c r="L114" i="20" s="1"/>
  <c r="N114" i="20"/>
  <c r="O114" i="20"/>
  <c r="P114" i="20"/>
  <c r="Q114" i="20" s="1"/>
  <c r="R114" i="20" s="1" a="1"/>
  <c r="R114" i="20" s="1"/>
  <c r="U114" i="20"/>
  <c r="T114" i="20"/>
  <c r="W114" i="20"/>
  <c r="Z114" i="20"/>
  <c r="A115" i="20"/>
  <c r="C115" i="20"/>
  <c r="D115" i="20"/>
  <c r="E115" i="20"/>
  <c r="I115" i="20"/>
  <c r="J115" i="20" s="1"/>
  <c r="K115" i="20" a="1"/>
  <c r="K115" i="20" s="1"/>
  <c r="L115" i="20" s="1"/>
  <c r="N115" i="20"/>
  <c r="O115" i="20"/>
  <c r="P115" i="20"/>
  <c r="T115" i="20"/>
  <c r="W115" i="20"/>
  <c r="Z115" i="20"/>
  <c r="Y115" i="20" s="1"/>
  <c r="A116" i="20"/>
  <c r="C116" i="20"/>
  <c r="D116" i="20"/>
  <c r="E116" i="20"/>
  <c r="I116" i="20"/>
  <c r="J116" i="20" s="1"/>
  <c r="K116" i="20" a="1"/>
  <c r="K116" i="20" s="1"/>
  <c r="L116" i="20" s="1"/>
  <c r="N116" i="20"/>
  <c r="O116" i="20"/>
  <c r="P116" i="20"/>
  <c r="Q116" i="20" s="1"/>
  <c r="R116" i="20" s="1" a="1"/>
  <c r="R116" i="20" s="1"/>
  <c r="T116" i="20"/>
  <c r="W116" i="20"/>
  <c r="Z116" i="20"/>
  <c r="Y116" i="20" s="1"/>
  <c r="A117" i="20"/>
  <c r="C117" i="20"/>
  <c r="D117" i="20"/>
  <c r="E117" i="20"/>
  <c r="I117" i="20"/>
  <c r="J117" i="20" s="1"/>
  <c r="K117" i="20" a="1"/>
  <c r="K117" i="20" s="1"/>
  <c r="L117" i="20" s="1"/>
  <c r="N117" i="20"/>
  <c r="O117" i="20"/>
  <c r="P117" i="20"/>
  <c r="Q117" i="20" s="1"/>
  <c r="R117" i="20" s="1" a="1"/>
  <c r="R117" i="20" s="1"/>
  <c r="U117" i="20"/>
  <c r="T117" i="20"/>
  <c r="W117" i="20"/>
  <c r="Z117" i="20"/>
  <c r="A118" i="20"/>
  <c r="C118" i="20"/>
  <c r="D118" i="20"/>
  <c r="E118" i="20"/>
  <c r="I118" i="20"/>
  <c r="J118" i="20" s="1"/>
  <c r="AG118" i="20" s="1"/>
  <c r="K118" i="20" a="1"/>
  <c r="K118" i="20" s="1"/>
  <c r="L118" i="20" s="1"/>
  <c r="N118" i="20"/>
  <c r="O118" i="20"/>
  <c r="P118" i="20"/>
  <c r="T118" i="20"/>
  <c r="W118" i="20"/>
  <c r="Z118" i="20"/>
  <c r="A119" i="20"/>
  <c r="C119" i="20"/>
  <c r="D119" i="20"/>
  <c r="E119" i="20"/>
  <c r="I119" i="20"/>
  <c r="J119" i="20" s="1"/>
  <c r="AG119" i="20" s="1"/>
  <c r="K119" i="20" a="1"/>
  <c r="K119" i="20" s="1"/>
  <c r="L119" i="20" s="1"/>
  <c r="N119" i="20"/>
  <c r="O119" i="20"/>
  <c r="P119" i="20"/>
  <c r="V119" i="20"/>
  <c r="T119" i="20"/>
  <c r="W119" i="20"/>
  <c r="Z119" i="20"/>
  <c r="A120" i="20"/>
  <c r="C120" i="20"/>
  <c r="D120" i="20"/>
  <c r="E120" i="20"/>
  <c r="I120" i="20"/>
  <c r="J120" i="20" s="1"/>
  <c r="K120" i="20" a="1"/>
  <c r="K120" i="20" s="1"/>
  <c r="L120" i="20" s="1"/>
  <c r="N120" i="20"/>
  <c r="O120" i="20"/>
  <c r="P120" i="20"/>
  <c r="Q120" i="20" s="1"/>
  <c r="R120" i="20" s="1" a="1"/>
  <c r="R120" i="20" s="1"/>
  <c r="T120" i="20"/>
  <c r="W120" i="20"/>
  <c r="Z120" i="20"/>
  <c r="Y120" i="20" s="1"/>
  <c r="A121" i="20"/>
  <c r="C121" i="20"/>
  <c r="D121" i="20"/>
  <c r="E121" i="20"/>
  <c r="I121" i="20"/>
  <c r="J121" i="20" s="1"/>
  <c r="K121" i="20" a="1"/>
  <c r="K121" i="20" s="1"/>
  <c r="L121" i="20" s="1"/>
  <c r="N121" i="20"/>
  <c r="O121" i="20"/>
  <c r="P121" i="20"/>
  <c r="U121" i="20"/>
  <c r="T121" i="20"/>
  <c r="W121" i="20"/>
  <c r="Z121" i="20"/>
  <c r="Y121" i="20" s="1"/>
  <c r="A122" i="20"/>
  <c r="C122" i="20"/>
  <c r="D122" i="20"/>
  <c r="E122" i="20"/>
  <c r="I122" i="20"/>
  <c r="J122" i="20" s="1"/>
  <c r="AG122" i="20" s="1"/>
  <c r="K122" i="20" a="1"/>
  <c r="K122" i="20" s="1"/>
  <c r="L122" i="20" s="1"/>
  <c r="N122" i="20"/>
  <c r="O122" i="20"/>
  <c r="P122" i="20"/>
  <c r="T122" i="20"/>
  <c r="W122" i="20"/>
  <c r="Z122" i="20"/>
  <c r="Y122" i="20" s="1"/>
  <c r="A123" i="20"/>
  <c r="C123" i="20"/>
  <c r="D123" i="20"/>
  <c r="E123" i="20"/>
  <c r="I123" i="20"/>
  <c r="J123" i="20" s="1"/>
  <c r="K123" i="20" a="1"/>
  <c r="K123" i="20" s="1"/>
  <c r="L123" i="20" s="1"/>
  <c r="N123" i="20"/>
  <c r="O123" i="20"/>
  <c r="P123" i="20"/>
  <c r="Q123" i="20" s="1"/>
  <c r="R123" i="20" s="1" a="1"/>
  <c r="R123" i="20" s="1"/>
  <c r="T123" i="20"/>
  <c r="W123" i="20"/>
  <c r="Z123" i="20"/>
  <c r="A124" i="20"/>
  <c r="C124" i="20"/>
  <c r="D124" i="20"/>
  <c r="E124" i="20"/>
  <c r="I124" i="20"/>
  <c r="J124" i="20"/>
  <c r="AG124" i="20" s="1"/>
  <c r="K124" i="20" a="1"/>
  <c r="K124" i="20" s="1"/>
  <c r="L124" i="20" s="1"/>
  <c r="N124" i="20"/>
  <c r="O124" i="20"/>
  <c r="P124" i="20"/>
  <c r="Q124" i="20" s="1"/>
  <c r="R124" i="20" s="1" a="1"/>
  <c r="R124" i="20" s="1"/>
  <c r="U124" i="20"/>
  <c r="T124" i="20"/>
  <c r="W124" i="20"/>
  <c r="Z124" i="20"/>
  <c r="Y124" i="20" s="1"/>
  <c r="A125" i="20"/>
  <c r="C125" i="20"/>
  <c r="D125" i="20"/>
  <c r="E125" i="20"/>
  <c r="I125" i="20"/>
  <c r="J125" i="20" s="1"/>
  <c r="K125" i="20" a="1"/>
  <c r="K125" i="20" s="1"/>
  <c r="N125" i="20"/>
  <c r="O125" i="20"/>
  <c r="P125" i="20"/>
  <c r="T125" i="20"/>
  <c r="W125" i="20"/>
  <c r="Z125" i="20"/>
  <c r="Y125" i="20" s="1"/>
  <c r="A126" i="20"/>
  <c r="C126" i="20"/>
  <c r="D126" i="20"/>
  <c r="E126" i="20"/>
  <c r="I126" i="20"/>
  <c r="J126" i="20" s="1"/>
  <c r="K126" i="20" a="1"/>
  <c r="K126" i="20" s="1"/>
  <c r="N126" i="20"/>
  <c r="O126" i="20"/>
  <c r="P126" i="20"/>
  <c r="U126" i="20"/>
  <c r="T126" i="20"/>
  <c r="W126" i="20"/>
  <c r="Z126" i="20"/>
  <c r="A127" i="20"/>
  <c r="C127" i="20"/>
  <c r="D127" i="20"/>
  <c r="E127" i="20"/>
  <c r="I127" i="20"/>
  <c r="J127" i="20" s="1"/>
  <c r="AG127" i="20" s="1"/>
  <c r="K127" i="20" a="1"/>
  <c r="K127" i="20" s="1"/>
  <c r="L127" i="20" s="1"/>
  <c r="N127" i="20"/>
  <c r="O127" i="20"/>
  <c r="P127" i="20"/>
  <c r="T127" i="20"/>
  <c r="W127" i="20"/>
  <c r="Z127" i="20"/>
  <c r="A128" i="20"/>
  <c r="C128" i="20"/>
  <c r="D128" i="20"/>
  <c r="E128" i="20"/>
  <c r="I128" i="20"/>
  <c r="J128" i="20" s="1"/>
  <c r="K128" i="20" a="1"/>
  <c r="K128" i="20" s="1"/>
  <c r="L128" i="20" s="1"/>
  <c r="N128" i="20"/>
  <c r="O128" i="20"/>
  <c r="P128" i="20"/>
  <c r="Q128" i="20" s="1"/>
  <c r="R128" i="20" s="1" a="1"/>
  <c r="R128" i="20" s="1"/>
  <c r="U128" i="20"/>
  <c r="T128" i="20"/>
  <c r="W128" i="20"/>
  <c r="Z128" i="20"/>
  <c r="A129" i="20"/>
  <c r="C129" i="20"/>
  <c r="D129" i="20"/>
  <c r="E129" i="20"/>
  <c r="I129" i="20"/>
  <c r="J129" i="20" s="1"/>
  <c r="K129" i="20" a="1"/>
  <c r="K129" i="20" s="1"/>
  <c r="L129" i="20" s="1"/>
  <c r="N129" i="20"/>
  <c r="O129" i="20"/>
  <c r="P129" i="20"/>
  <c r="Q129" i="20" s="1"/>
  <c r="R129" i="20" s="1" a="1"/>
  <c r="R129" i="20" s="1"/>
  <c r="T129" i="20"/>
  <c r="W129" i="20"/>
  <c r="Z129" i="20"/>
  <c r="A130" i="20"/>
  <c r="C130" i="20"/>
  <c r="D130" i="20"/>
  <c r="E130" i="20"/>
  <c r="I130" i="20"/>
  <c r="J130" i="20"/>
  <c r="AG130" i="20" s="1"/>
  <c r="K130" i="20" a="1"/>
  <c r="K130" i="20" s="1"/>
  <c r="L130" i="20" s="1"/>
  <c r="N130" i="20"/>
  <c r="O130" i="20"/>
  <c r="P130" i="20"/>
  <c r="U130" i="20"/>
  <c r="T130" i="20"/>
  <c r="W130" i="20"/>
  <c r="Z130" i="20"/>
  <c r="A131" i="20"/>
  <c r="C131" i="20"/>
  <c r="D131" i="20"/>
  <c r="E131" i="20"/>
  <c r="I131" i="20"/>
  <c r="J131" i="20" s="1"/>
  <c r="AG131" i="20" s="1"/>
  <c r="K131" i="20" a="1"/>
  <c r="K131" i="20" s="1"/>
  <c r="L131" i="20" s="1"/>
  <c r="N131" i="20"/>
  <c r="O131" i="20"/>
  <c r="P131" i="20"/>
  <c r="U131" i="20"/>
  <c r="T131" i="20"/>
  <c r="W131" i="20"/>
  <c r="Z131" i="20"/>
  <c r="A132" i="20"/>
  <c r="C132" i="20"/>
  <c r="D132" i="20"/>
  <c r="E132" i="20"/>
  <c r="I132" i="20"/>
  <c r="J132" i="20" s="1"/>
  <c r="K132" i="20" a="1"/>
  <c r="K132" i="20" s="1"/>
  <c r="L132" i="20" s="1"/>
  <c r="N132" i="20"/>
  <c r="O132" i="20"/>
  <c r="P132" i="20"/>
  <c r="Q132" i="20" s="1"/>
  <c r="R132" i="20" s="1" a="1"/>
  <c r="R132" i="20" s="1"/>
  <c r="T132" i="20"/>
  <c r="W132" i="20"/>
  <c r="Z132" i="20"/>
  <c r="A133" i="20"/>
  <c r="C133" i="20"/>
  <c r="D133" i="20"/>
  <c r="E133" i="20"/>
  <c r="I133" i="20"/>
  <c r="J133" i="20" s="1"/>
  <c r="AG133" i="20" s="1"/>
  <c r="K133" i="20" a="1"/>
  <c r="K133" i="20" s="1"/>
  <c r="L133" i="20" s="1"/>
  <c r="N133" i="20"/>
  <c r="O133" i="20"/>
  <c r="P133" i="20"/>
  <c r="V133" i="20"/>
  <c r="T133" i="20"/>
  <c r="W133" i="20"/>
  <c r="Z133" i="20"/>
  <c r="A134" i="20"/>
  <c r="C134" i="20"/>
  <c r="D134" i="20"/>
  <c r="E134" i="20"/>
  <c r="I134" i="20"/>
  <c r="J134" i="20"/>
  <c r="AG134" i="20" s="1"/>
  <c r="K134" i="20" a="1"/>
  <c r="K134" i="20" s="1"/>
  <c r="L134" i="20" s="1"/>
  <c r="N134" i="20"/>
  <c r="O134" i="20"/>
  <c r="P134" i="20"/>
  <c r="T134" i="20"/>
  <c r="W134" i="20"/>
  <c r="Z134" i="20"/>
  <c r="A135" i="20"/>
  <c r="C135" i="20"/>
  <c r="D135" i="20"/>
  <c r="E135" i="20"/>
  <c r="I135" i="20"/>
  <c r="J135" i="20" s="1"/>
  <c r="AG135" i="20" s="1"/>
  <c r="K135" i="20" a="1"/>
  <c r="K135" i="20" s="1"/>
  <c r="L135" i="20" s="1"/>
  <c r="N135" i="20"/>
  <c r="O135" i="20"/>
  <c r="P135" i="20"/>
  <c r="U135" i="20"/>
  <c r="T135" i="20"/>
  <c r="W135" i="20"/>
  <c r="Z135" i="20"/>
  <c r="A136" i="20"/>
  <c r="C136" i="20"/>
  <c r="D136" i="20"/>
  <c r="E136" i="20"/>
  <c r="I136" i="20"/>
  <c r="J136" i="20" s="1"/>
  <c r="AG136" i="20" s="1"/>
  <c r="K136" i="20" a="1"/>
  <c r="K136" i="20" s="1"/>
  <c r="L136" i="20" s="1"/>
  <c r="N136" i="20"/>
  <c r="O136" i="20"/>
  <c r="P136" i="20"/>
  <c r="T136" i="20"/>
  <c r="W136" i="20"/>
  <c r="Z136" i="20"/>
  <c r="A137" i="20"/>
  <c r="C137" i="20"/>
  <c r="D137" i="20"/>
  <c r="E137" i="20"/>
  <c r="I137" i="20"/>
  <c r="J137" i="20"/>
  <c r="AG137" i="20" s="1"/>
  <c r="K137" i="20" a="1"/>
  <c r="K137" i="20" s="1"/>
  <c r="L137" i="20" s="1"/>
  <c r="N137" i="20"/>
  <c r="O137" i="20"/>
  <c r="P137" i="20"/>
  <c r="T137" i="20"/>
  <c r="W137" i="20"/>
  <c r="Z137" i="20"/>
  <c r="A138" i="20"/>
  <c r="C138" i="20"/>
  <c r="D138" i="20"/>
  <c r="E138" i="20"/>
  <c r="I138" i="20"/>
  <c r="J138" i="20" s="1"/>
  <c r="AG138" i="20" s="1"/>
  <c r="K138" i="20" a="1"/>
  <c r="K138" i="20" s="1"/>
  <c r="L138" i="20" s="1"/>
  <c r="N138" i="20"/>
  <c r="O138" i="20"/>
  <c r="P138" i="20"/>
  <c r="T138" i="20"/>
  <c r="W138" i="20"/>
  <c r="Z138" i="20"/>
  <c r="A139" i="20"/>
  <c r="C139" i="20"/>
  <c r="D139" i="20"/>
  <c r="E139" i="20"/>
  <c r="I139" i="20"/>
  <c r="J139" i="20" s="1"/>
  <c r="K139" i="20" a="1"/>
  <c r="K139" i="20" s="1"/>
  <c r="L139" i="20" s="1"/>
  <c r="N139" i="20"/>
  <c r="O139" i="20"/>
  <c r="P139" i="20"/>
  <c r="Q139" i="20" s="1"/>
  <c r="R139" i="20" s="1" a="1"/>
  <c r="R139" i="20" s="1"/>
  <c r="T139" i="20"/>
  <c r="W139" i="20"/>
  <c r="Z139" i="20"/>
  <c r="Y139" i="20" s="1"/>
  <c r="A140" i="20"/>
  <c r="C140" i="20"/>
  <c r="D140" i="20"/>
  <c r="E140" i="20"/>
  <c r="I140" i="20"/>
  <c r="J140" i="20" s="1"/>
  <c r="AG140" i="20" s="1"/>
  <c r="K140" i="20" a="1"/>
  <c r="K140" i="20" s="1"/>
  <c r="L140" i="20" s="1"/>
  <c r="N140" i="20"/>
  <c r="O140" i="20"/>
  <c r="P140" i="20"/>
  <c r="T140" i="20"/>
  <c r="W140" i="20"/>
  <c r="Z140" i="20"/>
  <c r="A141" i="20"/>
  <c r="C141" i="20"/>
  <c r="D141" i="20"/>
  <c r="E141" i="20"/>
  <c r="I141" i="20"/>
  <c r="J141" i="20" s="1"/>
  <c r="K141" i="20" a="1"/>
  <c r="K141" i="20" s="1"/>
  <c r="L141" i="20" s="1"/>
  <c r="N141" i="20"/>
  <c r="O141" i="20"/>
  <c r="P141" i="20"/>
  <c r="U141" i="20"/>
  <c r="V141" i="20" s="1"/>
  <c r="T141" i="20"/>
  <c r="W141" i="20"/>
  <c r="Z141" i="20"/>
  <c r="Y141" i="20" s="1"/>
  <c r="A142" i="20"/>
  <c r="C142" i="20"/>
  <c r="D142" i="20"/>
  <c r="E142" i="20"/>
  <c r="I142" i="20"/>
  <c r="J142" i="20" s="1"/>
  <c r="AG142" i="20" s="1"/>
  <c r="K142" i="20" a="1"/>
  <c r="K142" i="20" s="1"/>
  <c r="L142" i="20" s="1"/>
  <c r="N142" i="20"/>
  <c r="O142" i="20"/>
  <c r="P142" i="20"/>
  <c r="Q142" i="20" s="1"/>
  <c r="R142" i="20" s="1" a="1"/>
  <c r="R142" i="20" s="1"/>
  <c r="T142" i="20"/>
  <c r="W142" i="20"/>
  <c r="Z142" i="20"/>
  <c r="A143" i="20"/>
  <c r="C143" i="20"/>
  <c r="D143" i="20"/>
  <c r="E143" i="20"/>
  <c r="I143" i="20"/>
  <c r="J143" i="20" s="1"/>
  <c r="K143" i="20" a="1"/>
  <c r="K143" i="20" s="1"/>
  <c r="L143" i="20" s="1"/>
  <c r="N143" i="20"/>
  <c r="O143" i="20"/>
  <c r="P143" i="20"/>
  <c r="Q143" i="20" s="1"/>
  <c r="R143" i="20" s="1" a="1"/>
  <c r="R143" i="20" s="1"/>
  <c r="T143" i="20"/>
  <c r="W143" i="20"/>
  <c r="Z143" i="20"/>
  <c r="Y143" i="20" s="1"/>
  <c r="A144" i="20"/>
  <c r="C144" i="20"/>
  <c r="D144" i="20"/>
  <c r="E144" i="20"/>
  <c r="I144" i="20"/>
  <c r="J144" i="20" s="1"/>
  <c r="AG144" i="20" s="1"/>
  <c r="K144" i="20" a="1"/>
  <c r="K144" i="20" s="1"/>
  <c r="L144" i="20" s="1"/>
  <c r="N144" i="20"/>
  <c r="O144" i="20"/>
  <c r="P144" i="20"/>
  <c r="V144" i="20"/>
  <c r="T144" i="20"/>
  <c r="W144" i="20"/>
  <c r="Z144" i="20"/>
  <c r="A145" i="20"/>
  <c r="C145" i="20"/>
  <c r="D145" i="20"/>
  <c r="E145" i="20"/>
  <c r="I145" i="20"/>
  <c r="J145" i="20" s="1"/>
  <c r="K145" i="20" a="1"/>
  <c r="K145" i="20" s="1"/>
  <c r="L145" i="20" s="1"/>
  <c r="N145" i="20"/>
  <c r="O145" i="20"/>
  <c r="P145" i="20"/>
  <c r="T145" i="20"/>
  <c r="W145" i="20"/>
  <c r="Z145" i="20"/>
  <c r="Y145" i="20" s="1"/>
  <c r="A146" i="20"/>
  <c r="C146" i="20"/>
  <c r="D146" i="20"/>
  <c r="E146" i="20"/>
  <c r="I146" i="20"/>
  <c r="J146" i="20" s="1"/>
  <c r="K146" i="20" a="1"/>
  <c r="K146" i="20" s="1"/>
  <c r="L146" i="20" s="1"/>
  <c r="N146" i="20"/>
  <c r="O146" i="20"/>
  <c r="P146" i="20"/>
  <c r="Q146" i="20" s="1"/>
  <c r="R146" i="20" s="1" a="1"/>
  <c r="R146" i="20" s="1"/>
  <c r="T146" i="20"/>
  <c r="W146" i="20"/>
  <c r="Z146" i="20"/>
  <c r="Y146" i="20" s="1"/>
  <c r="A147" i="20"/>
  <c r="C147" i="20"/>
  <c r="D147" i="20"/>
  <c r="E147" i="20"/>
  <c r="I147" i="20"/>
  <c r="J147" i="20" s="1"/>
  <c r="K147" i="20" a="1"/>
  <c r="K147" i="20" s="1"/>
  <c r="L147" i="20" s="1"/>
  <c r="N147" i="20"/>
  <c r="O147" i="20"/>
  <c r="P147" i="20"/>
  <c r="Q147" i="20" s="1"/>
  <c r="R147" i="20" s="1" a="1"/>
  <c r="R147" i="20" s="1"/>
  <c r="T147" i="20"/>
  <c r="W147" i="20"/>
  <c r="Z147" i="20"/>
  <c r="Y147" i="20" s="1"/>
  <c r="A148" i="20"/>
  <c r="C148" i="20"/>
  <c r="D148" i="20"/>
  <c r="E148" i="20"/>
  <c r="I148" i="20"/>
  <c r="J148" i="20" s="1"/>
  <c r="K148" i="20" a="1"/>
  <c r="K148" i="20" s="1"/>
  <c r="L148" i="20" s="1"/>
  <c r="N148" i="20"/>
  <c r="O148" i="20"/>
  <c r="P148" i="20"/>
  <c r="Q148" i="20" s="1"/>
  <c r="R148" i="20" s="1" a="1"/>
  <c r="R148" i="20" s="1"/>
  <c r="V148" i="20"/>
  <c r="T148" i="20"/>
  <c r="W148" i="20"/>
  <c r="Z148" i="20"/>
  <c r="Y148" i="20" s="1"/>
  <c r="A149" i="20"/>
  <c r="C149" i="20"/>
  <c r="D149" i="20"/>
  <c r="E149" i="20"/>
  <c r="I149" i="20"/>
  <c r="J149" i="20" s="1"/>
  <c r="AG149" i="20" s="1"/>
  <c r="K149" i="20" a="1"/>
  <c r="K149" i="20" s="1"/>
  <c r="L149" i="20" s="1"/>
  <c r="N149" i="20"/>
  <c r="O149" i="20"/>
  <c r="P149" i="20"/>
  <c r="T149" i="20"/>
  <c r="W149" i="20"/>
  <c r="Z149" i="20"/>
  <c r="Y149" i="20" s="1"/>
  <c r="A150" i="20"/>
  <c r="C150" i="20"/>
  <c r="D150" i="20"/>
  <c r="E150" i="20"/>
  <c r="I150" i="20"/>
  <c r="J150" i="20" s="1"/>
  <c r="K150" i="20" a="1"/>
  <c r="K150" i="20" s="1"/>
  <c r="L150" i="20" s="1"/>
  <c r="N150" i="20"/>
  <c r="O150" i="20"/>
  <c r="P150" i="20"/>
  <c r="Q150" i="20" s="1"/>
  <c r="R150" i="20" s="1" a="1"/>
  <c r="R150" i="20" s="1"/>
  <c r="T150" i="20"/>
  <c r="W150" i="20"/>
  <c r="Z150" i="20"/>
  <c r="A151" i="20"/>
  <c r="C151" i="20"/>
  <c r="D151" i="20"/>
  <c r="E151" i="20"/>
  <c r="I151" i="20"/>
  <c r="J151" i="20" s="1"/>
  <c r="AG151" i="20" s="1"/>
  <c r="K151" i="20" a="1"/>
  <c r="K151" i="20" s="1"/>
  <c r="L151" i="20" s="1"/>
  <c r="N151" i="20"/>
  <c r="O151" i="20"/>
  <c r="P151" i="20"/>
  <c r="Q151" i="20" s="1"/>
  <c r="R151" i="20" s="1" a="1"/>
  <c r="R151" i="20" s="1"/>
  <c r="T151" i="20"/>
  <c r="W151" i="20"/>
  <c r="Z151" i="20"/>
  <c r="Y151" i="20" s="1"/>
  <c r="A152" i="20"/>
  <c r="C152" i="20"/>
  <c r="D152" i="20"/>
  <c r="E152" i="20"/>
  <c r="I152" i="20"/>
  <c r="J152" i="20" s="1"/>
  <c r="K152" i="20" a="1"/>
  <c r="K152" i="20" s="1"/>
  <c r="L152" i="20" s="1"/>
  <c r="N152" i="20"/>
  <c r="O152" i="20"/>
  <c r="P152" i="20"/>
  <c r="Q152" i="20" s="1"/>
  <c r="R152" i="20" s="1" a="1"/>
  <c r="R152" i="20" s="1"/>
  <c r="T152" i="20"/>
  <c r="W152" i="20"/>
  <c r="Z152" i="20"/>
  <c r="A153" i="20"/>
  <c r="C153" i="20"/>
  <c r="D153" i="20"/>
  <c r="E153" i="20"/>
  <c r="I153" i="20"/>
  <c r="J153" i="20" s="1"/>
  <c r="AG153" i="20" s="1"/>
  <c r="K153" i="20" a="1"/>
  <c r="K153" i="20" s="1"/>
  <c r="L153" i="20" s="1"/>
  <c r="N153" i="20"/>
  <c r="O153" i="20"/>
  <c r="P153" i="20"/>
  <c r="V153" i="20"/>
  <c r="T153" i="20"/>
  <c r="W153" i="20"/>
  <c r="Z153" i="20"/>
  <c r="A154" i="20"/>
  <c r="C154" i="20"/>
  <c r="D154" i="20"/>
  <c r="E154" i="20"/>
  <c r="I154" i="20"/>
  <c r="J154" i="20" s="1"/>
  <c r="AG154" i="20" s="1"/>
  <c r="K154" i="20" a="1"/>
  <c r="K154" i="20" s="1"/>
  <c r="L154" i="20" s="1"/>
  <c r="N154" i="20"/>
  <c r="O154" i="20"/>
  <c r="P154" i="20"/>
  <c r="T154" i="20"/>
  <c r="W154" i="20"/>
  <c r="Z154" i="20"/>
  <c r="A155" i="20"/>
  <c r="C155" i="20"/>
  <c r="D155" i="20"/>
  <c r="E155" i="20"/>
  <c r="I155" i="20"/>
  <c r="J155" i="20" s="1"/>
  <c r="AG155" i="20" s="1"/>
  <c r="K155" i="20" a="1"/>
  <c r="K155" i="20" s="1"/>
  <c r="L155" i="20" s="1"/>
  <c r="N155" i="20"/>
  <c r="O155" i="20"/>
  <c r="P155" i="20"/>
  <c r="T155" i="20"/>
  <c r="W155" i="20"/>
  <c r="Z155" i="20"/>
  <c r="A156" i="20"/>
  <c r="C156" i="20"/>
  <c r="D156" i="20"/>
  <c r="E156" i="20"/>
  <c r="I156" i="20"/>
  <c r="J156" i="20" s="1"/>
  <c r="AG156" i="20" s="1"/>
  <c r="K156" i="20" a="1"/>
  <c r="K156" i="20" s="1"/>
  <c r="N156" i="20"/>
  <c r="O156" i="20"/>
  <c r="P156" i="20"/>
  <c r="Q156" i="20" s="1"/>
  <c r="R156" i="20" s="1" a="1"/>
  <c r="R156" i="20" s="1"/>
  <c r="U156" i="20"/>
  <c r="T156" i="20"/>
  <c r="W156" i="20"/>
  <c r="Z156" i="20"/>
  <c r="A157" i="20"/>
  <c r="C157" i="20"/>
  <c r="D157" i="20"/>
  <c r="E157" i="20"/>
  <c r="I157" i="20"/>
  <c r="J157" i="20" s="1"/>
  <c r="AG157" i="20" s="1"/>
  <c r="K157" i="20" a="1"/>
  <c r="K157" i="20" s="1"/>
  <c r="L157" i="20" s="1"/>
  <c r="N157" i="20"/>
  <c r="O157" i="20"/>
  <c r="P157" i="20"/>
  <c r="T157" i="20"/>
  <c r="W157" i="20"/>
  <c r="Z157" i="20"/>
  <c r="Y157" i="20" s="1"/>
  <c r="A158" i="20"/>
  <c r="C158" i="20"/>
  <c r="D158" i="20"/>
  <c r="E158" i="20"/>
  <c r="I158" i="20"/>
  <c r="J158" i="20" s="1"/>
  <c r="K158" i="20" a="1"/>
  <c r="K158" i="20" s="1"/>
  <c r="L158" i="20" s="1"/>
  <c r="N158" i="20"/>
  <c r="O158" i="20"/>
  <c r="P158" i="20"/>
  <c r="Q158" i="20" s="1"/>
  <c r="R158" i="20" s="1" a="1"/>
  <c r="R158" i="20" s="1"/>
  <c r="V158" i="20"/>
  <c r="T158" i="20"/>
  <c r="W158" i="20"/>
  <c r="Z158" i="20"/>
  <c r="A159" i="20"/>
  <c r="C159" i="20"/>
  <c r="D159" i="20"/>
  <c r="E159" i="20"/>
  <c r="I159" i="20"/>
  <c r="J159" i="20" s="1"/>
  <c r="K159" i="20" a="1"/>
  <c r="K159" i="20" s="1"/>
  <c r="L159" i="20" s="1"/>
  <c r="N159" i="20"/>
  <c r="O159" i="20"/>
  <c r="P159" i="20"/>
  <c r="Q159" i="20" s="1"/>
  <c r="R159" i="20" s="1" a="1"/>
  <c r="R159" i="20" s="1"/>
  <c r="U159" i="20"/>
  <c r="T159" i="20"/>
  <c r="W159" i="20"/>
  <c r="Z159" i="20"/>
  <c r="A160" i="20"/>
  <c r="C160" i="20"/>
  <c r="D160" i="20"/>
  <c r="E160" i="20"/>
  <c r="I160" i="20"/>
  <c r="J160" i="20" s="1"/>
  <c r="AG160" i="20" s="1"/>
  <c r="K160" i="20" a="1"/>
  <c r="K160" i="20" s="1"/>
  <c r="L160" i="20" s="1"/>
  <c r="N160" i="20"/>
  <c r="O160" i="20"/>
  <c r="P160" i="20"/>
  <c r="T160" i="20"/>
  <c r="W160" i="20"/>
  <c r="Z160" i="20"/>
  <c r="A161" i="20"/>
  <c r="C161" i="20"/>
  <c r="D161" i="20"/>
  <c r="E161" i="20"/>
  <c r="I161" i="20"/>
  <c r="J161" i="20" s="1"/>
  <c r="AG161" i="20" s="1"/>
  <c r="K161" i="20" a="1"/>
  <c r="K161" i="20" s="1"/>
  <c r="L161" i="20" s="1"/>
  <c r="N161" i="20"/>
  <c r="O161" i="20"/>
  <c r="P161" i="20"/>
  <c r="Q161" i="20" s="1"/>
  <c r="R161" i="20" s="1" a="1"/>
  <c r="R161" i="20" s="1"/>
  <c r="U161" i="20"/>
  <c r="T161" i="20"/>
  <c r="W161" i="20"/>
  <c r="Z161" i="20"/>
  <c r="A162" i="20"/>
  <c r="C162" i="20"/>
  <c r="D162" i="20"/>
  <c r="E162" i="20"/>
  <c r="I162" i="20"/>
  <c r="J162" i="20" s="1"/>
  <c r="AG162" i="20" s="1"/>
  <c r="K162" i="20" a="1"/>
  <c r="K162" i="20" s="1"/>
  <c r="L162" i="20" s="1"/>
  <c r="N162" i="20"/>
  <c r="O162" i="20"/>
  <c r="P162" i="20"/>
  <c r="V162" i="20"/>
  <c r="T162" i="20"/>
  <c r="W162" i="20"/>
  <c r="Z162" i="20"/>
  <c r="A163" i="20"/>
  <c r="C163" i="20"/>
  <c r="D163" i="20"/>
  <c r="E163" i="20"/>
  <c r="I163" i="20"/>
  <c r="J163" i="20" s="1"/>
  <c r="K163" i="20" a="1"/>
  <c r="K163" i="20" s="1"/>
  <c r="L163" i="20" s="1"/>
  <c r="N163" i="20"/>
  <c r="O163" i="20"/>
  <c r="P163" i="20"/>
  <c r="Q163" i="20" s="1"/>
  <c r="R163" i="20" s="1" a="1"/>
  <c r="R163" i="20" s="1"/>
  <c r="U163" i="20"/>
  <c r="T163" i="20"/>
  <c r="W163" i="20"/>
  <c r="Z163" i="20"/>
  <c r="Y163" i="20" s="1"/>
  <c r="A164" i="20"/>
  <c r="C164" i="20"/>
  <c r="D164" i="20"/>
  <c r="E164" i="20"/>
  <c r="I164" i="20"/>
  <c r="J164" i="20" s="1"/>
  <c r="K164" i="20" a="1"/>
  <c r="K164" i="20" s="1"/>
  <c r="L164" i="20" s="1"/>
  <c r="N164" i="20"/>
  <c r="O164" i="20"/>
  <c r="P164" i="20"/>
  <c r="U164" i="20"/>
  <c r="V164" i="20" s="1"/>
  <c r="T164" i="20"/>
  <c r="W164" i="20"/>
  <c r="Z164" i="20"/>
  <c r="A165" i="20"/>
  <c r="C165" i="20"/>
  <c r="D165" i="20"/>
  <c r="E165" i="20"/>
  <c r="I165" i="20"/>
  <c r="J165" i="20" s="1"/>
  <c r="K165" i="20" a="1"/>
  <c r="K165" i="20" s="1"/>
  <c r="L165" i="20" s="1"/>
  <c r="N165" i="20"/>
  <c r="O165" i="20"/>
  <c r="P165" i="20"/>
  <c r="Q165" i="20" s="1"/>
  <c r="R165" i="20" s="1" a="1"/>
  <c r="R165" i="20" s="1"/>
  <c r="U165" i="20"/>
  <c r="T165" i="20"/>
  <c r="W165" i="20"/>
  <c r="Z165" i="20"/>
  <c r="A166" i="20"/>
  <c r="C166" i="20"/>
  <c r="D166" i="20"/>
  <c r="E166" i="20"/>
  <c r="I166" i="20"/>
  <c r="J166" i="20" s="1"/>
  <c r="AG166" i="20" s="1"/>
  <c r="K166" i="20" a="1"/>
  <c r="K166" i="20" s="1"/>
  <c r="L166" i="20" s="1"/>
  <c r="N166" i="20"/>
  <c r="O166" i="20"/>
  <c r="P166" i="20"/>
  <c r="Q166" i="20" s="1"/>
  <c r="R166" i="20" s="1" a="1"/>
  <c r="R166" i="20" s="1"/>
  <c r="U166" i="20"/>
  <c r="T166" i="20"/>
  <c r="W166" i="20"/>
  <c r="Z166" i="20"/>
  <c r="A167" i="20"/>
  <c r="C167" i="20"/>
  <c r="D167" i="20"/>
  <c r="E167" i="20"/>
  <c r="I167" i="20"/>
  <c r="J167" i="20" s="1"/>
  <c r="K167" i="20" a="1"/>
  <c r="K167" i="20" s="1"/>
  <c r="L167" i="20" s="1"/>
  <c r="N167" i="20"/>
  <c r="O167" i="20"/>
  <c r="P167" i="20"/>
  <c r="U167" i="20"/>
  <c r="T167" i="20"/>
  <c r="W167" i="20"/>
  <c r="Z167" i="20"/>
  <c r="A168" i="20"/>
  <c r="C168" i="20"/>
  <c r="D168" i="20"/>
  <c r="E168" i="20"/>
  <c r="I168" i="20"/>
  <c r="J168" i="20" s="1"/>
  <c r="AG168" i="20" s="1"/>
  <c r="K168" i="20" a="1"/>
  <c r="K168" i="20" s="1"/>
  <c r="L168" i="20" s="1"/>
  <c r="N168" i="20"/>
  <c r="O168" i="20"/>
  <c r="P168" i="20"/>
  <c r="Q168" i="20" s="1"/>
  <c r="R168" i="20" s="1" a="1"/>
  <c r="R168" i="20" s="1"/>
  <c r="V168" i="20"/>
  <c r="T168" i="20"/>
  <c r="W168" i="20"/>
  <c r="Z168" i="20"/>
  <c r="A169" i="20"/>
  <c r="C169" i="20"/>
  <c r="D169" i="20"/>
  <c r="E169" i="20"/>
  <c r="I169" i="20"/>
  <c r="J169" i="20" s="1"/>
  <c r="K169" i="20" a="1"/>
  <c r="K169" i="20" s="1"/>
  <c r="N169" i="20"/>
  <c r="O169" i="20"/>
  <c r="P169" i="20"/>
  <c r="Q169" i="20" s="1"/>
  <c r="R169" i="20" s="1" a="1"/>
  <c r="R169" i="20" s="1"/>
  <c r="T169" i="20"/>
  <c r="W169" i="20"/>
  <c r="Z169" i="20"/>
  <c r="A170" i="20"/>
  <c r="C170" i="20"/>
  <c r="D170" i="20"/>
  <c r="E170" i="20"/>
  <c r="I170" i="20"/>
  <c r="J170" i="20" s="1"/>
  <c r="AG170" i="20" s="1"/>
  <c r="K170" i="20" a="1"/>
  <c r="K170" i="20" s="1"/>
  <c r="L170" i="20" s="1"/>
  <c r="N170" i="20"/>
  <c r="O170" i="20"/>
  <c r="P170" i="20"/>
  <c r="T170" i="20"/>
  <c r="W170" i="20"/>
  <c r="Z170" i="20"/>
  <c r="A171" i="20"/>
  <c r="C171" i="20"/>
  <c r="D171" i="20"/>
  <c r="E171" i="20"/>
  <c r="I171" i="20"/>
  <c r="J171" i="20" s="1"/>
  <c r="AG171" i="20" s="1"/>
  <c r="K171" i="20" a="1"/>
  <c r="K171" i="20" s="1"/>
  <c r="L171" i="20" s="1"/>
  <c r="N171" i="20"/>
  <c r="O171" i="20"/>
  <c r="P171" i="20"/>
  <c r="Q171" i="20" s="1"/>
  <c r="R171" i="20" s="1" a="1"/>
  <c r="R171" i="20" s="1"/>
  <c r="T171" i="20"/>
  <c r="W171" i="20"/>
  <c r="Z171" i="20"/>
  <c r="A172" i="20"/>
  <c r="C172" i="20"/>
  <c r="D172" i="20"/>
  <c r="E172" i="20"/>
  <c r="I172" i="20"/>
  <c r="J172" i="20" s="1"/>
  <c r="K172" i="20" a="1"/>
  <c r="K172" i="20" s="1"/>
  <c r="L172" i="20" s="1"/>
  <c r="N172" i="20"/>
  <c r="O172" i="20"/>
  <c r="P172" i="20"/>
  <c r="T172" i="20"/>
  <c r="W172" i="20"/>
  <c r="Z172" i="20"/>
  <c r="A173" i="20"/>
  <c r="C173" i="20"/>
  <c r="D173" i="20"/>
  <c r="E173" i="20"/>
  <c r="I173" i="20"/>
  <c r="J173" i="20" s="1"/>
  <c r="K173" i="20" a="1"/>
  <c r="K173" i="20" s="1"/>
  <c r="L173" i="20" s="1"/>
  <c r="N173" i="20"/>
  <c r="O173" i="20"/>
  <c r="P173" i="20"/>
  <c r="U173" i="20"/>
  <c r="T173" i="20"/>
  <c r="W173" i="20"/>
  <c r="Z173" i="20"/>
  <c r="A174" i="20"/>
  <c r="C174" i="20"/>
  <c r="D174" i="20"/>
  <c r="E174" i="20"/>
  <c r="I174" i="20"/>
  <c r="J174" i="20" s="1"/>
  <c r="AG174" i="20" s="1"/>
  <c r="K174" i="20" a="1"/>
  <c r="K174" i="20" s="1"/>
  <c r="L174" i="20" s="1"/>
  <c r="N174" i="20"/>
  <c r="O174" i="20"/>
  <c r="P174" i="20"/>
  <c r="U174" i="20"/>
  <c r="T174" i="20"/>
  <c r="W174" i="20"/>
  <c r="Z174" i="20"/>
  <c r="A175" i="20"/>
  <c r="C175" i="20"/>
  <c r="D175" i="20"/>
  <c r="E175" i="20"/>
  <c r="I175" i="20"/>
  <c r="J175" i="20" s="1"/>
  <c r="K175" i="20" a="1"/>
  <c r="K175" i="20" s="1"/>
  <c r="N175" i="20"/>
  <c r="O175" i="20"/>
  <c r="P175" i="20"/>
  <c r="T175" i="20"/>
  <c r="W175" i="20"/>
  <c r="Z175" i="20"/>
  <c r="A176" i="20"/>
  <c r="C176" i="20"/>
  <c r="D176" i="20"/>
  <c r="E176" i="20"/>
  <c r="I176" i="20"/>
  <c r="J176" i="20" s="1"/>
  <c r="AG176" i="20" s="1"/>
  <c r="K176" i="20" a="1"/>
  <c r="K176" i="20" s="1"/>
  <c r="L176" i="20" s="1"/>
  <c r="N176" i="20"/>
  <c r="O176" i="20"/>
  <c r="P176" i="20"/>
  <c r="T176" i="20"/>
  <c r="W176" i="20"/>
  <c r="Z176" i="20"/>
  <c r="A177" i="20"/>
  <c r="C177" i="20"/>
  <c r="D177" i="20"/>
  <c r="E177" i="20"/>
  <c r="I177" i="20"/>
  <c r="J177" i="20" s="1"/>
  <c r="K177" i="20" a="1"/>
  <c r="K177" i="20" s="1"/>
  <c r="L177" i="20" s="1"/>
  <c r="N177" i="20"/>
  <c r="O177" i="20"/>
  <c r="P177" i="20"/>
  <c r="T177" i="20"/>
  <c r="W177" i="20"/>
  <c r="Z177" i="20"/>
  <c r="A178" i="20"/>
  <c r="C178" i="20"/>
  <c r="D178" i="20"/>
  <c r="E178" i="20"/>
  <c r="I178" i="20"/>
  <c r="J178" i="20" s="1"/>
  <c r="K178" i="20" a="1"/>
  <c r="K178" i="20" s="1"/>
  <c r="L178" i="20" s="1"/>
  <c r="N178" i="20"/>
  <c r="O178" i="20"/>
  <c r="P178" i="20"/>
  <c r="U178" i="20"/>
  <c r="T178" i="20"/>
  <c r="W178" i="20"/>
  <c r="Z178" i="20"/>
  <c r="A179" i="20"/>
  <c r="C179" i="20"/>
  <c r="D179" i="20"/>
  <c r="E179" i="20"/>
  <c r="I179" i="20"/>
  <c r="J179" i="20" s="1"/>
  <c r="AG179" i="20" s="1"/>
  <c r="K179" i="20" a="1"/>
  <c r="K179" i="20" s="1"/>
  <c r="L179" i="20" s="1"/>
  <c r="N179" i="20"/>
  <c r="O179" i="20"/>
  <c r="P179" i="20"/>
  <c r="U179" i="20"/>
  <c r="T179" i="20"/>
  <c r="W179" i="20"/>
  <c r="Z179" i="20"/>
  <c r="A180" i="20"/>
  <c r="C180" i="20"/>
  <c r="D180" i="20"/>
  <c r="E180" i="20"/>
  <c r="I180" i="20"/>
  <c r="J180" i="20" s="1"/>
  <c r="K180" i="20" a="1"/>
  <c r="K180" i="20" s="1"/>
  <c r="L180" i="20" s="1"/>
  <c r="N180" i="20"/>
  <c r="O180" i="20"/>
  <c r="P180" i="20"/>
  <c r="T180" i="20"/>
  <c r="W180" i="20"/>
  <c r="Z180" i="20"/>
  <c r="A181" i="20"/>
  <c r="C181" i="20"/>
  <c r="D181" i="20"/>
  <c r="E181" i="20"/>
  <c r="I181" i="20"/>
  <c r="J181" i="20" s="1"/>
  <c r="K181" i="20" a="1"/>
  <c r="K181" i="20" s="1"/>
  <c r="L181" i="20" s="1"/>
  <c r="N181" i="20"/>
  <c r="O181" i="20"/>
  <c r="P181" i="20"/>
  <c r="Q181" i="20" s="1"/>
  <c r="R181" i="20" s="1" a="1"/>
  <c r="R181" i="20" s="1"/>
  <c r="T181" i="20"/>
  <c r="W181" i="20"/>
  <c r="Z181" i="20"/>
  <c r="A182" i="20"/>
  <c r="C182" i="20"/>
  <c r="D182" i="20"/>
  <c r="E182" i="20"/>
  <c r="I182" i="20"/>
  <c r="J182" i="20" s="1"/>
  <c r="K182" i="20" a="1"/>
  <c r="K182" i="20" s="1"/>
  <c r="L182" i="20" s="1"/>
  <c r="N182" i="20"/>
  <c r="O182" i="20"/>
  <c r="P182" i="20"/>
  <c r="Q182" i="20" s="1"/>
  <c r="R182" i="20" s="1" a="1"/>
  <c r="R182" i="20" s="1"/>
  <c r="T182" i="20"/>
  <c r="U182" i="20"/>
  <c r="W182" i="20"/>
  <c r="Z182" i="20"/>
  <c r="A183" i="20"/>
  <c r="C183" i="20"/>
  <c r="D183" i="20"/>
  <c r="E183" i="20"/>
  <c r="I183" i="20"/>
  <c r="J183" i="20" s="1"/>
  <c r="AG183" i="20" s="1"/>
  <c r="K183" i="20" a="1"/>
  <c r="K183" i="20" s="1"/>
  <c r="L183" i="20" s="1"/>
  <c r="N183" i="20"/>
  <c r="O183" i="20"/>
  <c r="P183" i="20"/>
  <c r="T183" i="20"/>
  <c r="W183" i="20"/>
  <c r="Z183" i="20"/>
  <c r="A184" i="20"/>
  <c r="C184" i="20"/>
  <c r="D184" i="20"/>
  <c r="E184" i="20"/>
  <c r="I184" i="20"/>
  <c r="J184" i="20" s="1"/>
  <c r="AG184" i="20" s="1"/>
  <c r="K184" i="20" a="1"/>
  <c r="K184" i="20" s="1"/>
  <c r="N184" i="20"/>
  <c r="O184" i="20"/>
  <c r="P184" i="20"/>
  <c r="U184" i="20"/>
  <c r="T184" i="20"/>
  <c r="W184" i="20"/>
  <c r="Z184" i="20"/>
  <c r="A185" i="20"/>
  <c r="C185" i="20"/>
  <c r="D185" i="20"/>
  <c r="E185" i="20"/>
  <c r="I185" i="20"/>
  <c r="J185" i="20" s="1"/>
  <c r="K185" i="20" a="1"/>
  <c r="K185" i="20" s="1"/>
  <c r="N185" i="20"/>
  <c r="O185" i="20"/>
  <c r="P185" i="20"/>
  <c r="U185" i="20"/>
  <c r="T185" i="20"/>
  <c r="W185" i="20"/>
  <c r="Z185" i="20"/>
  <c r="A186" i="20"/>
  <c r="C186" i="20"/>
  <c r="D186" i="20"/>
  <c r="E186" i="20"/>
  <c r="I186" i="20"/>
  <c r="J186" i="20" s="1"/>
  <c r="K186" i="20" a="1"/>
  <c r="K186" i="20" s="1"/>
  <c r="N186" i="20"/>
  <c r="O186" i="20"/>
  <c r="P186" i="20"/>
  <c r="Q186" i="20" s="1"/>
  <c r="R186" i="20" s="1" a="1"/>
  <c r="R186" i="20" s="1"/>
  <c r="T186" i="20"/>
  <c r="W186" i="20"/>
  <c r="Z186" i="20"/>
  <c r="A187" i="20"/>
  <c r="C187" i="20"/>
  <c r="D187" i="20"/>
  <c r="E187" i="20"/>
  <c r="I187" i="20"/>
  <c r="J187" i="20" s="1"/>
  <c r="AG187" i="20" s="1"/>
  <c r="K187" i="20" a="1"/>
  <c r="K187" i="20" s="1"/>
  <c r="L187" i="20" s="1"/>
  <c r="N187" i="20"/>
  <c r="O187" i="20"/>
  <c r="P187" i="20"/>
  <c r="Q187" i="20" s="1"/>
  <c r="R187" i="20" s="1" a="1"/>
  <c r="R187" i="20" s="1"/>
  <c r="T187" i="20"/>
  <c r="W187" i="20"/>
  <c r="Z187" i="20"/>
  <c r="A188" i="20"/>
  <c r="C188" i="20"/>
  <c r="D188" i="20"/>
  <c r="E188" i="20"/>
  <c r="I188" i="20"/>
  <c r="J188" i="20" s="1"/>
  <c r="AG188" i="20" s="1"/>
  <c r="K188" i="20" a="1"/>
  <c r="K188" i="20" s="1"/>
  <c r="L188" i="20" s="1"/>
  <c r="N188" i="20"/>
  <c r="O188" i="20"/>
  <c r="P188" i="20"/>
  <c r="T188" i="20"/>
  <c r="W188" i="20"/>
  <c r="Z188" i="20"/>
  <c r="A189" i="20"/>
  <c r="C189" i="20"/>
  <c r="D189" i="20"/>
  <c r="E189" i="20"/>
  <c r="I189" i="20"/>
  <c r="J189" i="20" s="1"/>
  <c r="K189" i="20" a="1"/>
  <c r="K189" i="20" s="1"/>
  <c r="L189" i="20" s="1"/>
  <c r="N189" i="20"/>
  <c r="O189" i="20"/>
  <c r="P189" i="20"/>
  <c r="T189" i="20"/>
  <c r="W189" i="20"/>
  <c r="Z189" i="20"/>
  <c r="A190" i="20"/>
  <c r="C190" i="20"/>
  <c r="D190" i="20"/>
  <c r="E190" i="20"/>
  <c r="I190" i="20"/>
  <c r="J190" i="20" s="1"/>
  <c r="K190" i="20" a="1"/>
  <c r="K190" i="20" s="1"/>
  <c r="L190" i="20" s="1"/>
  <c r="N190" i="20"/>
  <c r="O190" i="20"/>
  <c r="P190" i="20"/>
  <c r="U190" i="20"/>
  <c r="T190" i="20"/>
  <c r="W190" i="20"/>
  <c r="Z190" i="20"/>
  <c r="A191" i="20"/>
  <c r="C191" i="20"/>
  <c r="D191" i="20"/>
  <c r="E191" i="20"/>
  <c r="I191" i="20"/>
  <c r="J191" i="20" s="1"/>
  <c r="AG191" i="20" s="1"/>
  <c r="K191" i="20" a="1"/>
  <c r="K191" i="20" s="1"/>
  <c r="L191" i="20" s="1"/>
  <c r="N191" i="20"/>
  <c r="O191" i="20"/>
  <c r="P191" i="20"/>
  <c r="Q191" i="20" s="1"/>
  <c r="R191" i="20" s="1" a="1"/>
  <c r="R191" i="20" s="1"/>
  <c r="T191" i="20"/>
  <c r="W191" i="20"/>
  <c r="Z191" i="20"/>
  <c r="A192" i="20"/>
  <c r="C192" i="20"/>
  <c r="D192" i="20"/>
  <c r="E192" i="20"/>
  <c r="I192" i="20"/>
  <c r="J192" i="20" s="1"/>
  <c r="K192" i="20" a="1"/>
  <c r="K192" i="20" s="1"/>
  <c r="L192" i="20" s="1"/>
  <c r="N192" i="20"/>
  <c r="O192" i="20"/>
  <c r="P192" i="20"/>
  <c r="T192" i="20"/>
  <c r="W192" i="20"/>
  <c r="Z192" i="20"/>
  <c r="A193" i="20"/>
  <c r="C193" i="20"/>
  <c r="D193" i="20"/>
  <c r="E193" i="20"/>
  <c r="I193" i="20"/>
  <c r="J193" i="20" s="1"/>
  <c r="K193" i="20" a="1"/>
  <c r="K193" i="20" s="1"/>
  <c r="L193" i="20" s="1"/>
  <c r="N193" i="20"/>
  <c r="O193" i="20"/>
  <c r="P193" i="20"/>
  <c r="Q193" i="20" s="1"/>
  <c r="R193" i="20" s="1" a="1"/>
  <c r="R193" i="20" s="1"/>
  <c r="T193" i="20"/>
  <c r="W193" i="20"/>
  <c r="Z193" i="20"/>
  <c r="A194" i="20"/>
  <c r="C194" i="20"/>
  <c r="D194" i="20"/>
  <c r="E194" i="20"/>
  <c r="I194" i="20"/>
  <c r="J194" i="20" s="1"/>
  <c r="K194" i="20" a="1"/>
  <c r="K194" i="20" s="1"/>
  <c r="L194" i="20" s="1"/>
  <c r="N194" i="20"/>
  <c r="O194" i="20"/>
  <c r="P194" i="20"/>
  <c r="Q194" i="20" s="1"/>
  <c r="R194" i="20" s="1" a="1"/>
  <c r="R194" i="20" s="1"/>
  <c r="T194" i="20"/>
  <c r="W194" i="20"/>
  <c r="Z194" i="20"/>
  <c r="A195" i="20"/>
  <c r="C195" i="20"/>
  <c r="D195" i="20"/>
  <c r="E195" i="20"/>
  <c r="I195" i="20"/>
  <c r="J195" i="20" s="1"/>
  <c r="K195" i="20" a="1"/>
  <c r="K195" i="20" s="1"/>
  <c r="L195" i="20" s="1"/>
  <c r="N195" i="20"/>
  <c r="O195" i="20"/>
  <c r="P195" i="20"/>
  <c r="U195" i="20"/>
  <c r="T195" i="20"/>
  <c r="W195" i="20"/>
  <c r="Z195" i="20"/>
  <c r="A196" i="20"/>
  <c r="C196" i="20"/>
  <c r="D196" i="20"/>
  <c r="E196" i="20"/>
  <c r="I196" i="20"/>
  <c r="J196" i="20" s="1"/>
  <c r="AG196" i="20" s="1"/>
  <c r="K196" i="20" a="1"/>
  <c r="K196" i="20" s="1"/>
  <c r="L196" i="20" s="1"/>
  <c r="N196" i="20"/>
  <c r="O196" i="20"/>
  <c r="P196" i="20"/>
  <c r="T196" i="20"/>
  <c r="W196" i="20"/>
  <c r="Z196" i="20"/>
  <c r="A197" i="20"/>
  <c r="C197" i="20"/>
  <c r="D197" i="20"/>
  <c r="E197" i="20"/>
  <c r="I197" i="20"/>
  <c r="J197" i="20" s="1"/>
  <c r="K197" i="20" a="1"/>
  <c r="K197" i="20" s="1"/>
  <c r="L197" i="20" s="1"/>
  <c r="N197" i="20"/>
  <c r="O197" i="20"/>
  <c r="P197" i="20"/>
  <c r="T197" i="20"/>
  <c r="W197" i="20"/>
  <c r="Z197" i="20"/>
  <c r="A198" i="20"/>
  <c r="C198" i="20"/>
  <c r="D198" i="20"/>
  <c r="E198" i="20"/>
  <c r="I198" i="20"/>
  <c r="J198" i="20" s="1"/>
  <c r="AG198" i="20" s="1"/>
  <c r="K198" i="20" a="1"/>
  <c r="K198" i="20" s="1"/>
  <c r="L198" i="20" s="1"/>
  <c r="N198" i="20"/>
  <c r="O198" i="20"/>
  <c r="P198" i="20"/>
  <c r="Q198" i="20" s="1"/>
  <c r="R198" i="20" s="1" a="1"/>
  <c r="R198" i="20" s="1"/>
  <c r="V198" i="20"/>
  <c r="T198" i="20"/>
  <c r="W198" i="20"/>
  <c r="Z198" i="20"/>
  <c r="A199" i="20"/>
  <c r="C199" i="20"/>
  <c r="D199" i="20"/>
  <c r="E199" i="20"/>
  <c r="I199" i="20"/>
  <c r="J199" i="20" s="1"/>
  <c r="AG199" i="20" s="1"/>
  <c r="K199" i="20" a="1"/>
  <c r="K199" i="20" s="1"/>
  <c r="L199" i="20" s="1"/>
  <c r="N199" i="20"/>
  <c r="O199" i="20"/>
  <c r="P199" i="20"/>
  <c r="Q199" i="20" s="1"/>
  <c r="R199" i="20" s="1" a="1"/>
  <c r="R199" i="20" s="1"/>
  <c r="U199" i="20"/>
  <c r="T199" i="20"/>
  <c r="W199" i="20"/>
  <c r="Z199" i="20"/>
  <c r="A200" i="20"/>
  <c r="C200" i="20"/>
  <c r="D200" i="20"/>
  <c r="E200" i="20"/>
  <c r="I200" i="20"/>
  <c r="J200" i="20" s="1"/>
  <c r="AG200" i="20" s="1"/>
  <c r="K200" i="20" a="1"/>
  <c r="K200" i="20" s="1"/>
  <c r="N200" i="20"/>
  <c r="O200" i="20"/>
  <c r="P200" i="20"/>
  <c r="T200" i="20"/>
  <c r="W200" i="20"/>
  <c r="Z200" i="20"/>
  <c r="A201" i="20"/>
  <c r="C201" i="20"/>
  <c r="D201" i="20"/>
  <c r="E201" i="20"/>
  <c r="I201" i="20"/>
  <c r="J201" i="20" s="1"/>
  <c r="K201" i="20" a="1"/>
  <c r="K201" i="20" s="1"/>
  <c r="L201" i="20" s="1"/>
  <c r="N201" i="20"/>
  <c r="O201" i="20"/>
  <c r="P201" i="20"/>
  <c r="T201" i="20"/>
  <c r="W201" i="20"/>
  <c r="Z201" i="20"/>
  <c r="A202" i="20"/>
  <c r="C202" i="20"/>
  <c r="D202" i="20"/>
  <c r="E202" i="20"/>
  <c r="I202" i="20"/>
  <c r="J202" i="20" s="1"/>
  <c r="K202" i="20" a="1"/>
  <c r="K202" i="20" s="1"/>
  <c r="L202" i="20" s="1"/>
  <c r="N202" i="20"/>
  <c r="O202" i="20"/>
  <c r="P202" i="20"/>
  <c r="T202" i="20"/>
  <c r="W202" i="20"/>
  <c r="Z202" i="20"/>
  <c r="A203" i="20"/>
  <c r="C203" i="20"/>
  <c r="D203" i="20"/>
  <c r="E203" i="20"/>
  <c r="I203" i="20"/>
  <c r="J203" i="20" s="1"/>
  <c r="K203" i="20" a="1"/>
  <c r="K203" i="20" s="1"/>
  <c r="L203" i="20" s="1"/>
  <c r="N203" i="20"/>
  <c r="O203" i="20"/>
  <c r="P203" i="20"/>
  <c r="Q203" i="20" s="1"/>
  <c r="R203" i="20" s="1" a="1"/>
  <c r="R203" i="20" s="1"/>
  <c r="T203" i="20"/>
  <c r="W203" i="20"/>
  <c r="Z203" i="20"/>
  <c r="A204" i="20"/>
  <c r="C204" i="20"/>
  <c r="D204" i="20"/>
  <c r="E204" i="20"/>
  <c r="I204" i="20"/>
  <c r="J204" i="20" s="1"/>
  <c r="K204" i="20" a="1"/>
  <c r="K204" i="20" s="1"/>
  <c r="N204" i="20"/>
  <c r="O204" i="20"/>
  <c r="P204" i="20"/>
  <c r="V204" i="20"/>
  <c r="T204" i="20"/>
  <c r="W204" i="20"/>
  <c r="Z204" i="20"/>
  <c r="A205" i="20"/>
  <c r="C205" i="20"/>
  <c r="D205" i="20"/>
  <c r="E205" i="20"/>
  <c r="I205" i="20"/>
  <c r="J205" i="20" s="1"/>
  <c r="AG205" i="20" s="1"/>
  <c r="K205" i="20" a="1"/>
  <c r="K205" i="20" s="1"/>
  <c r="L205" i="20" s="1"/>
  <c r="N205" i="20"/>
  <c r="O205" i="20"/>
  <c r="P205" i="20"/>
  <c r="T205" i="20"/>
  <c r="W205" i="20"/>
  <c r="Z205" i="20"/>
  <c r="A206" i="20"/>
  <c r="C206" i="20"/>
  <c r="D206" i="20"/>
  <c r="E206" i="20"/>
  <c r="I206" i="20"/>
  <c r="J206" i="20" s="1"/>
  <c r="AG206" i="20" s="1"/>
  <c r="K206" i="20" a="1"/>
  <c r="K206" i="20" s="1"/>
  <c r="L206" i="20" s="1"/>
  <c r="N206" i="20"/>
  <c r="O206" i="20"/>
  <c r="P206" i="20"/>
  <c r="Q206" i="20" s="1"/>
  <c r="R206" i="20" s="1" a="1"/>
  <c r="R206" i="20" s="1"/>
  <c r="T206" i="20"/>
  <c r="W206" i="20"/>
  <c r="Z206" i="20"/>
  <c r="A207" i="20"/>
  <c r="C207" i="20"/>
  <c r="D207" i="20"/>
  <c r="E207" i="20"/>
  <c r="I207" i="20"/>
  <c r="J207" i="20" s="1"/>
  <c r="AG207" i="20" s="1"/>
  <c r="K207" i="20" a="1"/>
  <c r="K207" i="20" s="1"/>
  <c r="N207" i="20"/>
  <c r="O207" i="20"/>
  <c r="P207" i="20"/>
  <c r="Q207" i="20" s="1"/>
  <c r="R207" i="20" s="1" a="1"/>
  <c r="R207" i="20" s="1"/>
  <c r="T207" i="20"/>
  <c r="W207" i="20"/>
  <c r="Z207" i="20"/>
  <c r="A208" i="20"/>
  <c r="C208" i="20"/>
  <c r="D208" i="20"/>
  <c r="E208" i="20"/>
  <c r="I208" i="20"/>
  <c r="J208" i="20" s="1"/>
  <c r="AG208" i="20" s="1"/>
  <c r="K208" i="20" a="1"/>
  <c r="K208" i="20" s="1"/>
  <c r="L208" i="20" s="1"/>
  <c r="N208" i="20"/>
  <c r="O208" i="20"/>
  <c r="P208" i="20"/>
  <c r="Q208" i="20" s="1"/>
  <c r="R208" i="20" s="1" a="1"/>
  <c r="R208" i="20" s="1"/>
  <c r="T208" i="20"/>
  <c r="W208" i="20"/>
  <c r="Z208" i="20"/>
  <c r="A209" i="20"/>
  <c r="C209" i="20"/>
  <c r="D209" i="20"/>
  <c r="E209" i="20"/>
  <c r="I209" i="20"/>
  <c r="J209" i="20" s="1"/>
  <c r="K209" i="20" a="1"/>
  <c r="K209" i="20" s="1"/>
  <c r="L209" i="20" s="1"/>
  <c r="N209" i="20"/>
  <c r="O209" i="20"/>
  <c r="P209" i="20"/>
  <c r="Q209" i="20" s="1"/>
  <c r="R209" i="20" s="1" a="1"/>
  <c r="R209" i="20" s="1"/>
  <c r="U209" i="20"/>
  <c r="T209" i="20"/>
  <c r="W209" i="20"/>
  <c r="Z209" i="20"/>
  <c r="A210" i="20"/>
  <c r="C210" i="20"/>
  <c r="D210" i="20"/>
  <c r="E210" i="20"/>
  <c r="I210" i="20"/>
  <c r="J210" i="20" s="1"/>
  <c r="AG210" i="20" s="1"/>
  <c r="K210" i="20" a="1"/>
  <c r="K210" i="20" s="1"/>
  <c r="L210" i="20" s="1"/>
  <c r="N210" i="20"/>
  <c r="O210" i="20"/>
  <c r="P210" i="20"/>
  <c r="T210" i="20"/>
  <c r="W210" i="20"/>
  <c r="Z210" i="20"/>
  <c r="A211" i="20"/>
  <c r="C211" i="20"/>
  <c r="D211" i="20"/>
  <c r="E211" i="20"/>
  <c r="I211" i="20"/>
  <c r="J211" i="20" s="1"/>
  <c r="K211" i="20" a="1"/>
  <c r="K211" i="20" s="1"/>
  <c r="L211" i="20" s="1"/>
  <c r="N211" i="20"/>
  <c r="O211" i="20"/>
  <c r="P211" i="20"/>
  <c r="Q211" i="20" s="1"/>
  <c r="R211" i="20" s="1" a="1"/>
  <c r="R211" i="20" s="1"/>
  <c r="T211" i="20"/>
  <c r="W211" i="20"/>
  <c r="Z211" i="20"/>
  <c r="A212" i="20"/>
  <c r="C212" i="20"/>
  <c r="D212" i="20"/>
  <c r="E212" i="20"/>
  <c r="I212" i="20"/>
  <c r="J212" i="20" s="1"/>
  <c r="K212" i="20" a="1"/>
  <c r="K212" i="20" s="1"/>
  <c r="L212" i="20" s="1"/>
  <c r="N212" i="20"/>
  <c r="O212" i="20"/>
  <c r="P212" i="20"/>
  <c r="T212" i="20"/>
  <c r="W212" i="20"/>
  <c r="Z212" i="20"/>
  <c r="A213" i="20"/>
  <c r="C213" i="20"/>
  <c r="D213" i="20"/>
  <c r="E213" i="20"/>
  <c r="I213" i="20"/>
  <c r="J213" i="20" s="1"/>
  <c r="K213" i="20" a="1"/>
  <c r="K213" i="20" s="1"/>
  <c r="N213" i="20"/>
  <c r="O213" i="20"/>
  <c r="P213" i="20"/>
  <c r="U213" i="20"/>
  <c r="T213" i="20"/>
  <c r="W213" i="20"/>
  <c r="Z213" i="20"/>
  <c r="A214" i="20"/>
  <c r="C214" i="20"/>
  <c r="D214" i="20"/>
  <c r="E214" i="20"/>
  <c r="I214" i="20"/>
  <c r="J214" i="20" s="1"/>
  <c r="AG214" i="20" s="1"/>
  <c r="K214" i="20" a="1"/>
  <c r="K214" i="20" s="1"/>
  <c r="L214" i="20" s="1"/>
  <c r="N214" i="20"/>
  <c r="O214" i="20"/>
  <c r="P214" i="20"/>
  <c r="Q214" i="20" s="1"/>
  <c r="R214" i="20" s="1" a="1"/>
  <c r="R214" i="20" s="1"/>
  <c r="U214" i="20"/>
  <c r="T214" i="20"/>
  <c r="W214" i="20"/>
  <c r="Z214" i="20"/>
  <c r="A215" i="20"/>
  <c r="C215" i="20"/>
  <c r="D215" i="20"/>
  <c r="E215" i="20"/>
  <c r="I215" i="20"/>
  <c r="J215" i="20" s="1"/>
  <c r="K215" i="20" a="1"/>
  <c r="K215" i="20" s="1"/>
  <c r="L215" i="20" s="1"/>
  <c r="N215" i="20"/>
  <c r="O215" i="20"/>
  <c r="P215" i="20"/>
  <c r="Q215" i="20" s="1"/>
  <c r="R215" i="20" s="1" a="1"/>
  <c r="R215" i="20" s="1"/>
  <c r="U215" i="20"/>
  <c r="V215" i="20" s="1"/>
  <c r="T215" i="20"/>
  <c r="W215" i="20"/>
  <c r="Z215" i="20"/>
  <c r="A216" i="20"/>
  <c r="C216" i="20"/>
  <c r="D216" i="20"/>
  <c r="E216" i="20"/>
  <c r="I216" i="20"/>
  <c r="J216" i="20" s="1"/>
  <c r="K216" i="20" a="1"/>
  <c r="K216" i="20" s="1"/>
  <c r="L216" i="20" s="1"/>
  <c r="N216" i="20"/>
  <c r="O216" i="20"/>
  <c r="P216" i="20"/>
  <c r="Q216" i="20" s="1"/>
  <c r="R216" i="20" s="1" a="1"/>
  <c r="R216" i="20" s="1"/>
  <c r="T216" i="20"/>
  <c r="W216" i="20"/>
  <c r="Z216" i="20"/>
  <c r="A217" i="20"/>
  <c r="C217" i="20"/>
  <c r="D217" i="20"/>
  <c r="E217" i="20"/>
  <c r="I217" i="20"/>
  <c r="J217" i="20" s="1"/>
  <c r="K217" i="20" a="1"/>
  <c r="K217" i="20" s="1"/>
  <c r="L217" i="20" s="1"/>
  <c r="N217" i="20"/>
  <c r="O217" i="20"/>
  <c r="P217" i="20"/>
  <c r="U217" i="20"/>
  <c r="T217" i="20"/>
  <c r="W217" i="20"/>
  <c r="Z217" i="20"/>
  <c r="Y217" i="20" s="1"/>
  <c r="A218" i="20"/>
  <c r="C218" i="20"/>
  <c r="D218" i="20"/>
  <c r="E218" i="20"/>
  <c r="I218" i="20"/>
  <c r="J218" i="20" s="1"/>
  <c r="K218" i="20" a="1"/>
  <c r="K218" i="20" s="1"/>
  <c r="L218" i="20" s="1"/>
  <c r="N218" i="20"/>
  <c r="O218" i="20"/>
  <c r="P218" i="20"/>
  <c r="Q218" i="20" s="1"/>
  <c r="R218" i="20" s="1" a="1"/>
  <c r="R218" i="20" s="1"/>
  <c r="T218" i="20"/>
  <c r="W218" i="20"/>
  <c r="Z218" i="20"/>
  <c r="A219" i="20"/>
  <c r="C219" i="20"/>
  <c r="D219" i="20"/>
  <c r="E219" i="20"/>
  <c r="I219" i="20"/>
  <c r="J219" i="20" s="1"/>
  <c r="K219" i="20" a="1"/>
  <c r="K219" i="20" s="1"/>
  <c r="L219" i="20" s="1"/>
  <c r="N219" i="20"/>
  <c r="O219" i="20"/>
  <c r="P219" i="20"/>
  <c r="U219" i="20"/>
  <c r="V219" i="20" s="1"/>
  <c r="T219" i="20"/>
  <c r="W219" i="20"/>
  <c r="Z219" i="20"/>
  <c r="A220" i="20"/>
  <c r="C220" i="20"/>
  <c r="D220" i="20"/>
  <c r="E220" i="20"/>
  <c r="I220" i="20"/>
  <c r="J220" i="20" s="1"/>
  <c r="K220" i="20" a="1"/>
  <c r="K220" i="20" s="1"/>
  <c r="L220" i="20" s="1"/>
  <c r="N220" i="20"/>
  <c r="O220" i="20"/>
  <c r="P220" i="20"/>
  <c r="Q220" i="20" s="1"/>
  <c r="R220" i="20" s="1" a="1"/>
  <c r="R220" i="20" s="1"/>
  <c r="U220" i="20"/>
  <c r="T220" i="20"/>
  <c r="W220" i="20"/>
  <c r="Z220" i="20"/>
  <c r="A221" i="20"/>
  <c r="C221" i="20"/>
  <c r="D221" i="20"/>
  <c r="E221" i="20"/>
  <c r="I221" i="20"/>
  <c r="J221" i="20" s="1"/>
  <c r="K221" i="20" a="1"/>
  <c r="K221" i="20" s="1"/>
  <c r="L221" i="20" s="1"/>
  <c r="N221" i="20"/>
  <c r="O221" i="20"/>
  <c r="P221" i="20"/>
  <c r="U221" i="20"/>
  <c r="T221" i="20"/>
  <c r="W221" i="20"/>
  <c r="Z221" i="20"/>
  <c r="A222" i="20"/>
  <c r="C222" i="20"/>
  <c r="D222" i="20"/>
  <c r="E222" i="20"/>
  <c r="I222" i="20"/>
  <c r="J222" i="20" s="1"/>
  <c r="AG222" i="20" s="1"/>
  <c r="K222" i="20" a="1"/>
  <c r="K222" i="20" s="1"/>
  <c r="L222" i="20" s="1"/>
  <c r="N222" i="20"/>
  <c r="O222" i="20"/>
  <c r="P222" i="20"/>
  <c r="U222" i="20"/>
  <c r="T222" i="20"/>
  <c r="W222" i="20"/>
  <c r="Z222" i="20"/>
  <c r="A223" i="20"/>
  <c r="C223" i="20"/>
  <c r="D223" i="20"/>
  <c r="E223" i="20"/>
  <c r="I223" i="20"/>
  <c r="J223" i="20" s="1"/>
  <c r="K223" i="20" a="1"/>
  <c r="K223" i="20" s="1"/>
  <c r="N223" i="20"/>
  <c r="O223" i="20"/>
  <c r="P223" i="20"/>
  <c r="T223" i="20"/>
  <c r="W223" i="20"/>
  <c r="Z223" i="20"/>
  <c r="AR170" i="20" l="1"/>
  <c r="AQ170" i="20"/>
  <c r="AR151" i="20"/>
  <c r="AR128" i="20"/>
  <c r="L200" i="20"/>
  <c r="M200" i="20" s="1" a="1"/>
  <c r="M200" i="20" s="1"/>
  <c r="F200" i="20" s="1"/>
  <c r="AR165" i="20"/>
  <c r="AQ136" i="20"/>
  <c r="AR136" i="20"/>
  <c r="AR102" i="20"/>
  <c r="AR221" i="20"/>
  <c r="AR171" i="20"/>
  <c r="AR152" i="20"/>
  <c r="AR84" i="20"/>
  <c r="AQ66" i="20"/>
  <c r="AR66" i="20"/>
  <c r="AQ200" i="20"/>
  <c r="AR200" i="20"/>
  <c r="AR187" i="20"/>
  <c r="AQ187" i="20"/>
  <c r="L185" i="20"/>
  <c r="M185" i="20" s="1" a="1"/>
  <c r="M185" i="20" s="1"/>
  <c r="F185" i="20" s="1"/>
  <c r="AQ179" i="20"/>
  <c r="AR179" i="20"/>
  <c r="AR147" i="20"/>
  <c r="AQ100" i="20"/>
  <c r="AR100" i="20"/>
  <c r="AQ92" i="20"/>
  <c r="AR92" i="20"/>
  <c r="AR213" i="20"/>
  <c r="AR163" i="20"/>
  <c r="AR142" i="20"/>
  <c r="AQ134" i="20"/>
  <c r="AR134" i="20"/>
  <c r="AR125" i="20"/>
  <c r="AR123" i="20"/>
  <c r="AR115" i="20"/>
  <c r="AR108" i="20"/>
  <c r="AR95" i="20"/>
  <c r="AR87" i="20"/>
  <c r="AR79" i="20"/>
  <c r="AQ61" i="20"/>
  <c r="AR61" i="20"/>
  <c r="AR56" i="20"/>
  <c r="AR204" i="20"/>
  <c r="AR83" i="20"/>
  <c r="AR220" i="20"/>
  <c r="AQ199" i="20"/>
  <c r="AR199" i="20"/>
  <c r="AR94" i="20"/>
  <c r="AQ94" i="20"/>
  <c r="AQ207" i="20"/>
  <c r="AR207" i="20"/>
  <c r="AQ162" i="20"/>
  <c r="AR162" i="20"/>
  <c r="AQ154" i="20"/>
  <c r="AR154" i="20"/>
  <c r="AQ107" i="20"/>
  <c r="AR107" i="20"/>
  <c r="AQ149" i="20"/>
  <c r="AR149" i="20"/>
  <c r="L213" i="20"/>
  <c r="M213" i="20" s="1" a="1"/>
  <c r="M213" i="20" s="1"/>
  <c r="F213" i="20" s="1"/>
  <c r="AR182" i="20"/>
  <c r="AR111" i="20"/>
  <c r="AR69" i="20"/>
  <c r="AR190" i="20"/>
  <c r="L175" i="20"/>
  <c r="M175" i="20" s="1" a="1"/>
  <c r="M175" i="20" s="1"/>
  <c r="F175" i="20" s="1"/>
  <c r="AR145" i="20"/>
  <c r="AR118" i="20"/>
  <c r="AQ118" i="20"/>
  <c r="AR90" i="20"/>
  <c r="AQ82" i="20"/>
  <c r="AR82" i="20"/>
  <c r="AR64" i="20"/>
  <c r="AR104" i="20"/>
  <c r="AQ65" i="20"/>
  <c r="AR65" i="20"/>
  <c r="AR212" i="20"/>
  <c r="AR130" i="20"/>
  <c r="AR141" i="20"/>
  <c r="AQ86" i="20"/>
  <c r="AR86" i="20"/>
  <c r="AR73" i="20"/>
  <c r="AR181" i="20"/>
  <c r="AQ171" i="20"/>
  <c r="AQ168" i="20"/>
  <c r="AR168" i="20"/>
  <c r="AQ160" i="20"/>
  <c r="AR160" i="20"/>
  <c r="AQ131" i="20"/>
  <c r="AR131" i="20"/>
  <c r="AR120" i="20"/>
  <c r="AR105" i="20"/>
  <c r="AR203" i="20"/>
  <c r="AQ127" i="20"/>
  <c r="AR127" i="20"/>
  <c r="AR103" i="20"/>
  <c r="AR177" i="20"/>
  <c r="L156" i="20"/>
  <c r="M156" i="20" s="1" a="1"/>
  <c r="M156" i="20" s="1"/>
  <c r="F156" i="20" s="1"/>
  <c r="AR77" i="20"/>
  <c r="AQ77" i="20"/>
  <c r="AR206" i="20"/>
  <c r="L204" i="20"/>
  <c r="M204" i="20" s="1" a="1"/>
  <c r="M204" i="20" s="1"/>
  <c r="F204" i="20" s="1"/>
  <c r="AR198" i="20"/>
  <c r="AQ198" i="20"/>
  <c r="AQ140" i="20"/>
  <c r="AR140" i="20"/>
  <c r="AR132" i="20"/>
  <c r="AR114" i="20"/>
  <c r="AR106" i="20"/>
  <c r="AR93" i="20"/>
  <c r="AR180" i="20"/>
  <c r="AR172" i="20"/>
  <c r="L99" i="20"/>
  <c r="M99" i="20" s="1" a="1"/>
  <c r="M99" i="20" s="1"/>
  <c r="F99" i="20" s="1"/>
  <c r="L91" i="20"/>
  <c r="M91" i="20" s="1" a="1"/>
  <c r="M91" i="20" s="1"/>
  <c r="F91" i="20" s="1"/>
  <c r="AR67" i="20"/>
  <c r="L223" i="20"/>
  <c r="M223" i="20" s="1" a="1"/>
  <c r="M223" i="20" s="1"/>
  <c r="F223" i="20" s="1"/>
  <c r="AQ214" i="20"/>
  <c r="AR214" i="20"/>
  <c r="AR188" i="20"/>
  <c r="AQ188" i="20"/>
  <c r="AR164" i="20"/>
  <c r="AR148" i="20"/>
  <c r="AR135" i="20"/>
  <c r="AQ135" i="20"/>
  <c r="AQ130" i="20"/>
  <c r="AR109" i="20"/>
  <c r="AR101" i="20"/>
  <c r="AR186" i="20"/>
  <c r="AR159" i="20"/>
  <c r="AR99" i="20"/>
  <c r="AR223" i="20"/>
  <c r="AR55" i="20"/>
  <c r="L105" i="20"/>
  <c r="M105" i="20" s="1" a="1"/>
  <c r="M105" i="20" s="1"/>
  <c r="F105" i="20" s="1"/>
  <c r="L92" i="20"/>
  <c r="M92" i="20" s="1" a="1"/>
  <c r="M92" i="20" s="1"/>
  <c r="F92" i="20" s="1"/>
  <c r="AR68" i="20"/>
  <c r="AR192" i="20"/>
  <c r="AQ208" i="20"/>
  <c r="AR208" i="20"/>
  <c r="AQ174" i="20"/>
  <c r="AR174" i="20"/>
  <c r="AR195" i="20"/>
  <c r="AR169" i="20"/>
  <c r="AQ137" i="20"/>
  <c r="AR137" i="20"/>
  <c r="AR185" i="20"/>
  <c r="AR98" i="20"/>
  <c r="AQ98" i="20"/>
  <c r="AQ222" i="20"/>
  <c r="AR222" i="20"/>
  <c r="L104" i="20"/>
  <c r="M104" i="20" s="1" a="1"/>
  <c r="M104" i="20" s="1"/>
  <c r="F104" i="20" s="1"/>
  <c r="AQ72" i="20"/>
  <c r="AR72" i="20"/>
  <c r="AR201" i="20"/>
  <c r="AQ161" i="20"/>
  <c r="AR161" i="20"/>
  <c r="AQ153" i="20"/>
  <c r="AR153" i="20"/>
  <c r="L207" i="20"/>
  <c r="M207" i="20" s="1" a="1"/>
  <c r="M207" i="20" s="1"/>
  <c r="F207" i="20" s="1"/>
  <c r="AR175" i="20"/>
  <c r="AR167" i="20"/>
  <c r="AR143" i="20"/>
  <c r="AQ124" i="20"/>
  <c r="AR124" i="20"/>
  <c r="AR116" i="20"/>
  <c r="AQ96" i="20"/>
  <c r="AR96" i="20"/>
  <c r="AR88" i="20"/>
  <c r="AR80" i="20"/>
  <c r="AQ62" i="20"/>
  <c r="AR62" i="20"/>
  <c r="AQ57" i="20"/>
  <c r="AR57" i="20"/>
  <c r="AR91" i="20"/>
  <c r="AR60" i="20"/>
  <c r="AQ133" i="20"/>
  <c r="AR133" i="20"/>
  <c r="AQ122" i="20"/>
  <c r="AR122" i="20"/>
  <c r="AR202" i="20"/>
  <c r="AR194" i="20"/>
  <c r="AR173" i="20"/>
  <c r="AR216" i="20"/>
  <c r="AQ206" i="20"/>
  <c r="AQ166" i="20"/>
  <c r="AR166" i="20"/>
  <c r="AR155" i="20"/>
  <c r="AQ155" i="20"/>
  <c r="AR74" i="20"/>
  <c r="AQ74" i="20"/>
  <c r="AR150" i="20"/>
  <c r="AR219" i="20"/>
  <c r="AR211" i="20"/>
  <c r="AR158" i="20"/>
  <c r="AR59" i="20"/>
  <c r="AR54" i="20"/>
  <c r="AR85" i="20"/>
  <c r="AR193" i="20"/>
  <c r="AQ191" i="20"/>
  <c r="L186" i="20"/>
  <c r="M186" i="20" s="1" a="1"/>
  <c r="M186" i="20" s="1"/>
  <c r="F186" i="20" s="1"/>
  <c r="AR121" i="20"/>
  <c r="AR217" i="20"/>
  <c r="AR209" i="20"/>
  <c r="AQ196" i="20"/>
  <c r="AR196" i="20"/>
  <c r="AQ183" i="20"/>
  <c r="AR183" i="20"/>
  <c r="AQ156" i="20"/>
  <c r="AR156" i="20"/>
  <c r="AQ138" i="20"/>
  <c r="AR138" i="20"/>
  <c r="AQ75" i="20"/>
  <c r="AR75" i="20"/>
  <c r="AQ70" i="20"/>
  <c r="AR70" i="20"/>
  <c r="AR224" i="20"/>
  <c r="AQ119" i="20"/>
  <c r="AR119" i="20"/>
  <c r="L184" i="20"/>
  <c r="M184" i="20" s="1" a="1"/>
  <c r="M184" i="20" s="1"/>
  <c r="F184" i="20" s="1"/>
  <c r="AR78" i="20"/>
  <c r="L84" i="20"/>
  <c r="M84" i="20" s="1" a="1"/>
  <c r="M84" i="20" s="1"/>
  <c r="AR215" i="20"/>
  <c r="AR126" i="20"/>
  <c r="AR89" i="20"/>
  <c r="AR63" i="20"/>
  <c r="AR218" i="20"/>
  <c r="AQ210" i="20"/>
  <c r="AR210" i="20"/>
  <c r="AQ176" i="20"/>
  <c r="AR176" i="20"/>
  <c r="AQ157" i="20"/>
  <c r="AR157" i="20"/>
  <c r="AR144" i="20"/>
  <c r="AQ144" i="20"/>
  <c r="AQ142" i="20"/>
  <c r="AR117" i="20"/>
  <c r="AQ97" i="20"/>
  <c r="AR97" i="20"/>
  <c r="AQ87" i="20"/>
  <c r="AR81" i="20"/>
  <c r="AR76" i="20"/>
  <c r="AQ58" i="20"/>
  <c r="AR58" i="20"/>
  <c r="AQ53" i="20"/>
  <c r="AR53" i="20"/>
  <c r="AR191" i="20"/>
  <c r="L126" i="20"/>
  <c r="M126" i="20" s="1" a="1"/>
  <c r="M126" i="20" s="1"/>
  <c r="F126" i="20" s="1"/>
  <c r="AR112" i="20"/>
  <c r="AQ112" i="20"/>
  <c r="AR146" i="20"/>
  <c r="AR178" i="20"/>
  <c r="AR110" i="20"/>
  <c r="AR189" i="20"/>
  <c r="L125" i="20"/>
  <c r="M125" i="20" s="1" a="1"/>
  <c r="M125" i="20" s="1"/>
  <c r="F125" i="20" s="1"/>
  <c r="AR205" i="20"/>
  <c r="AQ205" i="20"/>
  <c r="AR197" i="20"/>
  <c r="AR184" i="20"/>
  <c r="AQ184" i="20"/>
  <c r="L169" i="20"/>
  <c r="M169" i="20" s="1" a="1"/>
  <c r="M169" i="20" s="1"/>
  <c r="F169" i="20" s="1"/>
  <c r="AR139" i="20"/>
  <c r="AR129" i="20"/>
  <c r="AQ113" i="20"/>
  <c r="AR113" i="20"/>
  <c r="AR71" i="20"/>
  <c r="AS239" i="20"/>
  <c r="AS287" i="20"/>
  <c r="AS254" i="20"/>
  <c r="AS291" i="20"/>
  <c r="AQ54" i="20"/>
  <c r="AQ151" i="20"/>
  <c r="V156" i="20"/>
  <c r="U84" i="20"/>
  <c r="AG203" i="20"/>
  <c r="AG193" i="20"/>
  <c r="U101" i="20"/>
  <c r="AG105" i="20"/>
  <c r="V185" i="20"/>
  <c r="AG221" i="20"/>
  <c r="AQ221" i="20" s="1"/>
  <c r="AG108" i="20"/>
  <c r="V199" i="20"/>
  <c r="AG189" i="20"/>
  <c r="AG79" i="20"/>
  <c r="V159" i="20"/>
  <c r="AG71" i="20"/>
  <c r="V105" i="20"/>
  <c r="U86" i="20"/>
  <c r="AG73" i="20"/>
  <c r="AG224" i="20"/>
  <c r="V98" i="20"/>
  <c r="V184" i="20"/>
  <c r="V92" i="20"/>
  <c r="U204" i="20"/>
  <c r="AG141" i="20"/>
  <c r="U93" i="20"/>
  <c r="AG186" i="20"/>
  <c r="AG68" i="20"/>
  <c r="AG69" i="20"/>
  <c r="AG212" i="20"/>
  <c r="V179" i="20"/>
  <c r="AG201" i="20"/>
  <c r="AG90" i="20"/>
  <c r="V82" i="20"/>
  <c r="V75" i="20"/>
  <c r="AG110" i="20"/>
  <c r="V107" i="20"/>
  <c r="AG89" i="20"/>
  <c r="AG152" i="20"/>
  <c r="AQ152" i="20" s="1"/>
  <c r="U144" i="20"/>
  <c r="AG78" i="20"/>
  <c r="V128" i="20"/>
  <c r="U153" i="20"/>
  <c r="V173" i="20"/>
  <c r="AG195" i="20"/>
  <c r="U129" i="20"/>
  <c r="V129" i="20" s="1"/>
  <c r="AG91" i="20"/>
  <c r="M197" i="20" a="1"/>
  <c r="M197" i="20" s="1"/>
  <c r="F197" i="20" s="1"/>
  <c r="M165" i="20" a="1"/>
  <c r="M165" i="20" s="1"/>
  <c r="F165" i="20" s="1"/>
  <c r="V131" i="20"/>
  <c r="M60" i="20" a="1"/>
  <c r="M60" i="20" s="1"/>
  <c r="F60" i="20" s="1"/>
  <c r="M81" i="20" a="1"/>
  <c r="M81" i="20" s="1"/>
  <c r="F81" i="20" s="1"/>
  <c r="M63" i="20" a="1"/>
  <c r="M63" i="20" s="1"/>
  <c r="F63" i="20" s="1"/>
  <c r="V221" i="20"/>
  <c r="V121" i="20"/>
  <c r="M140" i="20" a="1"/>
  <c r="M140" i="20" s="1"/>
  <c r="F140" i="20" s="1"/>
  <c r="M171" i="20" a="1"/>
  <c r="M171" i="20" s="1"/>
  <c r="F171" i="20" s="1"/>
  <c r="M148" i="20" a="1"/>
  <c r="M148" i="20" s="1"/>
  <c r="F148" i="20" s="1"/>
  <c r="AG211" i="20"/>
  <c r="V124" i="20"/>
  <c r="AG85" i="20"/>
  <c r="M198" i="20" a="1"/>
  <c r="M198" i="20" s="1"/>
  <c r="F198" i="20" s="1"/>
  <c r="M217" i="20" a="1"/>
  <c r="M217" i="20" s="1"/>
  <c r="F217" i="20" s="1"/>
  <c r="M216" i="20" a="1"/>
  <c r="M216" i="20" s="1"/>
  <c r="F216" i="20" s="1"/>
  <c r="M196" i="20" a="1"/>
  <c r="M196" i="20" s="1"/>
  <c r="F196" i="20" s="1"/>
  <c r="M153" i="20" a="1"/>
  <c r="M153" i="20" s="1"/>
  <c r="F153" i="20" s="1"/>
  <c r="Q88" i="20"/>
  <c r="R88" i="20" s="1" a="1"/>
  <c r="R88" i="20" s="1"/>
  <c r="Q167" i="20"/>
  <c r="R167" i="20" s="1" a="1"/>
  <c r="R167" i="20" s="1"/>
  <c r="M152" i="20" a="1"/>
  <c r="M152" i="20" s="1"/>
  <c r="F152" i="20" s="1"/>
  <c r="M191" i="20" a="1"/>
  <c r="M191" i="20" s="1"/>
  <c r="F191" i="20" s="1"/>
  <c r="Q138" i="20"/>
  <c r="R138" i="20" s="1" a="1"/>
  <c r="R138" i="20" s="1"/>
  <c r="AF138" i="20" s="1"/>
  <c r="M88" i="20" a="1"/>
  <c r="M88" i="20" s="1"/>
  <c r="F88" i="20" s="1"/>
  <c r="Q85" i="20"/>
  <c r="R85" i="20" s="1" a="1"/>
  <c r="R85" i="20" s="1"/>
  <c r="Q79" i="20"/>
  <c r="R79" i="20" s="1" a="1"/>
  <c r="R79" i="20" s="1"/>
  <c r="AF79" i="20" s="1"/>
  <c r="M212" i="20" a="1"/>
  <c r="M212" i="20" s="1"/>
  <c r="F212" i="20" s="1"/>
  <c r="Q185" i="20"/>
  <c r="R185" i="20" s="1" a="1"/>
  <c r="R185" i="20" s="1"/>
  <c r="Q164" i="20"/>
  <c r="R164" i="20" s="1" a="1"/>
  <c r="R164" i="20" s="1"/>
  <c r="M138" i="20" a="1"/>
  <c r="M138" i="20" s="1"/>
  <c r="F138" i="20" s="1"/>
  <c r="Q80" i="20"/>
  <c r="R80" i="20" s="1" a="1"/>
  <c r="R80" i="20" s="1"/>
  <c r="Q75" i="20"/>
  <c r="R75" i="20" s="1" a="1"/>
  <c r="R75" i="20" s="1"/>
  <c r="Q74" i="20"/>
  <c r="R74" i="20" s="1" a="1"/>
  <c r="R74" i="20" s="1"/>
  <c r="AG148" i="20"/>
  <c r="Q136" i="20"/>
  <c r="R136" i="20" s="1" a="1"/>
  <c r="R136" i="20" s="1"/>
  <c r="M137" i="20" a="1"/>
  <c r="M137" i="20" s="1"/>
  <c r="F137" i="20" s="1"/>
  <c r="Q135" i="20"/>
  <c r="R135" i="20" s="1" a="1"/>
  <c r="R135" i="20" s="1"/>
  <c r="Q134" i="20"/>
  <c r="R134" i="20" s="1" a="1"/>
  <c r="R134" i="20" s="1"/>
  <c r="AF134" i="20" s="1"/>
  <c r="AP134" i="20" s="1"/>
  <c r="Q130" i="20"/>
  <c r="R130" i="20" s="1" a="1"/>
  <c r="R130" i="20" s="1"/>
  <c r="AF130" i="20" s="1"/>
  <c r="AP130" i="20" s="1"/>
  <c r="Q126" i="20"/>
  <c r="R126" i="20" s="1" a="1"/>
  <c r="R126" i="20" s="1"/>
  <c r="Q118" i="20"/>
  <c r="R118" i="20" s="1" a="1"/>
  <c r="R118" i="20" s="1"/>
  <c r="Q205" i="20"/>
  <c r="R205" i="20" s="1" a="1"/>
  <c r="R205" i="20" s="1"/>
  <c r="Q179" i="20"/>
  <c r="R179" i="20" s="1" a="1"/>
  <c r="R179" i="20" s="1"/>
  <c r="AF179" i="20" s="1"/>
  <c r="AP179" i="20" s="1"/>
  <c r="Q223" i="20"/>
  <c r="R223" i="20" s="1" a="1"/>
  <c r="R223" i="20" s="1"/>
  <c r="AF223" i="20" s="1"/>
  <c r="Q175" i="20"/>
  <c r="R175" i="20" s="1" a="1"/>
  <c r="R175" i="20" s="1"/>
  <c r="M160" i="20" a="1"/>
  <c r="M160" i="20" s="1"/>
  <c r="F160" i="20" s="1"/>
  <c r="Q95" i="20"/>
  <c r="R95" i="20" s="1" a="1"/>
  <c r="R95" i="20" s="1"/>
  <c r="Q94" i="20"/>
  <c r="R94" i="20" s="1" a="1"/>
  <c r="R94" i="20" s="1"/>
  <c r="M70" i="20" a="1"/>
  <c r="M70" i="20" s="1"/>
  <c r="F70" i="20" s="1"/>
  <c r="Q62" i="20"/>
  <c r="R62" i="20" s="1" a="1"/>
  <c r="R62" i="20" s="1"/>
  <c r="Q201" i="20"/>
  <c r="R201" i="20" s="1" a="1"/>
  <c r="R201" i="20" s="1"/>
  <c r="Q200" i="20"/>
  <c r="R200" i="20" s="1" a="1"/>
  <c r="R200" i="20" s="1"/>
  <c r="Q174" i="20"/>
  <c r="R174" i="20" s="1" a="1"/>
  <c r="R174" i="20" s="1"/>
  <c r="M118" i="20" a="1"/>
  <c r="M118" i="20" s="1"/>
  <c r="F118" i="20" s="1"/>
  <c r="Q97" i="20"/>
  <c r="R97" i="20" s="1" a="1"/>
  <c r="R97" i="20" s="1"/>
  <c r="M67" i="20" a="1"/>
  <c r="M67" i="20" s="1"/>
  <c r="F67" i="20" s="1"/>
  <c r="M205" i="20" a="1"/>
  <c r="M205" i="20" s="1"/>
  <c r="F205" i="20" s="1"/>
  <c r="M179" i="20" a="1"/>
  <c r="M179" i="20" s="1"/>
  <c r="F179" i="20" s="1"/>
  <c r="Q58" i="20"/>
  <c r="R58" i="20" s="1" a="1"/>
  <c r="R58" i="20" s="1"/>
  <c r="M122" i="20" a="1"/>
  <c r="M122" i="20" s="1"/>
  <c r="F122" i="20" s="1"/>
  <c r="Q101" i="20"/>
  <c r="R101" i="20" s="1" a="1"/>
  <c r="R101" i="20" s="1"/>
  <c r="AF101" i="20" s="1"/>
  <c r="M95" i="20" a="1"/>
  <c r="M95" i="20" s="1"/>
  <c r="F95" i="20" s="1"/>
  <c r="Q59" i="20"/>
  <c r="R59" i="20" s="1" a="1"/>
  <c r="R59" i="20" s="1"/>
  <c r="Q57" i="20"/>
  <c r="R57" i="20" s="1" a="1"/>
  <c r="R57" i="20" s="1"/>
  <c r="M222" i="20" a="1"/>
  <c r="M222" i="20" s="1"/>
  <c r="F222" i="20" s="1"/>
  <c r="Q219" i="20"/>
  <c r="R219" i="20" s="1" a="1"/>
  <c r="R219" i="20" s="1"/>
  <c r="M176" i="20" a="1"/>
  <c r="M176" i="20" s="1"/>
  <c r="F176" i="20" s="1"/>
  <c r="Q173" i="20"/>
  <c r="R173" i="20" s="1" a="1"/>
  <c r="R173" i="20" s="1"/>
  <c r="AF173" i="20" s="1"/>
  <c r="Q172" i="20"/>
  <c r="R172" i="20" s="1" a="1"/>
  <c r="R172" i="20" s="1"/>
  <c r="Q154" i="20"/>
  <c r="R154" i="20" s="1" a="1"/>
  <c r="R154" i="20" s="1"/>
  <c r="M129" i="20" a="1"/>
  <c r="M129" i="20" s="1"/>
  <c r="F129" i="20" s="1"/>
  <c r="M115" i="20" a="1"/>
  <c r="M115" i="20" s="1"/>
  <c r="F115" i="20" s="1"/>
  <c r="M114" i="20" a="1"/>
  <c r="M114" i="20" s="1"/>
  <c r="F114" i="20" s="1"/>
  <c r="M103" i="20" a="1"/>
  <c r="M103" i="20" s="1"/>
  <c r="F103" i="20" s="1"/>
  <c r="M97" i="20" a="1"/>
  <c r="M97" i="20" s="1"/>
  <c r="F97" i="20" s="1"/>
  <c r="M96" i="20" a="1"/>
  <c r="M96" i="20" s="1"/>
  <c r="F96" i="20" s="1"/>
  <c r="Q54" i="20"/>
  <c r="R54" i="20" s="1" a="1"/>
  <c r="R54" i="20" s="1"/>
  <c r="Q192" i="20"/>
  <c r="R192" i="20" s="1" a="1"/>
  <c r="R192" i="20" s="1"/>
  <c r="AF192" i="20" s="1"/>
  <c r="AP192" i="20" s="1"/>
  <c r="AG175" i="20"/>
  <c r="Q155" i="20"/>
  <c r="R155" i="20" s="1" a="1"/>
  <c r="R155" i="20" s="1"/>
  <c r="U148" i="20"/>
  <c r="AG123" i="20"/>
  <c r="M121" i="20" a="1"/>
  <c r="M121" i="20" s="1"/>
  <c r="F121" i="20" s="1"/>
  <c r="AG114" i="20"/>
  <c r="M107" i="20" a="1"/>
  <c r="M107" i="20" s="1"/>
  <c r="F107" i="20" s="1"/>
  <c r="M100" i="20" a="1"/>
  <c r="M100" i="20" s="1"/>
  <c r="F100" i="20" s="1"/>
  <c r="M98" i="20" a="1"/>
  <c r="M98" i="20" s="1"/>
  <c r="F98" i="20" s="1"/>
  <c r="M58" i="20" a="1"/>
  <c r="M58" i="20" s="1"/>
  <c r="F58" i="20" s="1"/>
  <c r="Q197" i="20"/>
  <c r="R197" i="20" s="1" a="1"/>
  <c r="R197" i="20" s="1"/>
  <c r="Q196" i="20"/>
  <c r="R196" i="20" s="1" a="1"/>
  <c r="R196" i="20" s="1"/>
  <c r="Q195" i="20"/>
  <c r="R195" i="20" s="1" a="1"/>
  <c r="R195" i="20" s="1"/>
  <c r="AF195" i="20" s="1"/>
  <c r="Q170" i="20"/>
  <c r="R170" i="20" s="1" a="1"/>
  <c r="R170" i="20" s="1"/>
  <c r="Q153" i="20"/>
  <c r="R153" i="20" s="1" a="1"/>
  <c r="R153" i="20" s="1"/>
  <c r="AF153" i="20" s="1"/>
  <c r="AG121" i="20"/>
  <c r="AG106" i="20"/>
  <c r="M57" i="20" a="1"/>
  <c r="M57" i="20" s="1"/>
  <c r="F57" i="20" s="1"/>
  <c r="M195" i="20" a="1"/>
  <c r="M195" i="20" s="1"/>
  <c r="F195" i="20" s="1"/>
  <c r="Q190" i="20"/>
  <c r="R190" i="20" s="1" a="1"/>
  <c r="R190" i="20" s="1"/>
  <c r="Q189" i="20"/>
  <c r="R189" i="20" s="1" a="1"/>
  <c r="R189" i="20" s="1"/>
  <c r="Q188" i="20"/>
  <c r="R188" i="20" s="1" a="1"/>
  <c r="R188" i="20" s="1"/>
  <c r="Q141" i="20"/>
  <c r="R141" i="20" s="1" a="1"/>
  <c r="R141" i="20" s="1"/>
  <c r="Q140" i="20"/>
  <c r="R140" i="20" s="1" a="1"/>
  <c r="R140" i="20" s="1"/>
  <c r="Q90" i="20"/>
  <c r="R90" i="20" s="1" a="1"/>
  <c r="R90" i="20" s="1"/>
  <c r="M215" i="20" a="1"/>
  <c r="M215" i="20" s="1"/>
  <c r="F215" i="20" s="1"/>
  <c r="Q213" i="20"/>
  <c r="R213" i="20" s="1" a="1"/>
  <c r="R213" i="20" s="1"/>
  <c r="Q212" i="20"/>
  <c r="R212" i="20" s="1" a="1"/>
  <c r="R212" i="20" s="1"/>
  <c r="Q145" i="20"/>
  <c r="R145" i="20" s="1" a="1"/>
  <c r="R145" i="20" s="1"/>
  <c r="M224" i="20" a="1"/>
  <c r="M224" i="20" s="1"/>
  <c r="F224" i="20" s="1"/>
  <c r="Q210" i="20"/>
  <c r="R210" i="20" s="1" a="1"/>
  <c r="R210" i="20" s="1"/>
  <c r="V163" i="20"/>
  <c r="Q144" i="20"/>
  <c r="R144" i="20" s="1" a="1"/>
  <c r="R144" i="20" s="1"/>
  <c r="Q78" i="20"/>
  <c r="R78" i="20" s="1" a="1"/>
  <c r="R78" i="20" s="1"/>
  <c r="Q77" i="20"/>
  <c r="R77" i="20" s="1" a="1"/>
  <c r="R77" i="20" s="1"/>
  <c r="Q137" i="20"/>
  <c r="R137" i="20" s="1" a="1"/>
  <c r="R137" i="20" s="1"/>
  <c r="M90" i="20" a="1"/>
  <c r="M90" i="20" s="1"/>
  <c r="F90" i="20" s="1"/>
  <c r="Q162" i="20"/>
  <c r="R162" i="20" s="1" a="1"/>
  <c r="R162" i="20" s="1"/>
  <c r="M211" i="20" a="1"/>
  <c r="M211" i="20" s="1"/>
  <c r="F211" i="20" s="1"/>
  <c r="Q184" i="20"/>
  <c r="R184" i="20" s="1" a="1"/>
  <c r="R184" i="20" s="1"/>
  <c r="Q83" i="20"/>
  <c r="R83" i="20" s="1" a="1"/>
  <c r="R83" i="20" s="1"/>
  <c r="Q81" i="20"/>
  <c r="R81" i="20" s="1" a="1"/>
  <c r="R81" i="20" s="1"/>
  <c r="M78" i="20" a="1"/>
  <c r="M78" i="20" s="1"/>
  <c r="M77" i="20" a="1"/>
  <c r="M77" i="20" s="1"/>
  <c r="F77" i="20" s="1"/>
  <c r="Q73" i="20"/>
  <c r="R73" i="20" s="1" a="1"/>
  <c r="R73" i="20" s="1"/>
  <c r="Q183" i="20"/>
  <c r="R183" i="20" s="1" a="1"/>
  <c r="R183" i="20" s="1"/>
  <c r="M86" i="20" a="1"/>
  <c r="M86" i="20" s="1"/>
  <c r="F86" i="20" s="1"/>
  <c r="M79" i="20" a="1"/>
  <c r="M79" i="20" s="1"/>
  <c r="F79" i="20" s="1"/>
  <c r="Q71" i="20"/>
  <c r="R71" i="20" s="1" a="1"/>
  <c r="R71" i="20" s="1"/>
  <c r="M209" i="20" a="1"/>
  <c r="M209" i="20" s="1"/>
  <c r="F209" i="20" s="1"/>
  <c r="M163" i="20" a="1"/>
  <c r="M163" i="20" s="1"/>
  <c r="F163" i="20" s="1"/>
  <c r="M162" i="20" a="1"/>
  <c r="M162" i="20" s="1"/>
  <c r="AE162" i="20" s="1" a="1"/>
  <c r="AE162" i="20" s="1"/>
  <c r="Q160" i="20"/>
  <c r="R160" i="20" s="1" a="1"/>
  <c r="R160" i="20" s="1"/>
  <c r="Q131" i="20"/>
  <c r="R131" i="20" s="1" a="1"/>
  <c r="R131" i="20" s="1"/>
  <c r="Q125" i="20"/>
  <c r="R125" i="20" s="1" a="1"/>
  <c r="R125" i="20" s="1"/>
  <c r="M74" i="20" a="1"/>
  <c r="M74" i="20" s="1"/>
  <c r="F74" i="20" s="1"/>
  <c r="Q68" i="20"/>
  <c r="R68" i="20" s="1" a="1"/>
  <c r="R68" i="20" s="1"/>
  <c r="AF68" i="20" s="1"/>
  <c r="Q180" i="20"/>
  <c r="R180" i="20" s="1" a="1"/>
  <c r="R180" i="20" s="1"/>
  <c r="M136" i="20" a="1"/>
  <c r="M136" i="20" s="1"/>
  <c r="F136" i="20" s="1"/>
  <c r="Q133" i="20"/>
  <c r="R133" i="20" s="1" a="1"/>
  <c r="R133" i="20" s="1"/>
  <c r="Q69" i="20"/>
  <c r="R69" i="20" s="1" a="1"/>
  <c r="R69" i="20" s="1"/>
  <c r="Q66" i="20"/>
  <c r="R66" i="20" s="1" a="1"/>
  <c r="R66" i="20" s="1"/>
  <c r="AF66" i="20" s="1"/>
  <c r="Q65" i="20"/>
  <c r="R65" i="20" s="1" a="1"/>
  <c r="R65" i="20" s="1"/>
  <c r="Q204" i="20"/>
  <c r="R204" i="20" s="1" a="1"/>
  <c r="R204" i="20" s="1"/>
  <c r="M183" i="20" a="1"/>
  <c r="M183" i="20" s="1"/>
  <c r="F183" i="20" s="1"/>
  <c r="Q119" i="20"/>
  <c r="R119" i="20" s="1" a="1"/>
  <c r="R119" i="20" s="1"/>
  <c r="AF119" i="20" s="1"/>
  <c r="M71" i="20" a="1"/>
  <c r="M71" i="20" s="1"/>
  <c r="F71" i="20" s="1"/>
  <c r="Q202" i="20"/>
  <c r="R202" i="20" s="1" a="1"/>
  <c r="R202" i="20" s="1"/>
  <c r="AF202" i="20" s="1"/>
  <c r="Q178" i="20"/>
  <c r="R178" i="20" s="1" a="1"/>
  <c r="R178" i="20" s="1"/>
  <c r="Q177" i="20"/>
  <c r="R177" i="20" s="1" a="1"/>
  <c r="R177" i="20" s="1"/>
  <c r="M131" i="20" a="1"/>
  <c r="M131" i="20" s="1"/>
  <c r="F131" i="20" s="1"/>
  <c r="Q127" i="20"/>
  <c r="R127" i="20" s="1" a="1"/>
  <c r="R127" i="20" s="1"/>
  <c r="AF127" i="20" s="1"/>
  <c r="Q122" i="20"/>
  <c r="R122" i="20" s="1" a="1"/>
  <c r="R122" i="20" s="1"/>
  <c r="AF122" i="20" s="1"/>
  <c r="Q63" i="20"/>
  <c r="R63" i="20" s="1" a="1"/>
  <c r="R63" i="20" s="1"/>
  <c r="Q222" i="20"/>
  <c r="R222" i="20" s="1" a="1"/>
  <c r="R222" i="20" s="1"/>
  <c r="Q176" i="20"/>
  <c r="R176" i="20" s="1" a="1"/>
  <c r="R176" i="20" s="1"/>
  <c r="Q115" i="20"/>
  <c r="R115" i="20" s="1" a="1"/>
  <c r="R115" i="20" s="1"/>
  <c r="Q113" i="20"/>
  <c r="R113" i="20" s="1" a="1"/>
  <c r="R113" i="20" s="1"/>
  <c r="Q110" i="20"/>
  <c r="R110" i="20" s="1" a="1"/>
  <c r="R110" i="20" s="1"/>
  <c r="AF110" i="20" s="1"/>
  <c r="Q105" i="20"/>
  <c r="R105" i="20" s="1" a="1"/>
  <c r="R105" i="20" s="1"/>
  <c r="Q104" i="20"/>
  <c r="R104" i="20" s="1" a="1"/>
  <c r="R104" i="20" s="1"/>
  <c r="Q103" i="20"/>
  <c r="R103" i="20" s="1" a="1"/>
  <c r="R103" i="20" s="1"/>
  <c r="Q221" i="20"/>
  <c r="R221" i="20" s="1" a="1"/>
  <c r="R221" i="20" s="1"/>
  <c r="Q157" i="20"/>
  <c r="R157" i="20" s="1" a="1"/>
  <c r="R157" i="20" s="1"/>
  <c r="Q121" i="20"/>
  <c r="R121" i="20" s="1" a="1"/>
  <c r="R121" i="20" s="1"/>
  <c r="M119" i="20" a="1"/>
  <c r="M119" i="20" s="1"/>
  <c r="F119" i="20" s="1"/>
  <c r="Q111" i="20"/>
  <c r="R111" i="20" s="1" a="1"/>
  <c r="R111" i="20" s="1"/>
  <c r="Q107" i="20"/>
  <c r="R107" i="20" s="1" a="1"/>
  <c r="R107" i="20" s="1"/>
  <c r="Q106" i="20"/>
  <c r="R106" i="20" s="1" a="1"/>
  <c r="R106" i="20" s="1"/>
  <c r="AF106" i="20" s="1"/>
  <c r="Q99" i="20"/>
  <c r="R99" i="20" s="1" a="1"/>
  <c r="R99" i="20" s="1"/>
  <c r="Q98" i="20"/>
  <c r="R98" i="20" s="1" a="1"/>
  <c r="R98" i="20" s="1"/>
  <c r="Q217" i="20"/>
  <c r="R217" i="20" s="1" a="1"/>
  <c r="R217" i="20" s="1"/>
  <c r="M178" i="20" a="1"/>
  <c r="M178" i="20" s="1"/>
  <c r="F178" i="20" s="1"/>
  <c r="M220" i="20" a="1"/>
  <c r="M220" i="20" s="1"/>
  <c r="F220" i="20" s="1"/>
  <c r="AG218" i="20"/>
  <c r="M173" i="20" a="1"/>
  <c r="M173" i="20" s="1"/>
  <c r="F173" i="20" s="1"/>
  <c r="M172" i="20" a="1"/>
  <c r="M172" i="20" s="1"/>
  <c r="F172" i="20" s="1"/>
  <c r="Q149" i="20"/>
  <c r="R149" i="20" s="1" a="1"/>
  <c r="R149" i="20" s="1"/>
  <c r="U90" i="20"/>
  <c r="V90" i="20" s="1"/>
  <c r="V213" i="20"/>
  <c r="M199" i="20" a="1"/>
  <c r="M199" i="20" s="1"/>
  <c r="F199" i="20" s="1"/>
  <c r="U168" i="20"/>
  <c r="M155" i="20" a="1"/>
  <c r="M155" i="20" s="1"/>
  <c r="F155" i="20" s="1"/>
  <c r="Q89" i="20"/>
  <c r="R89" i="20" s="1" a="1"/>
  <c r="R89" i="20" s="1"/>
  <c r="AG60" i="20"/>
  <c r="AG59" i="20"/>
  <c r="U137" i="20"/>
  <c r="V137" i="20" s="1"/>
  <c r="V170" i="20"/>
  <c r="U170" i="20"/>
  <c r="V176" i="20"/>
  <c r="U176" i="20"/>
  <c r="U99" i="20"/>
  <c r="V99" i="20" s="1"/>
  <c r="V223" i="20"/>
  <c r="U223" i="20"/>
  <c r="V194" i="20"/>
  <c r="U194" i="20"/>
  <c r="V171" i="20"/>
  <c r="U171" i="20"/>
  <c r="U211" i="20"/>
  <c r="V211" i="20" s="1"/>
  <c r="U157" i="20"/>
  <c r="V157" i="20" s="1"/>
  <c r="U73" i="20"/>
  <c r="V73" i="20"/>
  <c r="V202" i="20"/>
  <c r="U202" i="20"/>
  <c r="V154" i="20"/>
  <c r="U154" i="20"/>
  <c r="U172" i="20"/>
  <c r="V172" i="20"/>
  <c r="AG139" i="20"/>
  <c r="AG125" i="20"/>
  <c r="U70" i="20"/>
  <c r="V70" i="20"/>
  <c r="U54" i="20"/>
  <c r="V54" i="20" s="1"/>
  <c r="AG146" i="20"/>
  <c r="AG145" i="20"/>
  <c r="U61" i="20"/>
  <c r="V61" i="20"/>
  <c r="V96" i="20"/>
  <c r="U96" i="20"/>
  <c r="V218" i="20"/>
  <c r="U218" i="20"/>
  <c r="V212" i="20"/>
  <c r="U212" i="20"/>
  <c r="AF96" i="20"/>
  <c r="AG202" i="20"/>
  <c r="AG181" i="20"/>
  <c r="AG99" i="20"/>
  <c r="AG163" i="20"/>
  <c r="AG64" i="20"/>
  <c r="V195" i="20"/>
  <c r="AG172" i="20"/>
  <c r="AG167" i="20"/>
  <c r="AG159" i="20"/>
  <c r="AQ159" i="20" s="1"/>
  <c r="AG93" i="20"/>
  <c r="AG81" i="20"/>
  <c r="M127" i="20" a="1"/>
  <c r="M127" i="20" s="1"/>
  <c r="F127" i="20" s="1"/>
  <c r="M168" i="20" a="1"/>
  <c r="M168" i="20" s="1"/>
  <c r="M159" i="20" a="1"/>
  <c r="M159" i="20" s="1"/>
  <c r="M146" i="20" a="1"/>
  <c r="M146" i="20" s="1"/>
  <c r="F146" i="20" s="1"/>
  <c r="U200" i="20"/>
  <c r="V200" i="20"/>
  <c r="M66" i="20" a="1"/>
  <c r="M66" i="20" s="1"/>
  <c r="F66" i="20" s="1"/>
  <c r="U187" i="20"/>
  <c r="V187" i="20"/>
  <c r="V150" i="20"/>
  <c r="U150" i="20"/>
  <c r="M142" i="20" a="1"/>
  <c r="M142" i="20" s="1"/>
  <c r="F142" i="20" s="1"/>
  <c r="V58" i="20"/>
  <c r="U58" i="20"/>
  <c r="M141" i="20" a="1"/>
  <c r="M141" i="20" s="1"/>
  <c r="F141" i="20" s="1"/>
  <c r="V134" i="20"/>
  <c r="U134" i="20"/>
  <c r="V102" i="20"/>
  <c r="U102" i="20"/>
  <c r="M203" i="20" a="1"/>
  <c r="M203" i="20" s="1"/>
  <c r="F203" i="20" s="1"/>
  <c r="M181" i="20" a="1"/>
  <c r="M181" i="20" s="1"/>
  <c r="F181" i="20" s="1"/>
  <c r="V155" i="20"/>
  <c r="U155" i="20"/>
  <c r="V77" i="20"/>
  <c r="U77" i="20"/>
  <c r="M72" i="20" a="1"/>
  <c r="M72" i="20" s="1"/>
  <c r="F72" i="20" s="1"/>
  <c r="M65" i="20" a="1"/>
  <c r="M65" i="20" s="1"/>
  <c r="F65" i="20" s="1"/>
  <c r="M189" i="20" a="1"/>
  <c r="M189" i="20" s="1"/>
  <c r="F189" i="20" s="1"/>
  <c r="U180" i="20"/>
  <c r="V180" i="20"/>
  <c r="M145" i="20" a="1"/>
  <c r="M145" i="20" s="1"/>
  <c r="M53" i="20" a="1"/>
  <c r="M53" i="20" s="1"/>
  <c r="F53" i="20" s="1"/>
  <c r="M110" i="20" a="1"/>
  <c r="M110" i="20" s="1"/>
  <c r="F110" i="20" s="1"/>
  <c r="U95" i="20"/>
  <c r="V95" i="20" s="1"/>
  <c r="M180" i="20" a="1"/>
  <c r="M180" i="20" s="1"/>
  <c r="F180" i="20" s="1"/>
  <c r="M166" i="20" a="1"/>
  <c r="M166" i="20" s="1"/>
  <c r="F166" i="20" s="1"/>
  <c r="M85" i="20" a="1"/>
  <c r="M85" i="20" s="1"/>
  <c r="F85" i="20" s="1"/>
  <c r="AG104" i="20"/>
  <c r="M108" i="20" a="1"/>
  <c r="M108" i="20" s="1"/>
  <c r="F108" i="20" s="1"/>
  <c r="AG223" i="20"/>
  <c r="U119" i="20"/>
  <c r="M221" i="20" a="1"/>
  <c r="M221" i="20" s="1"/>
  <c r="F221" i="20" s="1"/>
  <c r="M188" i="20" a="1"/>
  <c r="M188" i="20" s="1"/>
  <c r="F188" i="20" s="1"/>
  <c r="U133" i="20"/>
  <c r="U197" i="20"/>
  <c r="V197" i="20" s="1"/>
  <c r="M94" i="20" a="1"/>
  <c r="M94" i="20" s="1"/>
  <c r="F94" i="20" s="1"/>
  <c r="M101" i="20" a="1"/>
  <c r="M101" i="20" s="1"/>
  <c r="F101" i="20" s="1"/>
  <c r="V104" i="20"/>
  <c r="U104" i="20"/>
  <c r="M210" i="20" a="1"/>
  <c r="M210" i="20" s="1"/>
  <c r="F210" i="20" s="1"/>
  <c r="M202" i="20" a="1"/>
  <c r="M202" i="20" s="1"/>
  <c r="M112" i="20" a="1"/>
  <c r="M112" i="20" s="1"/>
  <c r="F112" i="20" s="1"/>
  <c r="M123" i="20" a="1"/>
  <c r="M123" i="20" s="1"/>
  <c r="F123" i="20" s="1"/>
  <c r="M139" i="20" a="1"/>
  <c r="M139" i="20" s="1"/>
  <c r="F139" i="20" s="1"/>
  <c r="AF129" i="20"/>
  <c r="M144" i="20" a="1"/>
  <c r="M144" i="20" s="1"/>
  <c r="F144" i="20" s="1"/>
  <c r="M89" i="20" a="1"/>
  <c r="M89" i="20" s="1"/>
  <c r="F89" i="20" s="1"/>
  <c r="U67" i="20"/>
  <c r="V67" i="20"/>
  <c r="AF161" i="20"/>
  <c r="M68" i="20" a="1"/>
  <c r="M68" i="20" s="1"/>
  <c r="F68" i="20" s="1"/>
  <c r="U205" i="20"/>
  <c r="V205" i="20"/>
  <c r="M182" i="20" a="1"/>
  <c r="M182" i="20" s="1"/>
  <c r="F182" i="20" s="1"/>
  <c r="M124" i="20" a="1"/>
  <c r="M124" i="20" s="1"/>
  <c r="V111" i="20"/>
  <c r="U111" i="20"/>
  <c r="M82" i="20" a="1"/>
  <c r="M82" i="20" s="1"/>
  <c r="F82" i="20" s="1"/>
  <c r="M56" i="20" a="1"/>
  <c r="M56" i="20" s="1"/>
  <c r="F56" i="20" s="1"/>
  <c r="AG220" i="20"/>
  <c r="AG197" i="20"/>
  <c r="AG182" i="20"/>
  <c r="AG178" i="20"/>
  <c r="AG177" i="20"/>
  <c r="M219" i="20" a="1"/>
  <c r="M219" i="20" s="1"/>
  <c r="F219" i="20" s="1"/>
  <c r="AG164" i="20"/>
  <c r="AF156" i="20"/>
  <c r="M73" i="20" a="1"/>
  <c r="M73" i="20" s="1"/>
  <c r="F73" i="20" s="1"/>
  <c r="AG219" i="20"/>
  <c r="M201" i="20" a="1"/>
  <c r="M201" i="20" s="1"/>
  <c r="F201" i="20" s="1"/>
  <c r="AG173" i="20"/>
  <c r="AG132" i="20"/>
  <c r="AG128" i="20"/>
  <c r="AQ128" i="20" s="1"/>
  <c r="M87" i="20" a="1"/>
  <c r="M87" i="20" s="1"/>
  <c r="F87" i="20" s="1"/>
  <c r="AG194" i="20"/>
  <c r="AG143" i="20"/>
  <c r="U63" i="20"/>
  <c r="V63" i="20"/>
  <c r="M206" i="20" a="1"/>
  <c r="M206" i="20" s="1"/>
  <c r="F206" i="20" s="1"/>
  <c r="AF191" i="20"/>
  <c r="AP191" i="20" s="1"/>
  <c r="AG185" i="20"/>
  <c r="V165" i="20"/>
  <c r="M106" i="20" a="1"/>
  <c r="M106" i="20" s="1"/>
  <c r="F106" i="20" s="1"/>
  <c r="AG126" i="20"/>
  <c r="AG102" i="20"/>
  <c r="AG83" i="20"/>
  <c r="M69" i="20" a="1"/>
  <c r="M69" i="20" s="1"/>
  <c r="F69" i="20" s="1"/>
  <c r="M64" i="20" a="1"/>
  <c r="M64" i="20" s="1"/>
  <c r="F64" i="20" s="1"/>
  <c r="M111" i="20" a="1"/>
  <c r="M111" i="20" s="1"/>
  <c r="F111" i="20" s="1"/>
  <c r="M133" i="20" a="1"/>
  <c r="M133" i="20" s="1"/>
  <c r="M59" i="20" a="1"/>
  <c r="M59" i="20" s="1"/>
  <c r="F59" i="20" s="1"/>
  <c r="M62" i="20" a="1"/>
  <c r="M62" i="20" s="1"/>
  <c r="F62" i="20" s="1"/>
  <c r="M132" i="20" a="1"/>
  <c r="M132" i="20" s="1"/>
  <c r="F132" i="20" s="1"/>
  <c r="M83" i="20" a="1"/>
  <c r="M83" i="20" s="1"/>
  <c r="F83" i="20" s="1"/>
  <c r="M75" i="20" a="1"/>
  <c r="M75" i="20" s="1"/>
  <c r="M192" i="20" a="1"/>
  <c r="M192" i="20" s="1"/>
  <c r="F192" i="20" s="1"/>
  <c r="M157" i="20" a="1"/>
  <c r="M157" i="20" s="1"/>
  <c r="F157" i="20" s="1"/>
  <c r="M177" i="20" a="1"/>
  <c r="M177" i="20" s="1"/>
  <c r="F177" i="20" s="1"/>
  <c r="M151" i="20" a="1"/>
  <c r="M151" i="20" s="1"/>
  <c r="F151" i="20" s="1"/>
  <c r="M117" i="20" a="1"/>
  <c r="M117" i="20" s="1"/>
  <c r="F117" i="20" s="1"/>
  <c r="M218" i="20" a="1"/>
  <c r="M218" i="20" s="1"/>
  <c r="F218" i="20" s="1"/>
  <c r="M174" i="20" a="1"/>
  <c r="M174" i="20" s="1"/>
  <c r="F174" i="20" s="1"/>
  <c r="M154" i="20" a="1"/>
  <c r="M154" i="20" s="1"/>
  <c r="F154" i="20" s="1"/>
  <c r="M208" i="20" a="1"/>
  <c r="M208" i="20" s="1"/>
  <c r="F208" i="20" s="1"/>
  <c r="M116" i="20" a="1"/>
  <c r="M116" i="20" s="1"/>
  <c r="F116" i="20" s="1"/>
  <c r="M55" i="20" a="1"/>
  <c r="M55" i="20" s="1"/>
  <c r="F55" i="20" s="1"/>
  <c r="M150" i="20" a="1"/>
  <c r="M150" i="20" s="1"/>
  <c r="F150" i="20" s="1"/>
  <c r="M135" i="20" a="1"/>
  <c r="M135" i="20" s="1"/>
  <c r="M130" i="20" a="1"/>
  <c r="M130" i="20" s="1"/>
  <c r="F130" i="20" s="1"/>
  <c r="M61" i="20" a="1"/>
  <c r="M61" i="20" s="1"/>
  <c r="F61" i="20" s="1"/>
  <c r="M214" i="20" a="1"/>
  <c r="M214" i="20" s="1"/>
  <c r="F214" i="20" s="1"/>
  <c r="M190" i="20" a="1"/>
  <c r="M190" i="20" s="1"/>
  <c r="F190" i="20" s="1"/>
  <c r="M187" i="20" a="1"/>
  <c r="M187" i="20" s="1"/>
  <c r="M120" i="20" a="1"/>
  <c r="M120" i="20" s="1"/>
  <c r="F120" i="20" s="1"/>
  <c r="M102" i="20" a="1"/>
  <c r="M102" i="20" s="1"/>
  <c r="F102" i="20" s="1"/>
  <c r="M194" i="20" a="1"/>
  <c r="M194" i="20" s="1"/>
  <c r="M164" i="20" a="1"/>
  <c r="M164" i="20" s="1"/>
  <c r="F164" i="20" s="1"/>
  <c r="M109" i="20" a="1"/>
  <c r="M109" i="20" s="1"/>
  <c r="F109" i="20" s="1"/>
  <c r="M80" i="20" a="1"/>
  <c r="M80" i="20" s="1"/>
  <c r="F80" i="20" s="1"/>
  <c r="M170" i="20" a="1"/>
  <c r="M170" i="20" s="1"/>
  <c r="M167" i="20" a="1"/>
  <c r="M167" i="20" s="1"/>
  <c r="M147" i="20" a="1"/>
  <c r="M147" i="20" s="1"/>
  <c r="F147" i="20" s="1"/>
  <c r="M134" i="20" a="1"/>
  <c r="M134" i="20" s="1"/>
  <c r="F134" i="20" s="1"/>
  <c r="M93" i="20" a="1"/>
  <c r="M93" i="20" s="1"/>
  <c r="F93" i="20" s="1"/>
  <c r="M193" i="20" a="1"/>
  <c r="M193" i="20" s="1"/>
  <c r="F193" i="20" s="1"/>
  <c r="M76" i="20" a="1"/>
  <c r="M76" i="20" s="1"/>
  <c r="F76" i="20" s="1"/>
  <c r="M54" i="20" a="1"/>
  <c r="M54" i="20" s="1"/>
  <c r="F54" i="20" s="1"/>
  <c r="M161" i="20" a="1"/>
  <c r="M161" i="20" s="1"/>
  <c r="F161" i="20" s="1"/>
  <c r="M158" i="20" a="1"/>
  <c r="M158" i="20" s="1"/>
  <c r="F158" i="20" s="1"/>
  <c r="M149" i="20" a="1"/>
  <c r="M149" i="20" s="1"/>
  <c r="F149" i="20" s="1"/>
  <c r="M143" i="20" a="1"/>
  <c r="M143" i="20" s="1"/>
  <c r="F143" i="20" s="1"/>
  <c r="M128" i="20" a="1"/>
  <c r="M128" i="20" s="1"/>
  <c r="F128" i="20" s="1"/>
  <c r="M113" i="20" a="1"/>
  <c r="M113" i="20" s="1"/>
  <c r="F113" i="20" s="1"/>
  <c r="U183" i="20"/>
  <c r="V183" i="20" s="1"/>
  <c r="U169" i="20"/>
  <c r="V169" i="20" s="1"/>
  <c r="U76" i="20"/>
  <c r="V76" i="20"/>
  <c r="U59" i="20"/>
  <c r="V59" i="20"/>
  <c r="U56" i="20"/>
  <c r="V56" i="20"/>
  <c r="U53" i="20"/>
  <c r="V53" i="20" s="1"/>
  <c r="U110" i="20"/>
  <c r="V110" i="20" s="1"/>
  <c r="AF163" i="20"/>
  <c r="AG56" i="20"/>
  <c r="V136" i="20"/>
  <c r="U136" i="20"/>
  <c r="AF198" i="20"/>
  <c r="V177" i="20"/>
  <c r="U177" i="20"/>
  <c r="V69" i="20"/>
  <c r="AG215" i="20"/>
  <c r="AQ215" i="20" s="1"/>
  <c r="V135" i="20"/>
  <c r="V117" i="20"/>
  <c r="V112" i="20"/>
  <c r="V108" i="20"/>
  <c r="U71" i="20"/>
  <c r="V71" i="20"/>
  <c r="U207" i="20"/>
  <c r="V207" i="20"/>
  <c r="V161" i="20"/>
  <c r="V85" i="20"/>
  <c r="U85" i="20"/>
  <c r="V126" i="20"/>
  <c r="U78" i="20"/>
  <c r="V78" i="20"/>
  <c r="U65" i="20"/>
  <c r="V65" i="20"/>
  <c r="AF165" i="20"/>
  <c r="U132" i="20"/>
  <c r="V132" i="20" s="1"/>
  <c r="U89" i="20"/>
  <c r="V89" i="20" s="1"/>
  <c r="U106" i="20"/>
  <c r="V106" i="20"/>
  <c r="V167" i="20"/>
  <c r="AG217" i="20"/>
  <c r="AG209" i="20"/>
  <c r="AQ209" i="20" s="1"/>
  <c r="U192" i="20"/>
  <c r="V192" i="20"/>
  <c r="U151" i="20"/>
  <c r="V151" i="20" s="1"/>
  <c r="V114" i="20"/>
  <c r="V201" i="20"/>
  <c r="U201" i="20"/>
  <c r="AF100" i="20"/>
  <c r="AF220" i="20"/>
  <c r="V217" i="20"/>
  <c r="AF194" i="20"/>
  <c r="AG169" i="20"/>
  <c r="U57" i="20"/>
  <c r="V57" i="20"/>
  <c r="AF203" i="20"/>
  <c r="AF141" i="20"/>
  <c r="AP141" i="20" s="1"/>
  <c r="AG115" i="20"/>
  <c r="U64" i="20"/>
  <c r="V64" i="20"/>
  <c r="U74" i="20"/>
  <c r="V74" i="20"/>
  <c r="AG120" i="20"/>
  <c r="AF224" i="20"/>
  <c r="AP224" i="20" s="1"/>
  <c r="V224" i="20"/>
  <c r="AF214" i="20"/>
  <c r="AF211" i="20"/>
  <c r="AG204" i="20"/>
  <c r="AF132" i="20"/>
  <c r="AP132" i="20" s="1"/>
  <c r="AG192" i="20"/>
  <c r="AG147" i="20"/>
  <c r="AG165" i="20"/>
  <c r="U149" i="20"/>
  <c r="V149" i="20"/>
  <c r="AG158" i="20"/>
  <c r="AF143" i="20"/>
  <c r="V206" i="20"/>
  <c r="U206" i="20"/>
  <c r="V216" i="20"/>
  <c r="U216" i="20"/>
  <c r="AG150" i="20"/>
  <c r="AF146" i="20"/>
  <c r="AG101" i="20"/>
  <c r="AF215" i="20"/>
  <c r="U140" i="20"/>
  <c r="V140" i="20"/>
  <c r="U175" i="20"/>
  <c r="V175" i="20" s="1"/>
  <c r="AF92" i="20"/>
  <c r="V220" i="20"/>
  <c r="AF208" i="20"/>
  <c r="U100" i="20"/>
  <c r="V100" i="20"/>
  <c r="U191" i="20"/>
  <c r="V191" i="20"/>
  <c r="AF128" i="20"/>
  <c r="AP128" i="20" s="1"/>
  <c r="U210" i="20"/>
  <c r="V210" i="20" s="1"/>
  <c r="U193" i="20"/>
  <c r="V193" i="20" s="1"/>
  <c r="U152" i="20"/>
  <c r="V152" i="20" s="1"/>
  <c r="AF186" i="20"/>
  <c r="V143" i="20"/>
  <c r="U143" i="20"/>
  <c r="AF171" i="20"/>
  <c r="AP171" i="20" s="1"/>
  <c r="AF142" i="20"/>
  <c r="AP142" i="20" s="1"/>
  <c r="AG129" i="20"/>
  <c r="U186" i="20"/>
  <c r="V186" i="20" s="1"/>
  <c r="AG117" i="20"/>
  <c r="AQ117" i="20" s="1"/>
  <c r="AF216" i="20"/>
  <c r="AF159" i="20"/>
  <c r="AF116" i="20"/>
  <c r="U94" i="20"/>
  <c r="V94" i="20" s="1"/>
  <c r="AG190" i="20"/>
  <c r="U188" i="20"/>
  <c r="V188" i="20" s="1"/>
  <c r="AF67" i="20"/>
  <c r="V208" i="20"/>
  <c r="U208" i="20"/>
  <c r="AF150" i="20"/>
  <c r="U146" i="20"/>
  <c r="V146" i="20" s="1"/>
  <c r="AF158" i="20"/>
  <c r="AF108" i="20"/>
  <c r="AG84" i="20"/>
  <c r="U181" i="20"/>
  <c r="V181" i="20" s="1"/>
  <c r="AF218" i="20"/>
  <c r="AP218" i="20" s="1"/>
  <c r="V209" i="20"/>
  <c r="AF78" i="20"/>
  <c r="U198" i="20"/>
  <c r="V182" i="20"/>
  <c r="U160" i="20"/>
  <c r="V160" i="20" s="1"/>
  <c r="U123" i="20"/>
  <c r="V123" i="20"/>
  <c r="AF55" i="20"/>
  <c r="U147" i="20"/>
  <c r="V147" i="20"/>
  <c r="V120" i="20"/>
  <c r="U120" i="20"/>
  <c r="U145" i="20"/>
  <c r="V145" i="20" s="1"/>
  <c r="U203" i="20"/>
  <c r="V203" i="20"/>
  <c r="AF147" i="20"/>
  <c r="AF82" i="20"/>
  <c r="AP82" i="20" s="1"/>
  <c r="AF152" i="20"/>
  <c r="AP152" i="20" s="1"/>
  <c r="AF182" i="20"/>
  <c r="AP182" i="20" s="1"/>
  <c r="V142" i="20"/>
  <c r="U142" i="20"/>
  <c r="AF139" i="20"/>
  <c r="U115" i="20"/>
  <c r="V115" i="20" s="1"/>
  <c r="AF114" i="20"/>
  <c r="AP114" i="20" s="1"/>
  <c r="AG80" i="20"/>
  <c r="AQ80" i="20" s="1"/>
  <c r="AF168" i="20"/>
  <c r="AF166" i="20"/>
  <c r="AP166" i="20" s="1"/>
  <c r="AF102" i="20"/>
  <c r="AF53" i="20"/>
  <c r="AF60" i="20"/>
  <c r="AF193" i="20"/>
  <c r="AG180" i="20"/>
  <c r="U162" i="20"/>
  <c r="U196" i="20"/>
  <c r="V196" i="20"/>
  <c r="AF181" i="20"/>
  <c r="AF209" i="20"/>
  <c r="AP209" i="20" s="1"/>
  <c r="AF148" i="20"/>
  <c r="U139" i="20"/>
  <c r="V139" i="20" s="1"/>
  <c r="V122" i="20"/>
  <c r="U122" i="20"/>
  <c r="U91" i="20"/>
  <c r="V91" i="20"/>
  <c r="U125" i="20"/>
  <c r="V125" i="20" s="1"/>
  <c r="V116" i="20"/>
  <c r="U116" i="20"/>
  <c r="AF112" i="20"/>
  <c r="U66" i="20"/>
  <c r="V66" i="20"/>
  <c r="V55" i="20"/>
  <c r="U55" i="20"/>
  <c r="AG95" i="20"/>
  <c r="U87" i="20"/>
  <c r="V87" i="20"/>
  <c r="AF206" i="20"/>
  <c r="AF199" i="20"/>
  <c r="V190" i="20"/>
  <c r="AF187" i="20"/>
  <c r="AF151" i="20"/>
  <c r="AP151" i="20" s="1"/>
  <c r="U60" i="20"/>
  <c r="V60" i="20"/>
  <c r="U113" i="20"/>
  <c r="V113" i="20" s="1"/>
  <c r="V166" i="20"/>
  <c r="AF117" i="20"/>
  <c r="AP117" i="20" s="1"/>
  <c r="AG216" i="20"/>
  <c r="AG213" i="20"/>
  <c r="U189" i="20"/>
  <c r="V189" i="20" s="1"/>
  <c r="U80" i="20"/>
  <c r="V80" i="20"/>
  <c r="AF56" i="20"/>
  <c r="AG76" i="20"/>
  <c r="U103" i="20"/>
  <c r="V103" i="20"/>
  <c r="AF91" i="20"/>
  <c r="V118" i="20"/>
  <c r="U118" i="20"/>
  <c r="V174" i="20"/>
  <c r="U158" i="20"/>
  <c r="U138" i="20"/>
  <c r="V138" i="20" s="1"/>
  <c r="AF120" i="20"/>
  <c r="AF93" i="20"/>
  <c r="U68" i="20"/>
  <c r="V68" i="20"/>
  <c r="AF169" i="20"/>
  <c r="AG111" i="20"/>
  <c r="V222" i="20"/>
  <c r="U127" i="20"/>
  <c r="V127" i="20" s="1"/>
  <c r="AF124" i="20"/>
  <c r="AF123" i="20"/>
  <c r="AF109" i="20"/>
  <c r="AF207" i="20"/>
  <c r="V214" i="20"/>
  <c r="AG116" i="20"/>
  <c r="V97" i="20"/>
  <c r="U97" i="20"/>
  <c r="U83" i="20"/>
  <c r="V83" i="20"/>
  <c r="AG109" i="20"/>
  <c r="V62" i="20"/>
  <c r="U62" i="20"/>
  <c r="U72" i="20"/>
  <c r="V72" i="20"/>
  <c r="AG88" i="20"/>
  <c r="AQ88" i="20" s="1"/>
  <c r="AF72" i="20"/>
  <c r="AG55" i="20"/>
  <c r="V178" i="20"/>
  <c r="AF84" i="20"/>
  <c r="AG63" i="20"/>
  <c r="AG103" i="20"/>
  <c r="AF87" i="20"/>
  <c r="V81" i="20"/>
  <c r="U79" i="20"/>
  <c r="V79" i="20"/>
  <c r="AF70" i="20"/>
  <c r="AP70" i="20" s="1"/>
  <c r="V88" i="20"/>
  <c r="V130" i="20"/>
  <c r="AF86" i="20"/>
  <c r="AP86" i="20" s="1"/>
  <c r="AG67" i="20"/>
  <c r="AQ67" i="20" s="1"/>
  <c r="AF61" i="20"/>
  <c r="AF76" i="20"/>
  <c r="AF64" i="20"/>
  <c r="I41" i="20"/>
  <c r="J41" i="20" s="1"/>
  <c r="I42" i="20"/>
  <c r="J42" i="20" s="1"/>
  <c r="I43" i="20"/>
  <c r="J43" i="20" s="1"/>
  <c r="I44" i="20"/>
  <c r="J44" i="20" s="1"/>
  <c r="I45" i="20"/>
  <c r="J45" i="20" s="1"/>
  <c r="I46" i="20"/>
  <c r="J46" i="20" s="1"/>
  <c r="I47" i="20"/>
  <c r="J47" i="20" s="1"/>
  <c r="I48" i="20"/>
  <c r="J48" i="20" s="1"/>
  <c r="I49" i="20"/>
  <c r="J49" i="20" s="1"/>
  <c r="I50" i="20"/>
  <c r="J50" i="20" s="1"/>
  <c r="I51" i="20"/>
  <c r="J51" i="20" s="1"/>
  <c r="I52" i="20"/>
  <c r="J52" i="20" s="1"/>
  <c r="I5" i="20"/>
  <c r="J5" i="20" s="1"/>
  <c r="I6" i="20"/>
  <c r="J6" i="20" s="1"/>
  <c r="I7" i="20"/>
  <c r="J7" i="20" s="1"/>
  <c r="I8" i="20"/>
  <c r="J8" i="20" s="1"/>
  <c r="I9" i="20"/>
  <c r="J9" i="20" s="1"/>
  <c r="I10" i="20"/>
  <c r="J10" i="20" s="1"/>
  <c r="I11" i="20"/>
  <c r="J11" i="20" s="1"/>
  <c r="I12" i="20"/>
  <c r="J12" i="20" s="1"/>
  <c r="I13" i="20"/>
  <c r="J13" i="20" s="1"/>
  <c r="I14" i="20"/>
  <c r="J14" i="20" s="1"/>
  <c r="I15" i="20"/>
  <c r="J15" i="20" s="1"/>
  <c r="I16" i="20"/>
  <c r="J16" i="20" s="1"/>
  <c r="I17" i="20"/>
  <c r="J17" i="20" s="1"/>
  <c r="I18" i="20"/>
  <c r="J18" i="20" s="1"/>
  <c r="I19" i="20"/>
  <c r="J19" i="20" s="1"/>
  <c r="I20" i="20"/>
  <c r="J20" i="20" s="1"/>
  <c r="I21" i="20"/>
  <c r="I22" i="20"/>
  <c r="J22" i="20" s="1"/>
  <c r="I23" i="20"/>
  <c r="J23" i="20" s="1"/>
  <c r="I24" i="20"/>
  <c r="J24" i="20" s="1"/>
  <c r="I25" i="20"/>
  <c r="J25" i="20" s="1"/>
  <c r="I26" i="20"/>
  <c r="J26" i="20" s="1"/>
  <c r="I27" i="20"/>
  <c r="J27" i="20" s="1"/>
  <c r="I28" i="20"/>
  <c r="J28" i="20" s="1"/>
  <c r="I29" i="20"/>
  <c r="J29" i="20" s="1"/>
  <c r="I30" i="20"/>
  <c r="J30" i="20" s="1"/>
  <c r="I31" i="20"/>
  <c r="J31" i="20" s="1"/>
  <c r="I32" i="20"/>
  <c r="J32" i="20" s="1"/>
  <c r="I33" i="20"/>
  <c r="J33" i="20" s="1"/>
  <c r="I34" i="20"/>
  <c r="J34" i="20" s="1"/>
  <c r="I35" i="20"/>
  <c r="J35" i="20" s="1"/>
  <c r="I36" i="20"/>
  <c r="J36" i="20" s="1"/>
  <c r="I37" i="20"/>
  <c r="J37" i="20" s="1"/>
  <c r="I38" i="20"/>
  <c r="J38" i="20" s="1"/>
  <c r="I39" i="20"/>
  <c r="J39" i="20" s="1"/>
  <c r="I40" i="20"/>
  <c r="J40" i="20" s="1"/>
  <c r="J21" i="20"/>
  <c r="Z5" i="20"/>
  <c r="Z6" i="20"/>
  <c r="Z11" i="20"/>
  <c r="Z13" i="20"/>
  <c r="Z14" i="20"/>
  <c r="Z15" i="20"/>
  <c r="Z20" i="20"/>
  <c r="Z21" i="20"/>
  <c r="Z22" i="20"/>
  <c r="Z24" i="20"/>
  <c r="Y24" i="20" s="1"/>
  <c r="Z31" i="20"/>
  <c r="Z32" i="20"/>
  <c r="Z36" i="20"/>
  <c r="Z38" i="20"/>
  <c r="Y38" i="20" s="1"/>
  <c r="Z39" i="20"/>
  <c r="Z40" i="20"/>
  <c r="Y40" i="20" s="1"/>
  <c r="Z46" i="20"/>
  <c r="Z48" i="20"/>
  <c r="Z49" i="20"/>
  <c r="Z50" i="20"/>
  <c r="Z51" i="20"/>
  <c r="AP195" i="20" l="1"/>
  <c r="AP67" i="20"/>
  <c r="AQ103" i="20"/>
  <c r="AP109" i="20"/>
  <c r="AP129" i="20"/>
  <c r="AQ220" i="20"/>
  <c r="AQ55" i="20"/>
  <c r="AQ129" i="20"/>
  <c r="AP66" i="20"/>
  <c r="AQ110" i="20"/>
  <c r="AP55" i="20"/>
  <c r="AQ175" i="20"/>
  <c r="AQ91" i="20"/>
  <c r="AQ193" i="20"/>
  <c r="AQ95" i="20"/>
  <c r="AQ104" i="20"/>
  <c r="AQ195" i="20"/>
  <c r="AP181" i="20"/>
  <c r="AP203" i="20"/>
  <c r="AP193" i="20"/>
  <c r="AP194" i="20"/>
  <c r="AQ223" i="20"/>
  <c r="AP208" i="20"/>
  <c r="AQ194" i="20"/>
  <c r="AP112" i="20"/>
  <c r="AQ163" i="20"/>
  <c r="AP202" i="20"/>
  <c r="AQ213" i="20"/>
  <c r="AP159" i="20"/>
  <c r="AQ99" i="20"/>
  <c r="AQ181" i="20"/>
  <c r="AP119" i="20"/>
  <c r="AP223" i="20"/>
  <c r="AQ224" i="20"/>
  <c r="AQ73" i="20"/>
  <c r="AP56" i="20"/>
  <c r="AQ211" i="20"/>
  <c r="AP124" i="20"/>
  <c r="AQ165" i="20"/>
  <c r="AP156" i="20"/>
  <c r="AP186" i="20"/>
  <c r="AP173" i="20"/>
  <c r="AQ64" i="20"/>
  <c r="AP106" i="20"/>
  <c r="AQ56" i="20"/>
  <c r="AP102" i="20"/>
  <c r="AQ216" i="20"/>
  <c r="AP92" i="20"/>
  <c r="AQ182" i="20"/>
  <c r="AQ90" i="20"/>
  <c r="AQ189" i="20"/>
  <c r="AP207" i="20"/>
  <c r="AQ105" i="20"/>
  <c r="AP206" i="20"/>
  <c r="AP68" i="20"/>
  <c r="AP161" i="20"/>
  <c r="AQ178" i="20"/>
  <c r="AP64" i="20"/>
  <c r="AP139" i="20"/>
  <c r="AP153" i="20"/>
  <c r="AQ76" i="20"/>
  <c r="AP123" i="20"/>
  <c r="AP60" i="20"/>
  <c r="AP120" i="20"/>
  <c r="AP96" i="20"/>
  <c r="AQ123" i="20"/>
  <c r="F84" i="20"/>
  <c r="AE84" i="20" a="1"/>
  <c r="AE84" i="20" s="1"/>
  <c r="AO84" i="20" s="1"/>
  <c r="AP61" i="20"/>
  <c r="AP93" i="20"/>
  <c r="AP79" i="20"/>
  <c r="AP187" i="20"/>
  <c r="AP216" i="20"/>
  <c r="AQ204" i="20"/>
  <c r="AP198" i="20"/>
  <c r="AQ132" i="20"/>
  <c r="AP138" i="20"/>
  <c r="AP76" i="20"/>
  <c r="AQ71" i="20"/>
  <c r="AP165" i="20"/>
  <c r="AQ201" i="20"/>
  <c r="AP91" i="20"/>
  <c r="AP148" i="20"/>
  <c r="AP220" i="20"/>
  <c r="AQ173" i="20"/>
  <c r="AP101" i="20"/>
  <c r="AQ212" i="20"/>
  <c r="AQ59" i="20"/>
  <c r="AQ143" i="20"/>
  <c r="AQ109" i="20"/>
  <c r="AQ169" i="20"/>
  <c r="AQ79" i="20"/>
  <c r="AP116" i="20"/>
  <c r="AP87" i="20"/>
  <c r="AQ116" i="20"/>
  <c r="AP199" i="20"/>
  <c r="AP211" i="20"/>
  <c r="AP100" i="20"/>
  <c r="AP110" i="20"/>
  <c r="AQ69" i="20"/>
  <c r="AQ93" i="20"/>
  <c r="AQ146" i="20"/>
  <c r="AQ106" i="20"/>
  <c r="AP214" i="20"/>
  <c r="AQ68" i="20"/>
  <c r="AQ81" i="20"/>
  <c r="AQ145" i="20"/>
  <c r="AP147" i="20"/>
  <c r="AQ84" i="20"/>
  <c r="AQ102" i="20"/>
  <c r="AQ218" i="20"/>
  <c r="AP108" i="20"/>
  <c r="AQ150" i="20"/>
  <c r="AQ167" i="20"/>
  <c r="AP158" i="20"/>
  <c r="AQ126" i="20"/>
  <c r="AQ177" i="20"/>
  <c r="AQ172" i="20"/>
  <c r="AE99" i="20" a="1"/>
  <c r="AE99" i="20" s="1"/>
  <c r="AO99" i="20" s="1"/>
  <c r="AQ121" i="20"/>
  <c r="AP168" i="20"/>
  <c r="AQ186" i="20"/>
  <c r="AP84" i="20"/>
  <c r="AQ125" i="20"/>
  <c r="AQ148" i="20"/>
  <c r="AQ141" i="20"/>
  <c r="AP72" i="20"/>
  <c r="AP53" i="20"/>
  <c r="AP150" i="20"/>
  <c r="AQ139" i="20"/>
  <c r="AP127" i="20"/>
  <c r="AQ78" i="20"/>
  <c r="AP169" i="20"/>
  <c r="AI169" i="20"/>
  <c r="AP143" i="20"/>
  <c r="AI143" i="20"/>
  <c r="AI156" i="20"/>
  <c r="AI78" i="20"/>
  <c r="AP78" i="20"/>
  <c r="AI124" i="20"/>
  <c r="AP163" i="20"/>
  <c r="AI163" i="20"/>
  <c r="AI151" i="20"/>
  <c r="AP146" i="20"/>
  <c r="AI146" i="20"/>
  <c r="AI72" i="20"/>
  <c r="AI100" i="20"/>
  <c r="AP122" i="20"/>
  <c r="AI122" i="20"/>
  <c r="AP215" i="20"/>
  <c r="AI215" i="20"/>
  <c r="AI187" i="20"/>
  <c r="AI208" i="20"/>
  <c r="AQ147" i="20"/>
  <c r="AI147" i="20"/>
  <c r="AI192" i="20"/>
  <c r="AQ192" i="20"/>
  <c r="AQ120" i="20"/>
  <c r="AI120" i="20"/>
  <c r="AQ164" i="20"/>
  <c r="AQ219" i="20"/>
  <c r="AQ63" i="20"/>
  <c r="AQ83" i="20"/>
  <c r="AI203" i="20"/>
  <c r="AQ203" i="20"/>
  <c r="AI108" i="20"/>
  <c r="AQ108" i="20"/>
  <c r="AQ190" i="20"/>
  <c r="AQ180" i="20"/>
  <c r="AQ60" i="20"/>
  <c r="AI60" i="20"/>
  <c r="AQ111" i="20"/>
  <c r="AQ85" i="20"/>
  <c r="AQ115" i="20"/>
  <c r="AQ217" i="20"/>
  <c r="AQ185" i="20"/>
  <c r="AQ197" i="20"/>
  <c r="AQ202" i="20"/>
  <c r="AI202" i="20"/>
  <c r="AQ114" i="20"/>
  <c r="AI114" i="20"/>
  <c r="AQ101" i="20"/>
  <c r="AI101" i="20"/>
  <c r="AI158" i="20"/>
  <c r="AQ158" i="20"/>
  <c r="AQ89" i="20"/>
  <c r="AE166" i="20" a="1"/>
  <c r="AE166" i="20" s="1"/>
  <c r="AO166" i="20" s="1"/>
  <c r="AE135" i="20" a="1"/>
  <c r="AE135" i="20" s="1"/>
  <c r="AO135" i="20" s="1"/>
  <c r="AE138" i="20" a="1"/>
  <c r="AE138" i="20" s="1"/>
  <c r="AO138" i="20" s="1"/>
  <c r="AE219" i="20" a="1"/>
  <c r="AE219" i="20" s="1"/>
  <c r="AO219" i="20" s="1"/>
  <c r="AE106" i="20" a="1"/>
  <c r="AE106" i="20" s="1"/>
  <c r="AO106" i="20" s="1"/>
  <c r="AE191" i="20" a="1"/>
  <c r="AE191" i="20" s="1"/>
  <c r="AO191" i="20" s="1"/>
  <c r="AS126" i="20"/>
  <c r="AS61" i="20"/>
  <c r="AS179" i="20"/>
  <c r="AS167" i="20"/>
  <c r="AS138" i="20"/>
  <c r="AE207" i="20" a="1"/>
  <c r="AE207" i="20" s="1"/>
  <c r="AO207" i="20" s="1"/>
  <c r="AE66" i="20" a="1"/>
  <c r="AE66" i="20" s="1"/>
  <c r="AO66" i="20" s="1"/>
  <c r="AE224" i="20" a="1"/>
  <c r="AE224" i="20" s="1"/>
  <c r="AO224" i="20" s="1"/>
  <c r="AE82" i="20" a="1"/>
  <c r="AE82" i="20" s="1"/>
  <c r="AO82" i="20" s="1"/>
  <c r="AE134" i="20" a="1"/>
  <c r="AE134" i="20" s="1"/>
  <c r="AO134" i="20" s="1"/>
  <c r="AE114" i="20" a="1"/>
  <c r="AE114" i="20" s="1"/>
  <c r="AO114" i="20" s="1"/>
  <c r="AE223" i="20" a="1"/>
  <c r="AE223" i="20" s="1"/>
  <c r="AO223" i="20" s="1"/>
  <c r="AE57" i="20" a="1"/>
  <c r="AE57" i="20" s="1"/>
  <c r="AO57" i="20" s="1"/>
  <c r="AE217" i="20" a="1"/>
  <c r="AE217" i="20" s="1"/>
  <c r="AO217" i="20" s="1"/>
  <c r="AE92" i="20" a="1"/>
  <c r="AE92" i="20" s="1"/>
  <c r="AO92" i="20" s="1"/>
  <c r="AE56" i="20" a="1"/>
  <c r="AE56" i="20" s="1"/>
  <c r="AO56" i="20" s="1"/>
  <c r="AE222" i="20" a="1"/>
  <c r="AE222" i="20" s="1"/>
  <c r="AO222" i="20" s="1"/>
  <c r="AE116" i="20" a="1"/>
  <c r="AE116" i="20" s="1"/>
  <c r="AO116" i="20" s="1"/>
  <c r="AE203" i="20" a="1"/>
  <c r="AE203" i="20" s="1"/>
  <c r="AO203" i="20" s="1"/>
  <c r="AE181" i="20" a="1"/>
  <c r="AE181" i="20" s="1"/>
  <c r="AO181" i="20" s="1"/>
  <c r="AE109" i="20" a="1"/>
  <c r="AE109" i="20" s="1"/>
  <c r="AO109" i="20" s="1"/>
  <c r="AE192" i="20" a="1"/>
  <c r="AE192" i="20" s="1"/>
  <c r="AO192" i="20" s="1"/>
  <c r="AE180" i="20" a="1"/>
  <c r="AE180" i="20" s="1"/>
  <c r="AO180" i="20" s="1"/>
  <c r="AE172" i="20" a="1"/>
  <c r="AE172" i="20" s="1"/>
  <c r="AO172" i="20" s="1"/>
  <c r="AE107" i="20" a="1"/>
  <c r="AE107" i="20" s="1"/>
  <c r="AO107" i="20" s="1"/>
  <c r="AE154" i="20" a="1"/>
  <c r="AE154" i="20" s="1"/>
  <c r="AO154" i="20" s="1"/>
  <c r="AE63" i="20" a="1"/>
  <c r="AE63" i="20" s="1"/>
  <c r="AO63" i="20" s="1"/>
  <c r="AE205" i="20" a="1"/>
  <c r="AE205" i="20" s="1"/>
  <c r="AO205" i="20" s="1"/>
  <c r="AE194" i="20" a="1"/>
  <c r="AE194" i="20" s="1"/>
  <c r="AO194" i="20" s="1"/>
  <c r="AE103" i="20" a="1"/>
  <c r="AE103" i="20" s="1"/>
  <c r="AO103" i="20" s="1"/>
  <c r="AE220" i="20" a="1"/>
  <c r="AE220" i="20" s="1"/>
  <c r="AO220" i="20" s="1"/>
  <c r="AE202" i="20" a="1"/>
  <c r="AE202" i="20" s="1"/>
  <c r="AO202" i="20" s="1"/>
  <c r="AE184" i="20" a="1"/>
  <c r="AE184" i="20" s="1"/>
  <c r="AO184" i="20" s="1"/>
  <c r="AE168" i="20" a="1"/>
  <c r="AE168" i="20" s="1"/>
  <c r="AO168" i="20" s="1"/>
  <c r="AE90" i="20" a="1"/>
  <c r="AE90" i="20" s="1"/>
  <c r="AO90" i="20" s="1"/>
  <c r="AE151" i="20" a="1"/>
  <c r="AE151" i="20" s="1"/>
  <c r="AO151" i="20" s="1"/>
  <c r="AE87" i="20" a="1"/>
  <c r="AE87" i="20" s="1"/>
  <c r="AO87" i="20" s="1"/>
  <c r="AE215" i="20" a="1"/>
  <c r="AE215" i="20" s="1"/>
  <c r="AO215" i="20" s="1"/>
  <c r="AE85" i="20" a="1"/>
  <c r="AE85" i="20" s="1"/>
  <c r="AO85" i="20" s="1"/>
  <c r="AE115" i="20" a="1"/>
  <c r="AE115" i="20" s="1"/>
  <c r="AO115" i="20" s="1"/>
  <c r="AE104" i="20" a="1"/>
  <c r="AE104" i="20" s="1"/>
  <c r="AO104" i="20" s="1"/>
  <c r="AE98" i="20" a="1"/>
  <c r="AE98" i="20" s="1"/>
  <c r="AO98" i="20" s="1"/>
  <c r="AE62" i="20" a="1"/>
  <c r="AE62" i="20" s="1"/>
  <c r="AO62" i="20" s="1"/>
  <c r="AE119" i="20" a="1"/>
  <c r="AE119" i="20" s="1"/>
  <c r="AO119" i="20" s="1"/>
  <c r="AE133" i="20" a="1"/>
  <c r="AE133" i="20" s="1"/>
  <c r="AO133" i="20" s="1"/>
  <c r="AE210" i="20" a="1"/>
  <c r="AE210" i="20" s="1"/>
  <c r="AO210" i="20" s="1"/>
  <c r="AE170" i="20" a="1"/>
  <c r="AE170" i="20" s="1"/>
  <c r="AO170" i="20" s="1"/>
  <c r="AE167" i="20" a="1"/>
  <c r="AE167" i="20" s="1"/>
  <c r="AO167" i="20" s="1"/>
  <c r="AE78" i="20" a="1"/>
  <c r="AE78" i="20" s="1"/>
  <c r="AO78" i="20" s="1"/>
  <c r="AE132" i="20" a="1"/>
  <c r="AE132" i="20" s="1"/>
  <c r="AO132" i="20" s="1"/>
  <c r="AE208" i="20" a="1"/>
  <c r="AE208" i="20" s="1"/>
  <c r="AO208" i="20" s="1"/>
  <c r="AE65" i="20" a="1"/>
  <c r="AE65" i="20" s="1"/>
  <c r="AO65" i="20" s="1"/>
  <c r="AE140" i="20" a="1"/>
  <c r="AE140" i="20" s="1"/>
  <c r="AO140" i="20" s="1"/>
  <c r="AE146" i="20" a="1"/>
  <c r="AE146" i="20" s="1"/>
  <c r="AO146" i="20" s="1"/>
  <c r="AE96" i="20" a="1"/>
  <c r="AE96" i="20" s="1"/>
  <c r="AO96" i="20" s="1"/>
  <c r="AE163" i="20" a="1"/>
  <c r="AE163" i="20" s="1"/>
  <c r="AO163" i="20" s="1"/>
  <c r="AE160" i="20" a="1"/>
  <c r="AE160" i="20" s="1"/>
  <c r="AO160" i="20" s="1"/>
  <c r="AE79" i="20" a="1"/>
  <c r="AE79" i="20" s="1"/>
  <c r="AO79" i="20" s="1"/>
  <c r="AE159" i="20" a="1"/>
  <c r="AE159" i="20" s="1"/>
  <c r="AO159" i="20" s="1"/>
  <c r="AE127" i="20" a="1"/>
  <c r="AE127" i="20" s="1"/>
  <c r="AO127" i="20" s="1"/>
  <c r="AE113" i="20" a="1"/>
  <c r="AE113" i="20" s="1"/>
  <c r="AO113" i="20" s="1"/>
  <c r="AE94" i="20" a="1"/>
  <c r="AE94" i="20" s="1"/>
  <c r="AO94" i="20" s="1"/>
  <c r="AE216" i="20" a="1"/>
  <c r="AE216" i="20" s="1"/>
  <c r="AO216" i="20" s="1"/>
  <c r="AE183" i="20" a="1"/>
  <c r="AE183" i="20" s="1"/>
  <c r="AO183" i="20" s="1"/>
  <c r="AE95" i="20" a="1"/>
  <c r="AE95" i="20" s="1"/>
  <c r="AO95" i="20" s="1"/>
  <c r="AE70" i="20" a="1"/>
  <c r="AE70" i="20" s="1"/>
  <c r="AO70" i="20" s="1"/>
  <c r="AE171" i="20" a="1"/>
  <c r="AE171" i="20" s="1"/>
  <c r="AO171" i="20" s="1"/>
  <c r="AE213" i="20" a="1"/>
  <c r="AE213" i="20" s="1"/>
  <c r="AO213" i="20" s="1"/>
  <c r="AE199" i="20" a="1"/>
  <c r="AE199" i="20" s="1"/>
  <c r="AO199" i="20" s="1"/>
  <c r="AE185" i="20" a="1"/>
  <c r="AE185" i="20" s="1"/>
  <c r="AO185" i="20" s="1"/>
  <c r="AE91" i="20" a="1"/>
  <c r="AE91" i="20" s="1"/>
  <c r="AO91" i="20" s="1"/>
  <c r="AE131" i="20" a="1"/>
  <c r="AE131" i="20" s="1"/>
  <c r="AO131" i="20" s="1"/>
  <c r="AE60" i="20" a="1"/>
  <c r="AE60" i="20" s="1"/>
  <c r="AO60" i="20" s="1"/>
  <c r="AE108" i="20" a="1"/>
  <c r="AE108" i="20" s="1"/>
  <c r="AO108" i="20" s="1"/>
  <c r="AE129" i="20" a="1"/>
  <c r="AE129" i="20" s="1"/>
  <c r="AO129" i="20" s="1"/>
  <c r="AE130" i="20" a="1"/>
  <c r="AE130" i="20" s="1"/>
  <c r="AO130" i="20" s="1"/>
  <c r="AE190" i="20" a="1"/>
  <c r="AE190" i="20" s="1"/>
  <c r="AO190" i="20" s="1"/>
  <c r="AE201" i="20" a="1"/>
  <c r="AE201" i="20" s="1"/>
  <c r="AO201" i="20" s="1"/>
  <c r="AE120" i="20" a="1"/>
  <c r="AE120" i="20" s="1"/>
  <c r="AO120" i="20" s="1"/>
  <c r="AE112" i="20" a="1"/>
  <c r="AE112" i="20" s="1"/>
  <c r="AO112" i="20" s="1"/>
  <c r="AE67" i="20" a="1"/>
  <c r="AE67" i="20" s="1"/>
  <c r="AO67" i="20" s="1"/>
  <c r="AE58" i="20" a="1"/>
  <c r="AE58" i="20" s="1"/>
  <c r="AO58" i="20" s="1"/>
  <c r="AE97" i="20" a="1"/>
  <c r="AE97" i="20" s="1"/>
  <c r="AO97" i="20" s="1"/>
  <c r="AE122" i="20" a="1"/>
  <c r="AE122" i="20" s="1"/>
  <c r="AO122" i="20" s="1"/>
  <c r="AE147" i="20" a="1"/>
  <c r="AE147" i="20" s="1"/>
  <c r="AO147" i="20" s="1"/>
  <c r="AE149" i="20" a="1"/>
  <c r="AE149" i="20" s="1"/>
  <c r="AO149" i="20" s="1"/>
  <c r="AE117" i="20" a="1"/>
  <c r="AE117" i="20" s="1"/>
  <c r="AO117" i="20" s="1"/>
  <c r="AE173" i="20" a="1"/>
  <c r="AE173" i="20" s="1"/>
  <c r="AO173" i="20" s="1"/>
  <c r="AE139" i="20" a="1"/>
  <c r="AE139" i="20" s="1"/>
  <c r="AO139" i="20" s="1"/>
  <c r="AE175" i="20" a="1"/>
  <c r="AE175" i="20" s="1"/>
  <c r="AO175" i="20" s="1"/>
  <c r="AE74" i="20" a="1"/>
  <c r="AE74" i="20" s="1"/>
  <c r="AO74" i="20" s="1"/>
  <c r="AE53" i="20" a="1"/>
  <c r="AE53" i="20" s="1"/>
  <c r="AO53" i="20" s="1"/>
  <c r="AE128" i="20" a="1"/>
  <c r="AE128" i="20" s="1"/>
  <c r="AO128" i="20" s="1"/>
  <c r="AE212" i="20" a="1"/>
  <c r="AE212" i="20" s="1"/>
  <c r="AO212" i="20" s="1"/>
  <c r="AE176" i="20" a="1"/>
  <c r="AE176" i="20" s="1"/>
  <c r="AO176" i="20" s="1"/>
  <c r="AE197" i="20" a="1"/>
  <c r="AE197" i="20" s="1"/>
  <c r="AO197" i="20" s="1"/>
  <c r="AE186" i="20" a="1"/>
  <c r="AE186" i="20" s="1"/>
  <c r="AO186" i="20" s="1"/>
  <c r="AE110" i="20" a="1"/>
  <c r="AE110" i="20" s="1"/>
  <c r="AO110" i="20" s="1"/>
  <c r="AE206" i="20" a="1"/>
  <c r="AE206" i="20" s="1"/>
  <c r="AO206" i="20" s="1"/>
  <c r="AE178" i="20" a="1"/>
  <c r="AE178" i="20" s="1"/>
  <c r="AO178" i="20" s="1"/>
  <c r="AE77" i="20" a="1"/>
  <c r="AE77" i="20" s="1"/>
  <c r="AO77" i="20" s="1"/>
  <c r="AE156" i="20" a="1"/>
  <c r="AE156" i="20" s="1"/>
  <c r="AO156" i="20" s="1"/>
  <c r="AE80" i="20" a="1"/>
  <c r="AE80" i="20" s="1"/>
  <c r="AO80" i="20" s="1"/>
  <c r="AE174" i="20" a="1"/>
  <c r="AE174" i="20" s="1"/>
  <c r="AO174" i="20" s="1"/>
  <c r="AE100" i="20" a="1"/>
  <c r="AE100" i="20" s="1"/>
  <c r="AO100" i="20" s="1"/>
  <c r="AE161" i="20" a="1"/>
  <c r="AE161" i="20" s="1"/>
  <c r="AO161" i="20" s="1"/>
  <c r="AE69" i="20" a="1"/>
  <c r="AE69" i="20" s="1"/>
  <c r="AO69" i="20" s="1"/>
  <c r="AE150" i="20" a="1"/>
  <c r="AE150" i="20" s="1"/>
  <c r="AO150" i="20" s="1"/>
  <c r="AE218" i="20" a="1"/>
  <c r="AE218" i="20" s="1"/>
  <c r="AO218" i="20" s="1"/>
  <c r="AE88" i="20" a="1"/>
  <c r="AE88" i="20" s="1"/>
  <c r="AO88" i="20" s="1"/>
  <c r="AE214" i="20" a="1"/>
  <c r="AE214" i="20" s="1"/>
  <c r="AO214" i="20" s="1"/>
  <c r="AE123" i="20" a="1"/>
  <c r="AE123" i="20" s="1"/>
  <c r="AO123" i="20" s="1"/>
  <c r="AE155" i="20" a="1"/>
  <c r="AE155" i="20" s="1"/>
  <c r="AO155" i="20" s="1"/>
  <c r="AE187" i="20" a="1"/>
  <c r="AE187" i="20" s="1"/>
  <c r="AO187" i="20" s="1"/>
  <c r="AE75" i="20" a="1"/>
  <c r="AE75" i="20" s="1"/>
  <c r="AO75" i="20" s="1"/>
  <c r="AE124" i="20" a="1"/>
  <c r="AE124" i="20" s="1"/>
  <c r="AO124" i="20" s="1"/>
  <c r="AE137" i="20" a="1"/>
  <c r="AE137" i="20" s="1"/>
  <c r="AO137" i="20" s="1"/>
  <c r="AE182" i="20" a="1"/>
  <c r="AE182" i="20" s="1"/>
  <c r="AO182" i="20" s="1"/>
  <c r="AE177" i="20" a="1"/>
  <c r="AE177" i="20" s="1"/>
  <c r="AO177" i="20" s="1"/>
  <c r="AE188" i="20" a="1"/>
  <c r="AE188" i="20" s="1"/>
  <c r="AO188" i="20" s="1"/>
  <c r="AE81" i="20" a="1"/>
  <c r="AE81" i="20" s="1"/>
  <c r="AO81" i="20" s="1"/>
  <c r="AE102" i="20" a="1"/>
  <c r="AE102" i="20" s="1"/>
  <c r="AO102" i="20" s="1"/>
  <c r="AE165" i="20" a="1"/>
  <c r="AE165" i="20" s="1"/>
  <c r="AO165" i="20" s="1"/>
  <c r="AE125" i="20" a="1"/>
  <c r="AE125" i="20" s="1"/>
  <c r="AO125" i="20" s="1"/>
  <c r="AE83" i="20" a="1"/>
  <c r="AE83" i="20" s="1"/>
  <c r="AO83" i="20" s="1"/>
  <c r="AE145" i="20" a="1"/>
  <c r="AE145" i="20" s="1"/>
  <c r="AO145" i="20" s="1"/>
  <c r="AE71" i="20" a="1"/>
  <c r="AE71" i="20" s="1"/>
  <c r="AO71" i="20" s="1"/>
  <c r="AE189" i="20" a="1"/>
  <c r="AE189" i="20" s="1"/>
  <c r="AO189" i="20" s="1"/>
  <c r="AE59" i="20" a="1"/>
  <c r="AE59" i="20" s="1"/>
  <c r="AO59" i="20" s="1"/>
  <c r="AE61" i="20" a="1"/>
  <c r="AE61" i="20" s="1"/>
  <c r="AO61" i="20" s="1"/>
  <c r="AE73" i="20" a="1"/>
  <c r="AE73" i="20" s="1"/>
  <c r="AO73" i="20" s="1"/>
  <c r="AE105" i="20" a="1"/>
  <c r="AE105" i="20" s="1"/>
  <c r="AO105" i="20" s="1"/>
  <c r="AE152" i="20" a="1"/>
  <c r="AE152" i="20" s="1"/>
  <c r="AO152" i="20" s="1"/>
  <c r="AE200" i="20" a="1"/>
  <c r="AE200" i="20" s="1"/>
  <c r="AO200" i="20" s="1"/>
  <c r="AE157" i="20" a="1"/>
  <c r="AE157" i="20" s="1"/>
  <c r="AO157" i="20" s="1"/>
  <c r="AE193" i="20" a="1"/>
  <c r="AE193" i="20" s="1"/>
  <c r="AO193" i="20" s="1"/>
  <c r="AE76" i="20" a="1"/>
  <c r="AE76" i="20" s="1"/>
  <c r="AO76" i="20" s="1"/>
  <c r="AE211" i="20" a="1"/>
  <c r="AE211" i="20" s="1"/>
  <c r="AO211" i="20" s="1"/>
  <c r="AE72" i="20" a="1"/>
  <c r="AE72" i="20" s="1"/>
  <c r="AO72" i="20" s="1"/>
  <c r="AE204" i="20" a="1"/>
  <c r="AE204" i="20" s="1"/>
  <c r="AO204" i="20" s="1"/>
  <c r="AE169" i="20" a="1"/>
  <c r="AE169" i="20" s="1"/>
  <c r="AO169" i="20" s="1"/>
  <c r="AE54" i="20" a="1"/>
  <c r="AE54" i="20" s="1"/>
  <c r="AO54" i="20" s="1"/>
  <c r="AE89" i="20" a="1"/>
  <c r="AE89" i="20" s="1"/>
  <c r="AO89" i="20" s="1"/>
  <c r="AE142" i="20" a="1"/>
  <c r="AE142" i="20" s="1"/>
  <c r="AO142" i="20" s="1"/>
  <c r="AE64" i="20" a="1"/>
  <c r="AE64" i="20" s="1"/>
  <c r="AO64" i="20" s="1"/>
  <c r="AE179" i="20" a="1"/>
  <c r="AE179" i="20" s="1"/>
  <c r="AO179" i="20" s="1"/>
  <c r="AE136" i="20" a="1"/>
  <c r="AE136" i="20" s="1"/>
  <c r="AO136" i="20" s="1"/>
  <c r="AE111" i="20" a="1"/>
  <c r="AE111" i="20" s="1"/>
  <c r="AO111" i="20" s="1"/>
  <c r="AE209" i="20" a="1"/>
  <c r="AE209" i="20" s="1"/>
  <c r="AO209" i="20" s="1"/>
  <c r="AE86" i="20" a="1"/>
  <c r="AE86" i="20" s="1"/>
  <c r="AO86" i="20" s="1"/>
  <c r="AE68" i="20" a="1"/>
  <c r="AE68" i="20" s="1"/>
  <c r="AO68" i="20" s="1"/>
  <c r="AE153" i="20" a="1"/>
  <c r="AE153" i="20" s="1"/>
  <c r="AO153" i="20" s="1"/>
  <c r="AE101" i="20" a="1"/>
  <c r="AE101" i="20" s="1"/>
  <c r="AO101" i="20" s="1"/>
  <c r="AE141" i="20" a="1"/>
  <c r="AE141" i="20" s="1"/>
  <c r="AO141" i="20" s="1"/>
  <c r="AE121" i="20" a="1"/>
  <c r="AE121" i="20" s="1"/>
  <c r="AO121" i="20" s="1"/>
  <c r="AE221" i="20" a="1"/>
  <c r="AE221" i="20" s="1"/>
  <c r="AO221" i="20" s="1"/>
  <c r="AE144" i="20" a="1"/>
  <c r="AE144" i="20" s="1"/>
  <c r="AO144" i="20" s="1"/>
  <c r="AE196" i="20" a="1"/>
  <c r="AE196" i="20" s="1"/>
  <c r="AO196" i="20" s="1"/>
  <c r="AE118" i="20" a="1"/>
  <c r="AE118" i="20" s="1"/>
  <c r="AO118" i="20" s="1"/>
  <c r="AE164" i="20" a="1"/>
  <c r="AE164" i="20" s="1"/>
  <c r="AO164" i="20" s="1"/>
  <c r="AE143" i="20" a="1"/>
  <c r="AE143" i="20" s="1"/>
  <c r="AO143" i="20" s="1"/>
  <c r="AE198" i="20" a="1"/>
  <c r="AE198" i="20" s="1"/>
  <c r="AO198" i="20" s="1"/>
  <c r="AE126" i="20" a="1"/>
  <c r="AE126" i="20" s="1"/>
  <c r="AO126" i="20" s="1"/>
  <c r="AE55" i="20" a="1"/>
  <c r="AE55" i="20" s="1"/>
  <c r="AO55" i="20" s="1"/>
  <c r="AE158" i="20" a="1"/>
  <c r="AE158" i="20" s="1"/>
  <c r="AO158" i="20" s="1"/>
  <c r="AE93" i="20" a="1"/>
  <c r="AE93" i="20" s="1"/>
  <c r="AO93" i="20" s="1"/>
  <c r="AE148" i="20" a="1"/>
  <c r="AE148" i="20" s="1"/>
  <c r="AO148" i="20" s="1"/>
  <c r="AE195" i="20" a="1"/>
  <c r="AE195" i="20" s="1"/>
  <c r="AO195" i="20" s="1"/>
  <c r="AF145" i="20"/>
  <c r="AP145" i="20" s="1"/>
  <c r="AF201" i="20"/>
  <c r="AP201" i="20" s="1"/>
  <c r="AF137" i="20"/>
  <c r="AP137" i="20" s="1"/>
  <c r="AF154" i="20"/>
  <c r="AP154" i="20" s="1"/>
  <c r="AF62" i="20"/>
  <c r="AP62" i="20" s="1"/>
  <c r="AF178" i="20"/>
  <c r="AP178" i="20" s="1"/>
  <c r="AF160" i="20"/>
  <c r="AP160" i="20" s="1"/>
  <c r="AF95" i="20"/>
  <c r="AP95" i="20" s="1"/>
  <c r="AF185" i="20"/>
  <c r="AP185" i="20" s="1"/>
  <c r="AF149" i="20"/>
  <c r="AP149" i="20" s="1"/>
  <c r="AF184" i="20"/>
  <c r="AP184" i="20" s="1"/>
  <c r="AF213" i="20"/>
  <c r="AP213" i="20" s="1"/>
  <c r="AF155" i="20"/>
  <c r="F133" i="20"/>
  <c r="AF189" i="20"/>
  <c r="AP189" i="20" s="1"/>
  <c r="AF75" i="20"/>
  <c r="AF105" i="20"/>
  <c r="AP105" i="20" s="1"/>
  <c r="AF210" i="20"/>
  <c r="F78" i="20"/>
  <c r="AF172" i="20"/>
  <c r="AP172" i="20" s="1"/>
  <c r="AF188" i="20"/>
  <c r="AP188" i="20" s="1"/>
  <c r="AF217" i="20"/>
  <c r="AP217" i="20" s="1"/>
  <c r="AF200" i="20"/>
  <c r="AF183" i="20"/>
  <c r="AP183" i="20" s="1"/>
  <c r="AF177" i="20"/>
  <c r="AP177" i="20" s="1"/>
  <c r="AF113" i="20"/>
  <c r="AF58" i="20"/>
  <c r="AF212" i="20"/>
  <c r="AP212" i="20" s="1"/>
  <c r="AF115" i="20"/>
  <c r="AP115" i="20" s="1"/>
  <c r="AF77" i="20"/>
  <c r="AF167" i="20"/>
  <c r="AP167" i="20" s="1"/>
  <c r="AF196" i="20"/>
  <c r="AF197" i="20"/>
  <c r="AP197" i="20" s="1"/>
  <c r="AF126" i="20"/>
  <c r="AP126" i="20" s="1"/>
  <c r="AF219" i="20"/>
  <c r="AP219" i="20" s="1"/>
  <c r="AF88" i="20"/>
  <c r="AP88" i="20" s="1"/>
  <c r="AF157" i="20"/>
  <c r="AP157" i="20" s="1"/>
  <c r="AF98" i="20"/>
  <c r="AF125" i="20"/>
  <c r="AP125" i="20" s="1"/>
  <c r="AF136" i="20"/>
  <c r="AP136" i="20" s="1"/>
  <c r="AF204" i="20"/>
  <c r="AP204" i="20" s="1"/>
  <c r="AF65" i="20"/>
  <c r="AF175" i="20"/>
  <c r="AP175" i="20" s="1"/>
  <c r="AF221" i="20"/>
  <c r="AP221" i="20" s="1"/>
  <c r="AF140" i="20"/>
  <c r="AF162" i="20"/>
  <c r="AF174" i="20"/>
  <c r="AP174" i="20" s="1"/>
  <c r="AF103" i="20"/>
  <c r="AP103" i="20" s="1"/>
  <c r="AF118" i="20"/>
  <c r="AP118" i="20" s="1"/>
  <c r="AF97" i="20"/>
  <c r="AP97" i="20" s="1"/>
  <c r="AF85" i="20"/>
  <c r="AP85" i="20" s="1"/>
  <c r="AF104" i="20"/>
  <c r="AP104" i="20" s="1"/>
  <c r="AF121" i="20"/>
  <c r="AP121" i="20" s="1"/>
  <c r="AF180" i="20"/>
  <c r="AP180" i="20" s="1"/>
  <c r="AF190" i="20"/>
  <c r="AP190" i="20" s="1"/>
  <c r="AF111" i="20"/>
  <c r="AP111" i="20" s="1"/>
  <c r="AF74" i="20"/>
  <c r="AF144" i="20"/>
  <c r="AP144" i="20" s="1"/>
  <c r="AF90" i="20"/>
  <c r="AP90" i="20" s="1"/>
  <c r="AF80" i="20"/>
  <c r="AP80" i="20" s="1"/>
  <c r="AF63" i="20"/>
  <c r="AP63" i="20" s="1"/>
  <c r="AF164" i="20"/>
  <c r="AP164" i="20" s="1"/>
  <c r="AF69" i="20"/>
  <c r="AP69" i="20" s="1"/>
  <c r="AF170" i="20"/>
  <c r="AF89" i="20"/>
  <c r="AP89" i="20" s="1"/>
  <c r="AF222" i="20"/>
  <c r="AF205" i="20"/>
  <c r="AP205" i="20" s="1"/>
  <c r="AF71" i="20"/>
  <c r="AF135" i="20"/>
  <c r="AF83" i="20"/>
  <c r="AP83" i="20" s="1"/>
  <c r="AF81" i="20"/>
  <c r="AP81" i="20" s="1"/>
  <c r="AF54" i="20"/>
  <c r="F162" i="20"/>
  <c r="AO162" i="20"/>
  <c r="AF107" i="20"/>
  <c r="AP107" i="20" s="1"/>
  <c r="AF57" i="20"/>
  <c r="AP57" i="20" s="1"/>
  <c r="AF133" i="20"/>
  <c r="AF59" i="20"/>
  <c r="AF99" i="20"/>
  <c r="AP99" i="20" s="1"/>
  <c r="AF176" i="20"/>
  <c r="AF131" i="20"/>
  <c r="AF73" i="20"/>
  <c r="AP73" i="20" s="1"/>
  <c r="AF94" i="20"/>
  <c r="AP94" i="20" s="1"/>
  <c r="F145" i="20"/>
  <c r="F159" i="20"/>
  <c r="F168" i="20"/>
  <c r="F124" i="20"/>
  <c r="F135" i="20"/>
  <c r="F170" i="20"/>
  <c r="F202" i="20"/>
  <c r="F187" i="20"/>
  <c r="F194" i="20"/>
  <c r="F167" i="20"/>
  <c r="F75" i="20"/>
  <c r="AG11" i="20"/>
  <c r="AG12" i="20"/>
  <c r="AG13" i="20"/>
  <c r="AG14" i="20"/>
  <c r="AG5" i="20"/>
  <c r="I4" i="20"/>
  <c r="J4" i="20" s="1"/>
  <c r="AG4" i="20" s="1"/>
  <c r="I3" i="20"/>
  <c r="J3" i="20" s="1"/>
  <c r="AG6" i="20"/>
  <c r="AG9" i="20"/>
  <c r="AG10" i="20"/>
  <c r="AG15" i="20"/>
  <c r="AG38" i="20"/>
  <c r="Z52" i="20"/>
  <c r="W52" i="20"/>
  <c r="T52" i="20"/>
  <c r="P52" i="20"/>
  <c r="Q52" i="20" s="1"/>
  <c r="O52" i="20"/>
  <c r="N52" i="20"/>
  <c r="K52" i="20" a="1"/>
  <c r="K52" i="20" s="1"/>
  <c r="L52" i="20" s="1"/>
  <c r="E52" i="20"/>
  <c r="D52" i="20"/>
  <c r="C52" i="20"/>
  <c r="A52" i="20"/>
  <c r="W51" i="20"/>
  <c r="T51" i="20"/>
  <c r="U51" i="20"/>
  <c r="V51" i="20" s="1"/>
  <c r="P51" i="20"/>
  <c r="Q51" i="20" s="1"/>
  <c r="O51" i="20"/>
  <c r="N51" i="20"/>
  <c r="K51" i="20" a="1"/>
  <c r="K51" i="20" s="1"/>
  <c r="L51" i="20" s="1"/>
  <c r="E51" i="20"/>
  <c r="D51" i="20"/>
  <c r="C51" i="20"/>
  <c r="A51" i="20"/>
  <c r="W50" i="20"/>
  <c r="T50" i="20"/>
  <c r="U50" i="20"/>
  <c r="P50" i="20"/>
  <c r="Q50" i="20" s="1"/>
  <c r="O50" i="20"/>
  <c r="N50" i="20"/>
  <c r="K50" i="20" a="1"/>
  <c r="K50" i="20" s="1"/>
  <c r="L50" i="20" s="1"/>
  <c r="E50" i="20"/>
  <c r="D50" i="20"/>
  <c r="C50" i="20"/>
  <c r="A50" i="20"/>
  <c r="W49" i="20"/>
  <c r="T49" i="20"/>
  <c r="P49" i="20"/>
  <c r="Q49" i="20" s="1"/>
  <c r="O49" i="20"/>
  <c r="N49" i="20"/>
  <c r="K49" i="20" a="1"/>
  <c r="K49" i="20" s="1"/>
  <c r="L49" i="20" s="1"/>
  <c r="E49" i="20"/>
  <c r="D49" i="20"/>
  <c r="C49" i="20"/>
  <c r="A49" i="20"/>
  <c r="W48" i="20"/>
  <c r="T48" i="20"/>
  <c r="U48" i="20"/>
  <c r="V48" i="20" s="1"/>
  <c r="P48" i="20"/>
  <c r="Q48" i="20" s="1"/>
  <c r="O48" i="20"/>
  <c r="N48" i="20"/>
  <c r="K48" i="20" a="1"/>
  <c r="K48" i="20" s="1"/>
  <c r="L48" i="20" s="1"/>
  <c r="E48" i="20"/>
  <c r="D48" i="20"/>
  <c r="C48" i="20"/>
  <c r="A48" i="20"/>
  <c r="Z47" i="20"/>
  <c r="W47" i="20"/>
  <c r="T47" i="20"/>
  <c r="P47" i="20"/>
  <c r="Q47" i="20" s="1"/>
  <c r="O47" i="20"/>
  <c r="N47" i="20"/>
  <c r="K47" i="20" a="1"/>
  <c r="K47" i="20" s="1"/>
  <c r="L47" i="20" s="1"/>
  <c r="E47" i="20"/>
  <c r="D47" i="20"/>
  <c r="C47" i="20"/>
  <c r="A47" i="20"/>
  <c r="W46" i="20"/>
  <c r="T46" i="20"/>
  <c r="P46" i="20"/>
  <c r="Q46" i="20" s="1"/>
  <c r="O46" i="20"/>
  <c r="N46" i="20"/>
  <c r="K46" i="20" a="1"/>
  <c r="K46" i="20" s="1"/>
  <c r="L46" i="20" s="1"/>
  <c r="E46" i="20"/>
  <c r="D46" i="20"/>
  <c r="C46" i="20"/>
  <c r="A46" i="20"/>
  <c r="Z45" i="20"/>
  <c r="Y45" i="20" s="1"/>
  <c r="W45" i="20"/>
  <c r="T45" i="20"/>
  <c r="P45" i="20"/>
  <c r="Q45" i="20" s="1"/>
  <c r="O45" i="20"/>
  <c r="N45" i="20"/>
  <c r="K45" i="20" a="1"/>
  <c r="K45" i="20" s="1"/>
  <c r="L45" i="20" s="1"/>
  <c r="E45" i="20"/>
  <c r="D45" i="20"/>
  <c r="C45" i="20"/>
  <c r="A45" i="20"/>
  <c r="Z44" i="20"/>
  <c r="Y44" i="20" s="1"/>
  <c r="W44" i="20"/>
  <c r="T44" i="20"/>
  <c r="P44" i="20"/>
  <c r="Q44" i="20" s="1"/>
  <c r="O44" i="20"/>
  <c r="N44" i="20"/>
  <c r="K44" i="20" a="1"/>
  <c r="K44" i="20" s="1"/>
  <c r="L44" i="20" s="1"/>
  <c r="E44" i="20"/>
  <c r="D44" i="20"/>
  <c r="C44" i="20"/>
  <c r="A44" i="20"/>
  <c r="Z43" i="20"/>
  <c r="W43" i="20"/>
  <c r="T43" i="20"/>
  <c r="P43" i="20"/>
  <c r="Q43" i="20" s="1"/>
  <c r="O43" i="20"/>
  <c r="N43" i="20"/>
  <c r="K43" i="20" a="1"/>
  <c r="K43" i="20" s="1"/>
  <c r="L43" i="20" s="1"/>
  <c r="E43" i="20"/>
  <c r="D43" i="20"/>
  <c r="C43" i="20"/>
  <c r="A43" i="20"/>
  <c r="Z42" i="20"/>
  <c r="Y42" i="20" s="1"/>
  <c r="W42" i="20"/>
  <c r="T42" i="20"/>
  <c r="P42" i="20"/>
  <c r="Q42" i="20" s="1"/>
  <c r="O42" i="20"/>
  <c r="N42" i="20"/>
  <c r="K42" i="20" a="1"/>
  <c r="K42" i="20" s="1"/>
  <c r="L42" i="20" s="1"/>
  <c r="E42" i="20"/>
  <c r="D42" i="20"/>
  <c r="C42" i="20"/>
  <c r="A42" i="20"/>
  <c r="Z41" i="20"/>
  <c r="W41" i="20"/>
  <c r="T41" i="20"/>
  <c r="P41" i="20"/>
  <c r="Q41" i="20" s="1"/>
  <c r="O41" i="20"/>
  <c r="N41" i="20"/>
  <c r="K41" i="20" a="1"/>
  <c r="K41" i="20" s="1"/>
  <c r="L41" i="20" s="1"/>
  <c r="E41" i="20"/>
  <c r="D41" i="20"/>
  <c r="C41" i="20"/>
  <c r="A41" i="20"/>
  <c r="W40" i="20"/>
  <c r="T40" i="20"/>
  <c r="U40" i="20"/>
  <c r="P40" i="20"/>
  <c r="Q40" i="20" s="1"/>
  <c r="O40" i="20"/>
  <c r="N40" i="20"/>
  <c r="K40" i="20" a="1"/>
  <c r="K40" i="20" s="1"/>
  <c r="L40" i="20" s="1"/>
  <c r="E40" i="20"/>
  <c r="D40" i="20"/>
  <c r="C40" i="20"/>
  <c r="A40" i="20"/>
  <c r="W39" i="20"/>
  <c r="T39" i="20"/>
  <c r="V39" i="20"/>
  <c r="P39" i="20"/>
  <c r="Q39" i="20" s="1"/>
  <c r="O39" i="20"/>
  <c r="N39" i="20"/>
  <c r="K39" i="20" a="1"/>
  <c r="K39" i="20" s="1"/>
  <c r="L39" i="20" s="1"/>
  <c r="E39" i="20"/>
  <c r="D39" i="20"/>
  <c r="C39" i="20"/>
  <c r="A39" i="20"/>
  <c r="W38" i="20"/>
  <c r="T38" i="20"/>
  <c r="U38" i="20"/>
  <c r="P38" i="20"/>
  <c r="Q38" i="20" s="1"/>
  <c r="O38" i="20"/>
  <c r="N38" i="20"/>
  <c r="K38" i="20" a="1"/>
  <c r="K38" i="20" s="1"/>
  <c r="L38" i="20" s="1"/>
  <c r="E38" i="20"/>
  <c r="D38" i="20"/>
  <c r="C38" i="20"/>
  <c r="A38" i="20"/>
  <c r="Z37" i="20"/>
  <c r="W37" i="20"/>
  <c r="T37" i="20"/>
  <c r="U37" i="20"/>
  <c r="P37" i="20"/>
  <c r="Q37" i="20" s="1"/>
  <c r="O37" i="20"/>
  <c r="N37" i="20"/>
  <c r="K37" i="20" a="1"/>
  <c r="K37" i="20" s="1"/>
  <c r="L37" i="20" s="1"/>
  <c r="E37" i="20"/>
  <c r="D37" i="20"/>
  <c r="C37" i="20"/>
  <c r="A37" i="20"/>
  <c r="W36" i="20"/>
  <c r="T36" i="20"/>
  <c r="U36" i="20"/>
  <c r="V36" i="20" s="1"/>
  <c r="P36" i="20"/>
  <c r="Q36" i="20" s="1"/>
  <c r="O36" i="20"/>
  <c r="N36" i="20"/>
  <c r="K36" i="20" a="1"/>
  <c r="K36" i="20" s="1"/>
  <c r="L36" i="20" s="1"/>
  <c r="E36" i="20"/>
  <c r="D36" i="20"/>
  <c r="C36" i="20"/>
  <c r="A36" i="20"/>
  <c r="Z35" i="20"/>
  <c r="Y35" i="20" s="1"/>
  <c r="W35" i="20"/>
  <c r="T35" i="20"/>
  <c r="P35" i="20"/>
  <c r="Q35" i="20" s="1"/>
  <c r="O35" i="20"/>
  <c r="N35" i="20"/>
  <c r="K35" i="20" a="1"/>
  <c r="K35" i="20" s="1"/>
  <c r="L35" i="20" s="1"/>
  <c r="E35" i="20"/>
  <c r="D35" i="20"/>
  <c r="C35" i="20"/>
  <c r="A35" i="20"/>
  <c r="Z34" i="20"/>
  <c r="Y34" i="20" s="1"/>
  <c r="W34" i="20"/>
  <c r="T34" i="20"/>
  <c r="P34" i="20"/>
  <c r="Q34" i="20" s="1"/>
  <c r="O34" i="20"/>
  <c r="N34" i="20"/>
  <c r="K34" i="20" a="1"/>
  <c r="K34" i="20" s="1"/>
  <c r="L34" i="20" s="1"/>
  <c r="E34" i="20"/>
  <c r="D34" i="20"/>
  <c r="C34" i="20"/>
  <c r="A34" i="20"/>
  <c r="Z33" i="20"/>
  <c r="W33" i="20"/>
  <c r="T33" i="20"/>
  <c r="P33" i="20"/>
  <c r="Q33" i="20" s="1"/>
  <c r="O33" i="20"/>
  <c r="N33" i="20"/>
  <c r="K33" i="20" a="1"/>
  <c r="K33" i="20" s="1"/>
  <c r="L33" i="20" s="1"/>
  <c r="E33" i="20"/>
  <c r="D33" i="20"/>
  <c r="C33" i="20"/>
  <c r="A33" i="20"/>
  <c r="W32" i="20"/>
  <c r="T32" i="20"/>
  <c r="P32" i="20"/>
  <c r="Q32" i="20" s="1"/>
  <c r="O32" i="20"/>
  <c r="N32" i="20"/>
  <c r="K32" i="20" a="1"/>
  <c r="K32" i="20" s="1"/>
  <c r="L32" i="20" s="1"/>
  <c r="E32" i="20"/>
  <c r="D32" i="20"/>
  <c r="C32" i="20"/>
  <c r="A32" i="20"/>
  <c r="W31" i="20"/>
  <c r="T31" i="20"/>
  <c r="U31" i="20"/>
  <c r="P31" i="20"/>
  <c r="Q31" i="20" s="1"/>
  <c r="O31" i="20"/>
  <c r="N31" i="20"/>
  <c r="K31" i="20" a="1"/>
  <c r="K31" i="20" s="1"/>
  <c r="L31" i="20" s="1"/>
  <c r="E31" i="20"/>
  <c r="D31" i="20"/>
  <c r="C31" i="20"/>
  <c r="A31" i="20"/>
  <c r="Z30" i="20"/>
  <c r="Y30" i="20" s="1"/>
  <c r="W30" i="20"/>
  <c r="T30" i="20"/>
  <c r="P30" i="20"/>
  <c r="Q30" i="20" s="1"/>
  <c r="O30" i="20"/>
  <c r="N30" i="20"/>
  <c r="K30" i="20" a="1"/>
  <c r="K30" i="20" s="1"/>
  <c r="L30" i="20" s="1"/>
  <c r="E30" i="20"/>
  <c r="D30" i="20"/>
  <c r="C30" i="20"/>
  <c r="A30" i="20"/>
  <c r="W29" i="20"/>
  <c r="T29" i="20"/>
  <c r="P29" i="20"/>
  <c r="Q29" i="20" s="1"/>
  <c r="O29" i="20"/>
  <c r="N29" i="20"/>
  <c r="K29" i="20" a="1"/>
  <c r="K29" i="20" s="1"/>
  <c r="L29" i="20" s="1"/>
  <c r="E29" i="20"/>
  <c r="D29" i="20"/>
  <c r="C29" i="20"/>
  <c r="A29" i="20"/>
  <c r="Z28" i="20"/>
  <c r="Y28" i="20" s="1"/>
  <c r="W28" i="20"/>
  <c r="T28" i="20"/>
  <c r="U28" i="20"/>
  <c r="P28" i="20"/>
  <c r="Q28" i="20" s="1"/>
  <c r="O28" i="20"/>
  <c r="N28" i="20"/>
  <c r="K28" i="20" a="1"/>
  <c r="K28" i="20" s="1"/>
  <c r="L28" i="20" s="1"/>
  <c r="E28" i="20"/>
  <c r="D28" i="20"/>
  <c r="C28" i="20"/>
  <c r="A28" i="20"/>
  <c r="Z27" i="20"/>
  <c r="W27" i="20"/>
  <c r="T27" i="20"/>
  <c r="P27" i="20"/>
  <c r="Q27" i="20" s="1"/>
  <c r="O27" i="20"/>
  <c r="N27" i="20"/>
  <c r="K27" i="20" a="1"/>
  <c r="K27" i="20" s="1"/>
  <c r="L27" i="20" s="1"/>
  <c r="E27" i="20"/>
  <c r="D27" i="20"/>
  <c r="C27" i="20"/>
  <c r="A27" i="20"/>
  <c r="Z26" i="20"/>
  <c r="Y26" i="20" s="1"/>
  <c r="W26" i="20"/>
  <c r="T26" i="20"/>
  <c r="U26" i="20"/>
  <c r="P26" i="20"/>
  <c r="Q26" i="20" s="1"/>
  <c r="O26" i="20"/>
  <c r="N26" i="20"/>
  <c r="K26" i="20" a="1"/>
  <c r="K26" i="20" s="1"/>
  <c r="L26" i="20" s="1"/>
  <c r="E26" i="20"/>
  <c r="D26" i="20"/>
  <c r="C26" i="20"/>
  <c r="A26" i="20"/>
  <c r="Z25" i="20"/>
  <c r="W25" i="20"/>
  <c r="T25" i="20"/>
  <c r="U25" i="20"/>
  <c r="P25" i="20"/>
  <c r="Q25" i="20" s="1"/>
  <c r="O25" i="20"/>
  <c r="N25" i="20"/>
  <c r="K25" i="20" a="1"/>
  <c r="K25" i="20" s="1"/>
  <c r="L25" i="20" s="1"/>
  <c r="E25" i="20"/>
  <c r="D25" i="20"/>
  <c r="C25" i="20"/>
  <c r="A25" i="20"/>
  <c r="W24" i="20"/>
  <c r="T24" i="20"/>
  <c r="P24" i="20"/>
  <c r="Q24" i="20" s="1"/>
  <c r="O24" i="20"/>
  <c r="N24" i="20"/>
  <c r="K24" i="20" a="1"/>
  <c r="K24" i="20" s="1"/>
  <c r="L24" i="20" s="1"/>
  <c r="E24" i="20"/>
  <c r="D24" i="20"/>
  <c r="C24" i="20"/>
  <c r="A24" i="20"/>
  <c r="Z23" i="20"/>
  <c r="W23" i="20"/>
  <c r="T23" i="20"/>
  <c r="P23" i="20"/>
  <c r="Q23" i="20" s="1"/>
  <c r="O23" i="20"/>
  <c r="N23" i="20"/>
  <c r="K23" i="20" a="1"/>
  <c r="K23" i="20" s="1"/>
  <c r="L23" i="20" s="1"/>
  <c r="E23" i="20"/>
  <c r="D23" i="20"/>
  <c r="C23" i="20"/>
  <c r="A23" i="20"/>
  <c r="W22" i="20"/>
  <c r="T22" i="20"/>
  <c r="P22" i="20"/>
  <c r="Q22" i="20" s="1"/>
  <c r="O22" i="20"/>
  <c r="N22" i="20"/>
  <c r="K22" i="20" a="1"/>
  <c r="K22" i="20" s="1"/>
  <c r="L22" i="20" s="1"/>
  <c r="E22" i="20"/>
  <c r="D22" i="20"/>
  <c r="C22" i="20"/>
  <c r="A22" i="20"/>
  <c r="W21" i="20"/>
  <c r="T21" i="20"/>
  <c r="P21" i="20"/>
  <c r="Q21" i="20" s="1"/>
  <c r="O21" i="20"/>
  <c r="N21" i="20"/>
  <c r="K21" i="20" a="1"/>
  <c r="K21" i="20" s="1"/>
  <c r="L21" i="20" s="1"/>
  <c r="E21" i="20"/>
  <c r="D21" i="20"/>
  <c r="C21" i="20"/>
  <c r="A21" i="20"/>
  <c r="W20" i="20"/>
  <c r="T20" i="20"/>
  <c r="U20" i="20"/>
  <c r="P20" i="20"/>
  <c r="Q20" i="20" s="1"/>
  <c r="O20" i="20"/>
  <c r="N20" i="20"/>
  <c r="K20" i="20" a="1"/>
  <c r="K20" i="20" s="1"/>
  <c r="L20" i="20" s="1"/>
  <c r="E20" i="20"/>
  <c r="D20" i="20"/>
  <c r="C20" i="20"/>
  <c r="A20" i="20"/>
  <c r="Z19" i="20"/>
  <c r="Y19" i="20" s="1"/>
  <c r="W19" i="20"/>
  <c r="T19" i="20"/>
  <c r="P19" i="20"/>
  <c r="Q19" i="20" s="1"/>
  <c r="O19" i="20"/>
  <c r="N19" i="20"/>
  <c r="K19" i="20" a="1"/>
  <c r="K19" i="20" s="1"/>
  <c r="L19" i="20" s="1"/>
  <c r="E19" i="20"/>
  <c r="D19" i="20"/>
  <c r="C19" i="20"/>
  <c r="A19" i="20"/>
  <c r="Z18" i="20"/>
  <c r="Y18" i="20" s="1"/>
  <c r="W18" i="20"/>
  <c r="T18" i="20"/>
  <c r="P18" i="20"/>
  <c r="Q18" i="20" s="1"/>
  <c r="O18" i="20"/>
  <c r="N18" i="20"/>
  <c r="K18" i="20" a="1"/>
  <c r="K18" i="20" s="1"/>
  <c r="L18" i="20" s="1"/>
  <c r="E18" i="20"/>
  <c r="D18" i="20"/>
  <c r="C18" i="20"/>
  <c r="A18" i="20"/>
  <c r="Z17" i="20"/>
  <c r="Y17" i="20" s="1"/>
  <c r="W17" i="20"/>
  <c r="T17" i="20"/>
  <c r="P17" i="20"/>
  <c r="Q17" i="20" s="1"/>
  <c r="O17" i="20"/>
  <c r="N17" i="20"/>
  <c r="K17" i="20" a="1"/>
  <c r="K17" i="20" s="1"/>
  <c r="L17" i="20" s="1"/>
  <c r="E17" i="20"/>
  <c r="D17" i="20"/>
  <c r="C17" i="20"/>
  <c r="A17" i="20"/>
  <c r="Z16" i="20"/>
  <c r="W16" i="20"/>
  <c r="T16" i="20"/>
  <c r="P16" i="20"/>
  <c r="Q16" i="20" s="1"/>
  <c r="O16" i="20"/>
  <c r="N16" i="20"/>
  <c r="K16" i="20" a="1"/>
  <c r="K16" i="20" s="1"/>
  <c r="L16" i="20" s="1"/>
  <c r="E16" i="20"/>
  <c r="D16" i="20"/>
  <c r="C16" i="20"/>
  <c r="A16" i="20"/>
  <c r="W15" i="20"/>
  <c r="T15" i="20"/>
  <c r="P15" i="20"/>
  <c r="Q15" i="20" s="1"/>
  <c r="O15" i="20"/>
  <c r="N15" i="20"/>
  <c r="K15" i="20" a="1"/>
  <c r="K15" i="20" s="1"/>
  <c r="L15" i="20" s="1"/>
  <c r="E15" i="20"/>
  <c r="D15" i="20"/>
  <c r="C15" i="20"/>
  <c r="A15" i="20"/>
  <c r="W14" i="20"/>
  <c r="T14" i="20"/>
  <c r="P14" i="20"/>
  <c r="Q14" i="20" s="1"/>
  <c r="O14" i="20"/>
  <c r="N14" i="20"/>
  <c r="K14" i="20" a="1"/>
  <c r="K14" i="20" s="1"/>
  <c r="L14" i="20" s="1"/>
  <c r="E14" i="20"/>
  <c r="D14" i="20"/>
  <c r="C14" i="20"/>
  <c r="A14" i="20"/>
  <c r="W13" i="20"/>
  <c r="T13" i="20"/>
  <c r="U13" i="20"/>
  <c r="P13" i="20"/>
  <c r="Q13" i="20" s="1"/>
  <c r="O13" i="20"/>
  <c r="N13" i="20"/>
  <c r="K13" i="20" a="1"/>
  <c r="K13" i="20" s="1"/>
  <c r="L13" i="20" s="1"/>
  <c r="E13" i="20"/>
  <c r="D13" i="20"/>
  <c r="C13" i="20"/>
  <c r="A13" i="20"/>
  <c r="Z12" i="20"/>
  <c r="Y12" i="20" s="1"/>
  <c r="W12" i="20"/>
  <c r="T12" i="20"/>
  <c r="P12" i="20"/>
  <c r="Q12" i="20" s="1"/>
  <c r="O12" i="20"/>
  <c r="N12" i="20"/>
  <c r="K12" i="20" a="1"/>
  <c r="K12" i="20" s="1"/>
  <c r="L12" i="20" s="1"/>
  <c r="E12" i="20"/>
  <c r="D12" i="20"/>
  <c r="C12" i="20"/>
  <c r="A12" i="20"/>
  <c r="W11" i="20"/>
  <c r="T11" i="20"/>
  <c r="P11" i="20"/>
  <c r="Q11" i="20" s="1"/>
  <c r="O11" i="20"/>
  <c r="N11" i="20"/>
  <c r="K11" i="20" a="1"/>
  <c r="K11" i="20" s="1"/>
  <c r="L11" i="20" s="1"/>
  <c r="E11" i="20"/>
  <c r="D11" i="20"/>
  <c r="C11" i="20"/>
  <c r="A11" i="20"/>
  <c r="Z10" i="20"/>
  <c r="Y10" i="20" s="1"/>
  <c r="W10" i="20"/>
  <c r="T10" i="20"/>
  <c r="P10" i="20"/>
  <c r="Q10" i="20" s="1"/>
  <c r="O10" i="20"/>
  <c r="N10" i="20"/>
  <c r="K10" i="20" a="1"/>
  <c r="K10" i="20" s="1"/>
  <c r="L10" i="20" s="1"/>
  <c r="E10" i="20"/>
  <c r="D10" i="20"/>
  <c r="C10" i="20"/>
  <c r="A10" i="20"/>
  <c r="Z9" i="20"/>
  <c r="W9" i="20"/>
  <c r="T9" i="20"/>
  <c r="P9" i="20"/>
  <c r="Q9" i="20" s="1"/>
  <c r="O9" i="20"/>
  <c r="N9" i="20"/>
  <c r="K9" i="20" a="1"/>
  <c r="K9" i="20" s="1"/>
  <c r="L9" i="20" s="1"/>
  <c r="E9" i="20"/>
  <c r="D9" i="20"/>
  <c r="C9" i="20"/>
  <c r="A9" i="20"/>
  <c r="Z8" i="20"/>
  <c r="W8" i="20"/>
  <c r="T8" i="20"/>
  <c r="U8" i="20"/>
  <c r="P8" i="20"/>
  <c r="Q8" i="20" s="1"/>
  <c r="O8" i="20"/>
  <c r="N8" i="20"/>
  <c r="K8" i="20" a="1"/>
  <c r="K8" i="20" s="1"/>
  <c r="L8" i="20" s="1"/>
  <c r="E8" i="20"/>
  <c r="D8" i="20"/>
  <c r="C8" i="20"/>
  <c r="A8" i="20"/>
  <c r="Z7" i="20"/>
  <c r="W7" i="20"/>
  <c r="T7" i="20"/>
  <c r="P7" i="20"/>
  <c r="Q7" i="20" s="1"/>
  <c r="O7" i="20"/>
  <c r="N7" i="20"/>
  <c r="K7" i="20" a="1"/>
  <c r="K7" i="20" s="1"/>
  <c r="L7" i="20" s="1"/>
  <c r="E7" i="20"/>
  <c r="D7" i="20"/>
  <c r="C7" i="20"/>
  <c r="A7" i="20"/>
  <c r="W6" i="20"/>
  <c r="T6" i="20"/>
  <c r="P6" i="20"/>
  <c r="Q6" i="20" s="1"/>
  <c r="O6" i="20"/>
  <c r="N6" i="20"/>
  <c r="K6" i="20" a="1"/>
  <c r="K6" i="20" s="1"/>
  <c r="L6" i="20" s="1"/>
  <c r="E6" i="20"/>
  <c r="D6" i="20"/>
  <c r="C6" i="20"/>
  <c r="A6" i="20"/>
  <c r="W5" i="20"/>
  <c r="T5" i="20"/>
  <c r="P5" i="20"/>
  <c r="Q5" i="20" s="1"/>
  <c r="O5" i="20"/>
  <c r="N5" i="20"/>
  <c r="K5" i="20" a="1"/>
  <c r="K5" i="20" s="1"/>
  <c r="L5" i="20" s="1"/>
  <c r="E5" i="20"/>
  <c r="D5" i="20"/>
  <c r="C5" i="20"/>
  <c r="A5" i="20"/>
  <c r="Z4" i="20"/>
  <c r="Y4" i="20" s="1"/>
  <c r="W4" i="20"/>
  <c r="T4" i="20"/>
  <c r="P4" i="20"/>
  <c r="Q4" i="20" s="1"/>
  <c r="O4" i="20"/>
  <c r="N4" i="20"/>
  <c r="K4" i="20" a="1"/>
  <c r="K4" i="20" s="1"/>
  <c r="L4" i="20" s="1"/>
  <c r="E4" i="20"/>
  <c r="D4" i="20"/>
  <c r="C4" i="20"/>
  <c r="A4" i="20"/>
  <c r="W3" i="20"/>
  <c r="T3" i="20"/>
  <c r="P3" i="20"/>
  <c r="Q3" i="20" s="1"/>
  <c r="O3" i="20"/>
  <c r="N3" i="20"/>
  <c r="K3" i="20" a="1"/>
  <c r="K3" i="20" s="1"/>
  <c r="L3" i="20" s="1"/>
  <c r="E3" i="20"/>
  <c r="D3" i="20"/>
  <c r="C3" i="20"/>
  <c r="A3" i="20"/>
  <c r="AR49" i="20" l="1"/>
  <c r="AR3" i="20"/>
  <c r="AR18" i="20"/>
  <c r="AR31" i="20"/>
  <c r="AQ11" i="20"/>
  <c r="AR11" i="20"/>
  <c r="AQ14" i="20"/>
  <c r="AR14" i="20"/>
  <c r="AR5" i="20"/>
  <c r="AR7" i="20"/>
  <c r="AR40" i="20"/>
  <c r="AQ9" i="20"/>
  <c r="AR9" i="20"/>
  <c r="AR24" i="20"/>
  <c r="AR26" i="20"/>
  <c r="AQ13" i="20"/>
  <c r="AR13" i="20"/>
  <c r="AR37" i="20"/>
  <c r="AR46" i="20"/>
  <c r="AR38" i="20"/>
  <c r="AQ38" i="20"/>
  <c r="AR51" i="20"/>
  <c r="AR29" i="20"/>
  <c r="AR20" i="20"/>
  <c r="AR22" i="20"/>
  <c r="AR33" i="20"/>
  <c r="AR42" i="20"/>
  <c r="AR35" i="20"/>
  <c r="AR44" i="20"/>
  <c r="AQ15" i="20"/>
  <c r="AR15" i="20"/>
  <c r="AR48" i="20"/>
  <c r="AR17" i="20"/>
  <c r="AR39" i="20"/>
  <c r="AR52" i="20"/>
  <c r="AR47" i="20"/>
  <c r="AR27" i="20"/>
  <c r="AR50" i="20"/>
  <c r="AR4" i="20"/>
  <c r="AR30" i="20"/>
  <c r="AR8" i="20"/>
  <c r="AR41" i="20"/>
  <c r="AR25" i="20"/>
  <c r="AR16" i="20"/>
  <c r="AR28" i="20"/>
  <c r="AR6" i="20"/>
  <c r="AR19" i="20"/>
  <c r="AR21" i="20"/>
  <c r="AR23" i="20"/>
  <c r="AR32" i="20"/>
  <c r="AR34" i="20"/>
  <c r="AR43" i="20"/>
  <c r="AQ10" i="20"/>
  <c r="AR10" i="20"/>
  <c r="AR12" i="20"/>
  <c r="AQ12" i="20"/>
  <c r="AR36" i="20"/>
  <c r="AR45" i="20"/>
  <c r="AI190" i="20"/>
  <c r="AI197" i="20"/>
  <c r="AI83" i="20"/>
  <c r="AP200" i="20"/>
  <c r="AI200" i="20"/>
  <c r="AI217" i="20"/>
  <c r="AS217" i="20" s="1"/>
  <c r="AP59" i="20"/>
  <c r="AI59" i="20"/>
  <c r="AI63" i="20"/>
  <c r="AP58" i="20"/>
  <c r="AI58" i="20"/>
  <c r="AI115" i="20"/>
  <c r="AS115" i="20" s="1"/>
  <c r="AI219" i="20"/>
  <c r="AS219" i="20" s="1"/>
  <c r="AP131" i="20"/>
  <c r="AI131" i="20"/>
  <c r="AP176" i="20"/>
  <c r="AI176" i="20"/>
  <c r="AS176" i="20" s="1"/>
  <c r="AI85" i="20"/>
  <c r="AP98" i="20"/>
  <c r="AI98" i="20"/>
  <c r="AI164" i="20"/>
  <c r="AP140" i="20"/>
  <c r="AI140" i="20"/>
  <c r="AI210" i="20"/>
  <c r="AP210" i="20"/>
  <c r="AI111" i="20"/>
  <c r="AS111" i="20" s="1"/>
  <c r="AP162" i="20"/>
  <c r="AI162" i="20"/>
  <c r="AP74" i="20"/>
  <c r="AI74" i="20"/>
  <c r="AP54" i="20"/>
  <c r="AI54" i="20"/>
  <c r="AS54" i="20" s="1"/>
  <c r="AI89" i="20"/>
  <c r="AP222" i="20"/>
  <c r="AI222" i="20"/>
  <c r="AP113" i="20"/>
  <c r="AI113" i="20"/>
  <c r="AS113" i="20" s="1"/>
  <c r="AP75" i="20"/>
  <c r="AI75" i="20"/>
  <c r="AS75" i="20" s="1"/>
  <c r="AP170" i="20"/>
  <c r="AI170" i="20"/>
  <c r="AP196" i="20"/>
  <c r="AI196" i="20"/>
  <c r="AI185" i="20"/>
  <c r="AP133" i="20"/>
  <c r="AI133" i="20"/>
  <c r="AS133" i="20" s="1"/>
  <c r="AP135" i="20"/>
  <c r="AI135" i="20"/>
  <c r="AS135" i="20" s="1"/>
  <c r="AI180" i="20"/>
  <c r="AP65" i="20"/>
  <c r="AI65" i="20"/>
  <c r="AP71" i="20"/>
  <c r="AI71" i="20"/>
  <c r="AP77" i="20"/>
  <c r="AI77" i="20"/>
  <c r="AP155" i="20"/>
  <c r="AI155" i="20"/>
  <c r="AQ6" i="20"/>
  <c r="AQ4" i="20"/>
  <c r="AQ5" i="20"/>
  <c r="AS101" i="20"/>
  <c r="AS97" i="20"/>
  <c r="AS139" i="20"/>
  <c r="AS130" i="20"/>
  <c r="AS73" i="20"/>
  <c r="AS153" i="20"/>
  <c r="AS123" i="20"/>
  <c r="AS223" i="20"/>
  <c r="AS146" i="20"/>
  <c r="AS95" i="20"/>
  <c r="AS143" i="20"/>
  <c r="AS178" i="20"/>
  <c r="AS173" i="20"/>
  <c r="AS122" i="20"/>
  <c r="AS224" i="20"/>
  <c r="AS76" i="20"/>
  <c r="AS193" i="20"/>
  <c r="AS125" i="20"/>
  <c r="AS186" i="20"/>
  <c r="AS208" i="20"/>
  <c r="AS112" i="20"/>
  <c r="AS64" i="20"/>
  <c r="AS207" i="20"/>
  <c r="AS174" i="20"/>
  <c r="AS81" i="20"/>
  <c r="AS166" i="20"/>
  <c r="AS182" i="20"/>
  <c r="AS104" i="20"/>
  <c r="AS214" i="20"/>
  <c r="AS93" i="20"/>
  <c r="AS177" i="20"/>
  <c r="AS100" i="20"/>
  <c r="AS192" i="20"/>
  <c r="AS109" i="20"/>
  <c r="AS213" i="20"/>
  <c r="AS168" i="20"/>
  <c r="AS79" i="20"/>
  <c r="AS119" i="20"/>
  <c r="AS88" i="20"/>
  <c r="AS152" i="20"/>
  <c r="AS215" i="20"/>
  <c r="AS147" i="20"/>
  <c r="AS144" i="20"/>
  <c r="AS92" i="20"/>
  <c r="AS105" i="20"/>
  <c r="AS175" i="20"/>
  <c r="AS82" i="20"/>
  <c r="AS187" i="20"/>
  <c r="AS129" i="20"/>
  <c r="AS156" i="20"/>
  <c r="AS102" i="20"/>
  <c r="AS194" i="20"/>
  <c r="AS56" i="20"/>
  <c r="AS149" i="20"/>
  <c r="AS84" i="20"/>
  <c r="AS212" i="20"/>
  <c r="AS72" i="20"/>
  <c r="AS60" i="20"/>
  <c r="AS57" i="20"/>
  <c r="AS206" i="20"/>
  <c r="AS107" i="20"/>
  <c r="AS132" i="20"/>
  <c r="AS218" i="20"/>
  <c r="AS78" i="20"/>
  <c r="AS150" i="20"/>
  <c r="AS91" i="20"/>
  <c r="AS118" i="20"/>
  <c r="AS211" i="20"/>
  <c r="AS94" i="20"/>
  <c r="AS128" i="20"/>
  <c r="AS154" i="20"/>
  <c r="AS68" i="20"/>
  <c r="AS137" i="20"/>
  <c r="AS157" i="20"/>
  <c r="AS204" i="20"/>
  <c r="AS124" i="20"/>
  <c r="AS106" i="20"/>
  <c r="AS62" i="20"/>
  <c r="AS142" i="20"/>
  <c r="AS114" i="20"/>
  <c r="AS117" i="20"/>
  <c r="AS169" i="20"/>
  <c r="AS203" i="20"/>
  <c r="AS220" i="20"/>
  <c r="AS199" i="20"/>
  <c r="AS120" i="20"/>
  <c r="AS209" i="20"/>
  <c r="AS183" i="20"/>
  <c r="AS55" i="20"/>
  <c r="AS158" i="20"/>
  <c r="AS70" i="20"/>
  <c r="AS163" i="20"/>
  <c r="AS99" i="20"/>
  <c r="AS205" i="20"/>
  <c r="AS108" i="20"/>
  <c r="AS116" i="20"/>
  <c r="AS188" i="20"/>
  <c r="AS202" i="20"/>
  <c r="AS161" i="20"/>
  <c r="AS66" i="20"/>
  <c r="AS67" i="20"/>
  <c r="AS181" i="20"/>
  <c r="AS201" i="20"/>
  <c r="AS80" i="20"/>
  <c r="AS145" i="20"/>
  <c r="AS165" i="20"/>
  <c r="AS148" i="20"/>
  <c r="AS69" i="20"/>
  <c r="AS171" i="20"/>
  <c r="AS159" i="20"/>
  <c r="AS96" i="20"/>
  <c r="AS151" i="20"/>
  <c r="AS191" i="20"/>
  <c r="AS86" i="20"/>
  <c r="AS160" i="20"/>
  <c r="AS172" i="20"/>
  <c r="AS216" i="20"/>
  <c r="AS87" i="20"/>
  <c r="AS189" i="20"/>
  <c r="AS110" i="20"/>
  <c r="AS198" i="20"/>
  <c r="AS90" i="20"/>
  <c r="AS127" i="20"/>
  <c r="AS53" i="20"/>
  <c r="AS103" i="20"/>
  <c r="AS141" i="20"/>
  <c r="AS221" i="20"/>
  <c r="AS134" i="20"/>
  <c r="AS121" i="20"/>
  <c r="AS136" i="20"/>
  <c r="AS184" i="20"/>
  <c r="AS195" i="20"/>
  <c r="Z29" i="20"/>
  <c r="Y29" i="20" s="1"/>
  <c r="Z3" i="20"/>
  <c r="Y3" i="20" s="1"/>
  <c r="AG8" i="20"/>
  <c r="AQ8" i="20" s="1"/>
  <c r="AG18" i="20"/>
  <c r="AG7" i="20"/>
  <c r="M3" i="20" a="1"/>
  <c r="M3" i="20" s="1"/>
  <c r="F3" i="20" s="1"/>
  <c r="AG20" i="20"/>
  <c r="AG37" i="20"/>
  <c r="AQ37" i="20" s="1"/>
  <c r="AG33" i="20"/>
  <c r="AQ33" i="20" s="1"/>
  <c r="AG40" i="20"/>
  <c r="AG47" i="20"/>
  <c r="AG45" i="20"/>
  <c r="AG42" i="20"/>
  <c r="AG29" i="20"/>
  <c r="AG23" i="20"/>
  <c r="AG21" i="20"/>
  <c r="AG17" i="20"/>
  <c r="AG26" i="20"/>
  <c r="AG22" i="20"/>
  <c r="AG25" i="20"/>
  <c r="AG46" i="20"/>
  <c r="AG39" i="20"/>
  <c r="AG49" i="20"/>
  <c r="AQ49" i="20" s="1"/>
  <c r="AG48" i="20"/>
  <c r="AG28" i="20"/>
  <c r="AG27" i="20"/>
  <c r="AG50" i="20"/>
  <c r="AG51" i="20"/>
  <c r="AG19" i="20"/>
  <c r="R3" i="20" a="1"/>
  <c r="R3" i="20" s="1"/>
  <c r="AG34" i="20"/>
  <c r="AG52" i="20"/>
  <c r="AQ52" i="20" s="1"/>
  <c r="AG35" i="20"/>
  <c r="AG44" i="20"/>
  <c r="V28" i="20"/>
  <c r="V50" i="20"/>
  <c r="R12" i="20" a="1"/>
  <c r="R12" i="20" s="1"/>
  <c r="AF12" i="20" s="1"/>
  <c r="AP12" i="20" s="1"/>
  <c r="R9" i="20" a="1"/>
  <c r="R9" i="20" s="1"/>
  <c r="AF9" i="20" s="1"/>
  <c r="AG41" i="20"/>
  <c r="AG30" i="20"/>
  <c r="AQ30" i="20" s="1"/>
  <c r="AG31" i="20"/>
  <c r="AG43" i="20"/>
  <c r="AG24" i="20"/>
  <c r="AG32" i="20"/>
  <c r="U7" i="20"/>
  <c r="V7" i="20" s="1"/>
  <c r="U45" i="20"/>
  <c r="V45" i="20" s="1"/>
  <c r="M23" i="20" a="1"/>
  <c r="M23" i="20" s="1"/>
  <c r="R46" i="20" a="1"/>
  <c r="R46" i="20" s="1"/>
  <c r="AF46" i="20" s="1"/>
  <c r="M4" i="20" a="1"/>
  <c r="M4" i="20" s="1"/>
  <c r="F4" i="20" s="1"/>
  <c r="M24" i="20" a="1"/>
  <c r="M24" i="20" s="1"/>
  <c r="F24" i="20" s="1"/>
  <c r="U39" i="20"/>
  <c r="M15" i="20" a="1"/>
  <c r="M15" i="20" s="1"/>
  <c r="F15" i="20" s="1"/>
  <c r="R34" i="20" a="1"/>
  <c r="R34" i="20" s="1"/>
  <c r="R17" i="20" a="1"/>
  <c r="R17" i="20" s="1"/>
  <c r="AG3" i="20"/>
  <c r="R14" i="20" a="1"/>
  <c r="R14" i="20" s="1"/>
  <c r="AF14" i="20" s="1"/>
  <c r="U14" i="20"/>
  <c r="V14" i="20" s="1"/>
  <c r="M28" i="20" a="1"/>
  <c r="M28" i="20" s="1"/>
  <c r="M20" i="20" a="1"/>
  <c r="M20" i="20" s="1"/>
  <c r="F20" i="20" s="1"/>
  <c r="R32" i="20" a="1"/>
  <c r="R32" i="20" s="1"/>
  <c r="R4" i="20" a="1"/>
  <c r="R4" i="20" s="1"/>
  <c r="AF4" i="20" s="1"/>
  <c r="M6" i="20" a="1"/>
  <c r="M6" i="20" s="1"/>
  <c r="F6" i="20" s="1"/>
  <c r="R5" i="20" a="1"/>
  <c r="R5" i="20" s="1"/>
  <c r="M42" i="20" a="1"/>
  <c r="M42" i="20" s="1"/>
  <c r="F42" i="20" s="1"/>
  <c r="R6" i="20" a="1"/>
  <c r="R6" i="20" s="1"/>
  <c r="M27" i="20" a="1"/>
  <c r="M27" i="20" s="1"/>
  <c r="F27" i="20" s="1"/>
  <c r="M8" i="20" a="1"/>
  <c r="M8" i="20" s="1"/>
  <c r="F8" i="20" s="1"/>
  <c r="R26" i="20" a="1"/>
  <c r="R26" i="20" s="1"/>
  <c r="AF26" i="20" s="1"/>
  <c r="AP26" i="20" s="1"/>
  <c r="M38" i="20" a="1"/>
  <c r="M38" i="20" s="1"/>
  <c r="F38" i="20" s="1"/>
  <c r="U41" i="20"/>
  <c r="V41" i="20" s="1"/>
  <c r="M52" i="20" a="1"/>
  <c r="M52" i="20" s="1"/>
  <c r="F52" i="20" s="1"/>
  <c r="M51" i="20" a="1"/>
  <c r="M51" i="20" s="1"/>
  <c r="V25" i="20"/>
  <c r="R30" i="20" a="1"/>
  <c r="R30" i="20" s="1"/>
  <c r="R44" i="20" a="1"/>
  <c r="R44" i="20" s="1"/>
  <c r="AF44" i="20" s="1"/>
  <c r="R50" i="20" a="1"/>
  <c r="R50" i="20" s="1"/>
  <c r="M30" i="20" a="1"/>
  <c r="M30" i="20" s="1"/>
  <c r="F30" i="20" s="1"/>
  <c r="R29" i="20" a="1"/>
  <c r="R29" i="20" s="1"/>
  <c r="R38" i="20" a="1"/>
  <c r="R38" i="20" s="1"/>
  <c r="AF38" i="20" s="1"/>
  <c r="AP38" i="20" s="1"/>
  <c r="R18" i="20" a="1"/>
  <c r="R18" i="20" s="1"/>
  <c r="M39" i="20" a="1"/>
  <c r="M39" i="20" s="1"/>
  <c r="M19" i="20" a="1"/>
  <c r="M19" i="20" s="1"/>
  <c r="M16" i="20" a="1"/>
  <c r="M16" i="20" s="1"/>
  <c r="F16" i="20" s="1"/>
  <c r="R24" i="20" a="1"/>
  <c r="R24" i="20" s="1"/>
  <c r="AF24" i="20" s="1"/>
  <c r="AP24" i="20" s="1"/>
  <c r="M26" i="20" a="1"/>
  <c r="M26" i="20" s="1"/>
  <c r="F26" i="20" s="1"/>
  <c r="M36" i="20" a="1"/>
  <c r="M36" i="20" s="1"/>
  <c r="R25" i="20" a="1"/>
  <c r="R25" i="20" s="1"/>
  <c r="AF25" i="20" s="1"/>
  <c r="M10" i="20" a="1"/>
  <c r="M10" i="20" s="1"/>
  <c r="M29" i="20" a="1"/>
  <c r="M29" i="20" s="1"/>
  <c r="F29" i="20" s="1"/>
  <c r="M9" i="20" a="1"/>
  <c r="M9" i="20" s="1"/>
  <c r="M49" i="20" a="1"/>
  <c r="M49" i="20" s="1"/>
  <c r="F49" i="20" s="1"/>
  <c r="R48" i="20" a="1"/>
  <c r="R48" i="20" s="1"/>
  <c r="AF48" i="20" s="1"/>
  <c r="R28" i="20" a="1"/>
  <c r="R28" i="20" s="1"/>
  <c r="AF28" i="20" s="1"/>
  <c r="AP28" i="20" s="1"/>
  <c r="R8" i="20" a="1"/>
  <c r="R8" i="20" s="1"/>
  <c r="AF8" i="20" s="1"/>
  <c r="AP8" i="20" s="1"/>
  <c r="AG36" i="20"/>
  <c r="AG16" i="20"/>
  <c r="R20" i="20" a="1"/>
  <c r="R20" i="20" s="1"/>
  <c r="R16" i="20" a="1"/>
  <c r="R16" i="20" s="1"/>
  <c r="R35" i="20" a="1"/>
  <c r="R35" i="20" s="1"/>
  <c r="AF35" i="20" s="1"/>
  <c r="AP35" i="20" s="1"/>
  <c r="R19" i="20" a="1"/>
  <c r="R19" i="20" s="1"/>
  <c r="AF19" i="20" s="1"/>
  <c r="R15" i="20" a="1"/>
  <c r="R15" i="20" s="1"/>
  <c r="R37" i="20" a="1"/>
  <c r="R37" i="20" s="1"/>
  <c r="R42" i="20" a="1"/>
  <c r="R42" i="20" s="1"/>
  <c r="R33" i="20" a="1"/>
  <c r="R33" i="20" s="1"/>
  <c r="AF33" i="20" s="1"/>
  <c r="AP33" i="20" s="1"/>
  <c r="R13" i="20" a="1"/>
  <c r="R13" i="20" s="1"/>
  <c r="R43" i="20" a="1"/>
  <c r="R43" i="20" s="1"/>
  <c r="AF43" i="20" s="1"/>
  <c r="AP43" i="20" s="1"/>
  <c r="R49" i="20" a="1"/>
  <c r="R49" i="20" s="1"/>
  <c r="R7" i="20" a="1"/>
  <c r="R7" i="20" s="1"/>
  <c r="AF7" i="20" s="1"/>
  <c r="AP7" i="20" s="1"/>
  <c r="R27" i="20" a="1"/>
  <c r="R27" i="20" s="1"/>
  <c r="R39" i="20" a="1"/>
  <c r="R39" i="20" s="1"/>
  <c r="AF39" i="20" s="1"/>
  <c r="AP39" i="20" s="1"/>
  <c r="R45" i="20" a="1"/>
  <c r="R45" i="20" s="1"/>
  <c r="AF45" i="20" s="1"/>
  <c r="R40" i="20" a="1"/>
  <c r="R40" i="20" s="1"/>
  <c r="R10" i="20" a="1"/>
  <c r="R10" i="20" s="1"/>
  <c r="R21" i="20" a="1"/>
  <c r="R21" i="20" s="1"/>
  <c r="R31" i="20" a="1"/>
  <c r="R31" i="20" s="1"/>
  <c r="AF31" i="20" s="1"/>
  <c r="AP31" i="20" s="1"/>
  <c r="R51" i="20" a="1"/>
  <c r="R51" i="20" s="1"/>
  <c r="R11" i="20" a="1"/>
  <c r="R11" i="20" s="1"/>
  <c r="R52" i="20" a="1"/>
  <c r="R52" i="20" s="1"/>
  <c r="AF52" i="20" s="1"/>
  <c r="R22" i="20" a="1"/>
  <c r="R22" i="20" s="1"/>
  <c r="R23" i="20" a="1"/>
  <c r="R23" i="20" s="1"/>
  <c r="R36" i="20" a="1"/>
  <c r="R36" i="20" s="1"/>
  <c r="AF36" i="20" s="1"/>
  <c r="AP36" i="20" s="1"/>
  <c r="R47" i="20" a="1"/>
  <c r="R47" i="20" s="1"/>
  <c r="R41" i="20" a="1"/>
  <c r="R41" i="20" s="1"/>
  <c r="AF41" i="20" s="1"/>
  <c r="AP41" i="20" s="1"/>
  <c r="M48" i="20" a="1"/>
  <c r="M48" i="20" s="1"/>
  <c r="M41" i="20" a="1"/>
  <c r="M41" i="20" s="1"/>
  <c r="F41" i="20" s="1"/>
  <c r="M43" i="20" a="1"/>
  <c r="M43" i="20" s="1"/>
  <c r="F43" i="20" s="1"/>
  <c r="M44" i="20" a="1"/>
  <c r="M44" i="20" s="1"/>
  <c r="M45" i="20" a="1"/>
  <c r="M45" i="20" s="1"/>
  <c r="F45" i="20" s="1"/>
  <c r="M21" i="20" a="1"/>
  <c r="M21" i="20" s="1"/>
  <c r="F21" i="20" s="1"/>
  <c r="M22" i="20" a="1"/>
  <c r="M22" i="20" s="1"/>
  <c r="F22" i="20" s="1"/>
  <c r="M17" i="20" a="1"/>
  <c r="M17" i="20" s="1"/>
  <c r="M18" i="20" a="1"/>
  <c r="M18" i="20" s="1"/>
  <c r="F18" i="20" s="1"/>
  <c r="M34" i="20" a="1"/>
  <c r="M34" i="20" s="1"/>
  <c r="F34" i="20" s="1"/>
  <c r="M40" i="20" a="1"/>
  <c r="M40" i="20" s="1"/>
  <c r="F40" i="20" s="1"/>
  <c r="M50" i="20" a="1"/>
  <c r="M50" i="20" s="1"/>
  <c r="F50" i="20" s="1"/>
  <c r="M46" i="20" a="1"/>
  <c r="M46" i="20" s="1"/>
  <c r="F46" i="20" s="1"/>
  <c r="M47" i="20" a="1"/>
  <c r="M47" i="20" s="1"/>
  <c r="F47" i="20" s="1"/>
  <c r="M37" i="20" a="1"/>
  <c r="M37" i="20" s="1"/>
  <c r="F37" i="20" s="1"/>
  <c r="M35" i="20" a="1"/>
  <c r="M35" i="20" s="1"/>
  <c r="F35" i="20" s="1"/>
  <c r="M32" i="20" a="1"/>
  <c r="M32" i="20" s="1"/>
  <c r="F32" i="20" s="1"/>
  <c r="M33" i="20" a="1"/>
  <c r="M33" i="20" s="1"/>
  <c r="F33" i="20" s="1"/>
  <c r="M31" i="20" a="1"/>
  <c r="M31" i="20" s="1"/>
  <c r="F31" i="20" s="1"/>
  <c r="M25" i="20" a="1"/>
  <c r="M25" i="20" s="1"/>
  <c r="F25" i="20" s="1"/>
  <c r="M11" i="20" a="1"/>
  <c r="M11" i="20" s="1"/>
  <c r="F11" i="20" s="1"/>
  <c r="M5" i="20" a="1"/>
  <c r="M5" i="20" s="1"/>
  <c r="M13" i="20" a="1"/>
  <c r="M13" i="20" s="1"/>
  <c r="M12" i="20" a="1"/>
  <c r="M12" i="20" s="1"/>
  <c r="F12" i="20" s="1"/>
  <c r="M7" i="20" a="1"/>
  <c r="M7" i="20" s="1"/>
  <c r="F7" i="20" s="1"/>
  <c r="M14" i="20" a="1"/>
  <c r="M14" i="20" s="1"/>
  <c r="F14" i="20" s="1"/>
  <c r="V31" i="20"/>
  <c r="V38" i="20"/>
  <c r="U19" i="20"/>
  <c r="V19" i="20" s="1"/>
  <c r="U23" i="20"/>
  <c r="V23" i="20" s="1"/>
  <c r="U47" i="20"/>
  <c r="V47" i="20" s="1"/>
  <c r="U18" i="20"/>
  <c r="V18" i="20" s="1"/>
  <c r="U12" i="20"/>
  <c r="V12" i="20" s="1"/>
  <c r="U35" i="20"/>
  <c r="V35" i="20" s="1"/>
  <c r="V26" i="20"/>
  <c r="V8" i="20"/>
  <c r="U9" i="20"/>
  <c r="V9" i="20" s="1"/>
  <c r="U43" i="20"/>
  <c r="V43" i="20" s="1"/>
  <c r="U17" i="20"/>
  <c r="V17" i="20" s="1"/>
  <c r="V13" i="20"/>
  <c r="U5" i="20"/>
  <c r="V5" i="20" s="1"/>
  <c r="U21" i="20"/>
  <c r="V21" i="20" s="1"/>
  <c r="U3" i="20"/>
  <c r="V3" i="20" s="1"/>
  <c r="V27" i="20"/>
  <c r="U27" i="20"/>
  <c r="V6" i="20"/>
  <c r="U6" i="20"/>
  <c r="U46" i="20"/>
  <c r="V46" i="20" s="1"/>
  <c r="U34" i="20"/>
  <c r="V34" i="20" s="1"/>
  <c r="U30" i="20"/>
  <c r="V30" i="20" s="1"/>
  <c r="U42" i="20"/>
  <c r="V42" i="20" s="1"/>
  <c r="U16" i="20"/>
  <c r="V16" i="20" s="1"/>
  <c r="U44" i="20"/>
  <c r="V44" i="20" s="1"/>
  <c r="U10" i="20"/>
  <c r="V10" i="20" s="1"/>
  <c r="U15" i="20"/>
  <c r="V15" i="20" s="1"/>
  <c r="V40" i="20"/>
  <c r="U33" i="20"/>
  <c r="V33" i="20" s="1"/>
  <c r="U11" i="20"/>
  <c r="V11" i="20" s="1"/>
  <c r="V20" i="20"/>
  <c r="U22" i="20"/>
  <c r="V22" i="20" s="1"/>
  <c r="U49" i="20"/>
  <c r="V49" i="20" s="1"/>
  <c r="U24" i="20"/>
  <c r="V24" i="20" s="1"/>
  <c r="U32" i="20"/>
  <c r="V32" i="20" s="1"/>
  <c r="V37" i="20"/>
  <c r="U4" i="20"/>
  <c r="V4" i="20" s="1"/>
  <c r="U52" i="20"/>
  <c r="V52" i="20" s="1"/>
  <c r="U29" i="20"/>
  <c r="V29" i="20" s="1"/>
  <c r="AQ51" i="20" l="1"/>
  <c r="AP25" i="20"/>
  <c r="AQ31" i="20"/>
  <c r="AQ41" i="20"/>
  <c r="AP9" i="20"/>
  <c r="AS200" i="20"/>
  <c r="AS190" i="20"/>
  <c r="AQ7" i="20"/>
  <c r="AQ43" i="20"/>
  <c r="AQ17" i="20"/>
  <c r="AQ26" i="20"/>
  <c r="AQ21" i="20"/>
  <c r="AS210" i="20"/>
  <c r="AS83" i="20"/>
  <c r="AP48" i="20"/>
  <c r="AQ45" i="20"/>
  <c r="AQ36" i="20"/>
  <c r="AP45" i="20"/>
  <c r="AQ47" i="20"/>
  <c r="AQ25" i="20"/>
  <c r="AQ19" i="20"/>
  <c r="AQ40" i="20"/>
  <c r="AS185" i="20"/>
  <c r="AQ34" i="20"/>
  <c r="AS197" i="20"/>
  <c r="AQ32" i="20"/>
  <c r="AQ18" i="20"/>
  <c r="AQ39" i="20"/>
  <c r="AP4" i="20"/>
  <c r="AQ46" i="20"/>
  <c r="AP52" i="20"/>
  <c r="AP14" i="20"/>
  <c r="AQ22" i="20"/>
  <c r="AP44" i="20"/>
  <c r="AQ3" i="20"/>
  <c r="AQ23" i="20"/>
  <c r="AQ44" i="20"/>
  <c r="AQ29" i="20"/>
  <c r="AQ16" i="20"/>
  <c r="AQ35" i="20"/>
  <c r="AQ42" i="20"/>
  <c r="AS59" i="20"/>
  <c r="AS162" i="20"/>
  <c r="AS58" i="20"/>
  <c r="AS63" i="20"/>
  <c r="AS71" i="20"/>
  <c r="AS131" i="20"/>
  <c r="AS77" i="20"/>
  <c r="AS222" i="20"/>
  <c r="AS74" i="20"/>
  <c r="AI14" i="20"/>
  <c r="AP46" i="20"/>
  <c r="AI46" i="20"/>
  <c r="AS46" i="20" s="1"/>
  <c r="AS170" i="20"/>
  <c r="AS140" i="20"/>
  <c r="AS98" i="20"/>
  <c r="AS180" i="20"/>
  <c r="AS85" i="20"/>
  <c r="AP19" i="20"/>
  <c r="AI19" i="20"/>
  <c r="AS19" i="20" s="1"/>
  <c r="AS196" i="20"/>
  <c r="AS164" i="20"/>
  <c r="AS155" i="20"/>
  <c r="AS65" i="20"/>
  <c r="AS89" i="20"/>
  <c r="AI4" i="20"/>
  <c r="AS4" i="20" s="1"/>
  <c r="AQ27" i="20"/>
  <c r="AI24" i="20"/>
  <c r="AS24" i="20" s="1"/>
  <c r="AQ24" i="20"/>
  <c r="AQ20" i="20"/>
  <c r="AI48" i="20"/>
  <c r="AQ48" i="20"/>
  <c r="AI28" i="20"/>
  <c r="AS28" i="20" s="1"/>
  <c r="AQ28" i="20"/>
  <c r="AQ50" i="20"/>
  <c r="AE8" i="20" a="1"/>
  <c r="AE8" i="20" s="1"/>
  <c r="AO8" i="20" s="1"/>
  <c r="AE11" i="20" a="1"/>
  <c r="AE11" i="20" s="1"/>
  <c r="AO11" i="20" s="1"/>
  <c r="AE26" i="20" a="1"/>
  <c r="AE26" i="20" s="1"/>
  <c r="AO26" i="20" s="1"/>
  <c r="AE43" i="20" a="1"/>
  <c r="AE43" i="20" s="1"/>
  <c r="AO43" i="20" s="1"/>
  <c r="AE18" i="20" a="1"/>
  <c r="AE18" i="20" s="1"/>
  <c r="AO18" i="20" s="1"/>
  <c r="AE9" i="20" a="1"/>
  <c r="AE9" i="20" s="1"/>
  <c r="AO9" i="20" s="1"/>
  <c r="AE14" i="20" a="1"/>
  <c r="AE14" i="20" s="1"/>
  <c r="AO14" i="20" s="1"/>
  <c r="AE38" i="20" a="1"/>
  <c r="AE38" i="20" s="1"/>
  <c r="AO38" i="20" s="1"/>
  <c r="AE15" i="20" a="1"/>
  <c r="AE15" i="20" s="1"/>
  <c r="AO15" i="20" s="1"/>
  <c r="AE42" i="20" a="1"/>
  <c r="AE42" i="20" s="1"/>
  <c r="AO42" i="20" s="1"/>
  <c r="AE4" i="20" a="1"/>
  <c r="AE4" i="20" s="1"/>
  <c r="AO4" i="20" s="1"/>
  <c r="AE37" i="20" a="1"/>
  <c r="AE37" i="20" s="1"/>
  <c r="AO37" i="20" s="1"/>
  <c r="AE27" i="20" a="1"/>
  <c r="AE27" i="20" s="1"/>
  <c r="AO27" i="20" s="1"/>
  <c r="AE24" i="20" a="1"/>
  <c r="AE24" i="20" s="1"/>
  <c r="AO24" i="20" s="1"/>
  <c r="AE21" i="20" a="1"/>
  <c r="AE21" i="20" s="1"/>
  <c r="AO21" i="20" s="1"/>
  <c r="AE10" i="20" a="1"/>
  <c r="AE10" i="20" s="1"/>
  <c r="AO10" i="20" s="1"/>
  <c r="AE44" i="20" a="1"/>
  <c r="AE44" i="20" s="1"/>
  <c r="AO44" i="20" s="1"/>
  <c r="AE12" i="20" a="1"/>
  <c r="AE12" i="20" s="1"/>
  <c r="AO12" i="20" s="1"/>
  <c r="AE16" i="20" a="1"/>
  <c r="AE16" i="20" s="1"/>
  <c r="AO16" i="20" s="1"/>
  <c r="AE28" i="20" a="1"/>
  <c r="AE28" i="20" s="1"/>
  <c r="AO28" i="20" s="1"/>
  <c r="AE47" i="20" a="1"/>
  <c r="AE47" i="20" s="1"/>
  <c r="AO47" i="20" s="1"/>
  <c r="AE25" i="20" a="1"/>
  <c r="AE25" i="20" s="1"/>
  <c r="AO25" i="20" s="1"/>
  <c r="AE34" i="20" a="1"/>
  <c r="AE34" i="20" s="1"/>
  <c r="AO34" i="20" s="1"/>
  <c r="AE19" i="20" a="1"/>
  <c r="AE19" i="20" s="1"/>
  <c r="AO19" i="20" s="1"/>
  <c r="AE51" i="20" a="1"/>
  <c r="AE51" i="20" s="1"/>
  <c r="AO51" i="20" s="1"/>
  <c r="AE33" i="20" a="1"/>
  <c r="AE33" i="20" s="1"/>
  <c r="AO33" i="20" s="1"/>
  <c r="AE35" i="20" a="1"/>
  <c r="AE35" i="20" s="1"/>
  <c r="AO35" i="20" s="1"/>
  <c r="AE30" i="20" a="1"/>
  <c r="AE30" i="20" s="1"/>
  <c r="AO30" i="20" s="1"/>
  <c r="AE23" i="20" a="1"/>
  <c r="AE23" i="20" s="1"/>
  <c r="AO23" i="20" s="1"/>
  <c r="AE31" i="20" a="1"/>
  <c r="AE31" i="20" s="1"/>
  <c r="AO31" i="20" s="1"/>
  <c r="AE41" i="20" a="1"/>
  <c r="AE41" i="20" s="1"/>
  <c r="AO41" i="20" s="1"/>
  <c r="AE52" i="20" a="1"/>
  <c r="AE52" i="20" s="1"/>
  <c r="AO52" i="20" s="1"/>
  <c r="AE6" i="20" a="1"/>
  <c r="AE6" i="20" s="1"/>
  <c r="AO6" i="20" s="1"/>
  <c r="AE36" i="20" a="1"/>
  <c r="AE36" i="20" s="1"/>
  <c r="AO36" i="20" s="1"/>
  <c r="AE45" i="20" a="1"/>
  <c r="AE45" i="20" s="1"/>
  <c r="AO45" i="20" s="1"/>
  <c r="AE7" i="20" a="1"/>
  <c r="AE7" i="20" s="1"/>
  <c r="AO7" i="20" s="1"/>
  <c r="AE49" i="20" a="1"/>
  <c r="AE49" i="20" s="1"/>
  <c r="AO49" i="20" s="1"/>
  <c r="AE5" i="20" a="1"/>
  <c r="AE5" i="20" s="1"/>
  <c r="AO5" i="20" s="1"/>
  <c r="AE20" i="20" a="1"/>
  <c r="AE20" i="20" s="1"/>
  <c r="AO20" i="20" s="1"/>
  <c r="AE17" i="20" a="1"/>
  <c r="AE17" i="20" s="1"/>
  <c r="AO17" i="20" s="1"/>
  <c r="AE3" i="20" a="1"/>
  <c r="AE3" i="20" s="1"/>
  <c r="AO3" i="20" s="1"/>
  <c r="F39" i="20"/>
  <c r="AE39" i="20" a="1"/>
  <c r="AE39" i="20" s="1"/>
  <c r="AO39" i="20" s="1"/>
  <c r="AE29" i="20" a="1"/>
  <c r="AE29" i="20" s="1"/>
  <c r="AO29" i="20" s="1"/>
  <c r="AE46" i="20" a="1"/>
  <c r="AE46" i="20" s="1"/>
  <c r="AO46" i="20" s="1"/>
  <c r="AE40" i="20" a="1"/>
  <c r="AE40" i="20" s="1"/>
  <c r="AO40" i="20" s="1"/>
  <c r="AE32" i="20" a="1"/>
  <c r="AE32" i="20" s="1"/>
  <c r="AO32" i="20" s="1"/>
  <c r="F48" i="20"/>
  <c r="AE48" i="20" a="1"/>
  <c r="AE48" i="20" s="1"/>
  <c r="AO48" i="20" s="1"/>
  <c r="AE22" i="20" a="1"/>
  <c r="AE22" i="20" s="1"/>
  <c r="AO22" i="20" s="1"/>
  <c r="AE13" i="20" a="1"/>
  <c r="AE13" i="20" s="1"/>
  <c r="AO13" i="20" s="1"/>
  <c r="AE50" i="20" a="1"/>
  <c r="AE50" i="20" s="1"/>
  <c r="AO50" i="20" s="1"/>
  <c r="AS40" i="20"/>
  <c r="AS30" i="20"/>
  <c r="AF17" i="20"/>
  <c r="AP17" i="20" s="1"/>
  <c r="AF23" i="20"/>
  <c r="AP23" i="20" s="1"/>
  <c r="AF3" i="20"/>
  <c r="AF29" i="20"/>
  <c r="AP29" i="20" s="1"/>
  <c r="AF5" i="20"/>
  <c r="AF18" i="20"/>
  <c r="AF40" i="20"/>
  <c r="AP40" i="20" s="1"/>
  <c r="AF27" i="20"/>
  <c r="AI27" i="20" s="1"/>
  <c r="AF37" i="20"/>
  <c r="AF20" i="20"/>
  <c r="AF22" i="20"/>
  <c r="AP22" i="20" s="1"/>
  <c r="AF42" i="20"/>
  <c r="AP42" i="20" s="1"/>
  <c r="AF16" i="20"/>
  <c r="AF15" i="20"/>
  <c r="AF49" i="20"/>
  <c r="AF11" i="20"/>
  <c r="AF51" i="20"/>
  <c r="AP51" i="20" s="1"/>
  <c r="AS12" i="20"/>
  <c r="AF32" i="20"/>
  <c r="AP32" i="20" s="1"/>
  <c r="AF30" i="20"/>
  <c r="AP30" i="20" s="1"/>
  <c r="AF6" i="20"/>
  <c r="AF13" i="20"/>
  <c r="AP13" i="20" s="1"/>
  <c r="AF50" i="20"/>
  <c r="AP50" i="20" s="1"/>
  <c r="AS7" i="20"/>
  <c r="AF10" i="20"/>
  <c r="AF34" i="20"/>
  <c r="AP34" i="20" s="1"/>
  <c r="AF21" i="20"/>
  <c r="AF47" i="20"/>
  <c r="AP47" i="20" s="1"/>
  <c r="AS8" i="20"/>
  <c r="F10" i="20"/>
  <c r="F5" i="20"/>
  <c r="F28" i="20"/>
  <c r="AS31" i="20"/>
  <c r="AS26" i="20"/>
  <c r="F19" i="20"/>
  <c r="AS38" i="20"/>
  <c r="AS39" i="20"/>
  <c r="AS34" i="20"/>
  <c r="F51" i="20"/>
  <c r="F9" i="20"/>
  <c r="F36" i="20"/>
  <c r="F17" i="20"/>
  <c r="F23" i="20"/>
  <c r="F44" i="20"/>
  <c r="AS35" i="20"/>
  <c r="AS25" i="20"/>
  <c r="F13" i="20"/>
  <c r="AS33" i="20"/>
  <c r="AS13" i="20"/>
  <c r="AS43" i="20"/>
  <c r="AS32" i="20"/>
  <c r="AS27" i="20" l="1"/>
  <c r="AP27" i="20"/>
  <c r="AP20" i="20"/>
  <c r="AS37" i="20"/>
  <c r="AP37" i="20"/>
  <c r="AS21" i="20"/>
  <c r="AP21" i="20"/>
  <c r="AS18" i="20"/>
  <c r="AP18" i="20"/>
  <c r="AI50" i="20"/>
  <c r="AP5" i="20"/>
  <c r="AI5" i="20"/>
  <c r="AS5" i="20" s="1"/>
  <c r="AP3" i="20"/>
  <c r="AI3" i="20"/>
  <c r="AS3" i="20" s="1"/>
  <c r="AP10" i="20"/>
  <c r="AI10" i="20"/>
  <c r="AS10" i="20" s="1"/>
  <c r="AS49" i="20"/>
  <c r="AP49" i="20"/>
  <c r="AP6" i="20"/>
  <c r="AI6" i="20"/>
  <c r="AS6" i="20" s="1"/>
  <c r="AS11" i="20"/>
  <c r="AP11" i="20"/>
  <c r="AS15" i="20"/>
  <c r="AP15" i="20"/>
  <c r="AI20" i="20"/>
  <c r="AS20" i="20" s="1"/>
  <c r="AP16" i="20"/>
  <c r="AI16" i="20"/>
  <c r="AS36" i="20"/>
  <c r="AS22" i="20"/>
  <c r="AS9" i="20"/>
  <c r="AS41" i="20"/>
  <c r="AS17" i="20"/>
  <c r="AS44" i="20"/>
  <c r="AS51" i="20"/>
  <c r="AS29" i="20"/>
  <c r="AS23" i="20"/>
  <c r="AS42" i="20"/>
  <c r="AS48" i="20"/>
  <c r="AS52" i="20"/>
  <c r="AS45" i="20"/>
  <c r="AS14" i="20"/>
  <c r="AS47" i="20"/>
  <c r="AS50" i="20" l="1"/>
  <c r="AS16"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<sst xmlns="http://schemas.openxmlformats.org/spreadsheetml/2006/main" count="4716" uniqueCount="954">
  <si>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</si>
  <si>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</si>
  <si>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</si>
  <si>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</si>
  <si>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</si>
  <si>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</si>
  <si>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</si>
  <si>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</si>
  <si>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</si>
  <si>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</si>
  <si>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</si>
  <si>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</si>
  <si>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</si>
  <si>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</si>
  <si>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</si>
  <si>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</si>
  <si>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</si>
  <si>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</si>
  <si>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</si>
  <si>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No</t>
  </si>
  <si>
    <t>MX</t>
  </si>
  <si>
    <t>N0</t>
  </si>
  <si>
    <t>T2</t>
  </si>
  <si>
    <t>3.5cm</t>
  </si>
  <si>
    <t>Absent</t>
  </si>
  <si>
    <t>Margins uninvolved by carcinoma</t>
  </si>
  <si>
    <t>Follicular</t>
  </si>
  <si>
    <t>2.8cm</t>
  </si>
  <si>
    <t>Present</t>
  </si>
  <si>
    <t>Margin(s) involved by carcinoma</t>
  </si>
  <si>
    <t>1.3cm</t>
  </si>
  <si>
    <t>N1a</t>
  </si>
  <si>
    <t>T3</t>
  </si>
  <si>
    <t>2.5cm</t>
  </si>
  <si>
    <t>Not identified</t>
  </si>
  <si>
    <t>T1</t>
  </si>
  <si>
    <t>Nx</t>
  </si>
  <si>
    <t>0.7cm</t>
  </si>
  <si>
    <t>Papillary carcinoma, follicular variant</t>
  </si>
  <si>
    <t>Negative</t>
  </si>
  <si>
    <t>T1b</t>
  </si>
  <si>
    <t>1.5cm</t>
  </si>
  <si>
    <t>Not Identified</t>
  </si>
  <si>
    <t>2.2cm</t>
  </si>
  <si>
    <t>Free of tumor</t>
  </si>
  <si>
    <t>T1a</t>
  </si>
  <si>
    <t>2.1cm</t>
  </si>
  <si>
    <t>Focal</t>
  </si>
  <si>
    <t>1.2cm</t>
  </si>
  <si>
    <t>1cm</t>
  </si>
  <si>
    <t>1.8cm</t>
  </si>
  <si>
    <t>TCGA-EM-A22O</t>
  </si>
  <si>
    <t>2.6cm</t>
  </si>
  <si>
    <t>TCGA-FY-A40N</t>
  </si>
  <si>
    <t>1.7cm</t>
  </si>
  <si>
    <t>Extensive (4 or more vessels)</t>
  </si>
  <si>
    <t>Classical (usual)</t>
  </si>
  <si>
    <t>Present, minimal</t>
  </si>
  <si>
    <t>3.2cm</t>
  </si>
  <si>
    <t>I</t>
  </si>
  <si>
    <t>Focal invasion</t>
  </si>
  <si>
    <t>Present, extent widely invasive</t>
  </si>
  <si>
    <t>3.0cm</t>
  </si>
  <si>
    <t>Widely invasive</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</si>
  <si>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</si>
  <si>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</si>
  <si>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</si>
  <si>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</si>
  <si>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</si>
  <si>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</si>
  <si>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</si>
  <si>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</si>
  <si>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</si>
  <si>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</si>
  <si>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</si>
  <si>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</si>
  <si>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</si>
  <si>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</si>
  <si>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</si>
  <si>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</si>
  <si>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</si>
  <si>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</si>
  <si>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</si>
  <si>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</si>
  <si>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</si>
  <si>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</si>
  <si>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</si>
  <si>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</si>
  <si>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</si>
  <si>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Present, extensive</t>
  </si>
  <si>
    <t>pT2</t>
  </si>
  <si>
    <t>3.5 cm</t>
  </si>
  <si>
    <t>Yes</t>
  </si>
  <si>
    <t>NX</t>
  </si>
  <si>
    <t>2.8 cm</t>
  </si>
  <si>
    <t>HRAS codon 61 mutation</t>
  </si>
  <si>
    <t>pT1</t>
  </si>
  <si>
    <t>pN0</t>
  </si>
  <si>
    <t>Mx</t>
  </si>
  <si>
    <t>1.3 cm</t>
  </si>
  <si>
    <t>pT3</t>
  </si>
  <si>
    <t>pN1a</t>
  </si>
  <si>
    <t>6.0 cm</t>
  </si>
  <si>
    <t>BRAF V600E</t>
  </si>
  <si>
    <t>2.4 cm</t>
  </si>
  <si>
    <t>pNX</t>
  </si>
  <si>
    <t>2.5 cm</t>
  </si>
  <si>
    <t>0.7 cm</t>
  </si>
  <si>
    <t>Papillary carcinoma, encapsulated follicular variant</t>
  </si>
  <si>
    <t>Tall cell variant</t>
  </si>
  <si>
    <t>3 cm</t>
  </si>
  <si>
    <t>1.0 cm</t>
  </si>
  <si>
    <t>pT1b</t>
  </si>
  <si>
    <t>1.5 cm</t>
  </si>
  <si>
    <t>3.2 cm</t>
  </si>
  <si>
    <t>not applicable</t>
  </si>
  <si>
    <t>3.1 cm</t>
  </si>
  <si>
    <t>Not applicable</t>
  </si>
  <si>
    <t>Papillary carcinoma, classical type</t>
  </si>
  <si>
    <t>2.2 cm</t>
  </si>
  <si>
    <t>Partially surrounded</t>
  </si>
  <si>
    <t>3.0 cm</t>
  </si>
  <si>
    <t>0.6 cm</t>
  </si>
  <si>
    <t>None Identified</t>
  </si>
  <si>
    <t>0.8cm</t>
  </si>
  <si>
    <t>0.8 cm</t>
  </si>
  <si>
    <t>2.1 cm</t>
  </si>
  <si>
    <t>Invades: perithyroidal fibroadipose tissue</t>
  </si>
  <si>
    <t>2.0 cm</t>
  </si>
  <si>
    <t>1.2 cm</t>
  </si>
  <si>
    <t>2 cm</t>
  </si>
  <si>
    <t>0.5 cm</t>
  </si>
  <si>
    <t>1.8 cm</t>
  </si>
  <si>
    <t>1 cm</t>
  </si>
  <si>
    <t>Papillary carcinoma, classical (usual)</t>
  </si>
  <si>
    <t>Present, extent minimal</t>
  </si>
  <si>
    <t>Minimal</t>
  </si>
  <si>
    <t>4.0 cm</t>
  </si>
  <si>
    <t>pN1b</t>
  </si>
  <si>
    <t>1.7 cm</t>
  </si>
  <si>
    <t>Papillary carcinoma, Classical (usual)</t>
  </si>
  <si>
    <t>Present: Focal (less than 4 vessels)</t>
  </si>
  <si>
    <t>pT4a</t>
  </si>
  <si>
    <t>Cannot be assessed</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</si>
  <si>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</si>
  <si>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</si>
  <si>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</si>
  <si>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</si>
  <si>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</si>
  <si>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</si>
  <si>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</si>
  <si>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</si>
  <si>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</si>
  <si>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</si>
  <si>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</si>
  <si>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</si>
  <si>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</si>
  <si>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</si>
  <si>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</si>
  <si>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</si>
  <si>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</si>
  <si>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</si>
  <si>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</si>
  <si>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</si>
  <si>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</si>
  <si>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Follicular variant</t>
  </si>
  <si>
    <t>Invades: peri-thyroid fibroadipose tissue</t>
  </si>
  <si>
    <t>Multiple</t>
  </si>
  <si>
    <t>None</t>
  </si>
  <si>
    <t>2.6 cm</t>
  </si>
  <si>
    <t>3.6 cm</t>
  </si>
  <si>
    <t>0.3 cm</t>
  </si>
  <si>
    <t>Free</t>
  </si>
  <si>
    <t>4.4cm</t>
  </si>
  <si>
    <t>4.4 cm</t>
  </si>
  <si>
    <t>No capsular invasion is seen</t>
  </si>
  <si>
    <t>Identified</t>
  </si>
  <si>
    <t>N1</t>
  </si>
  <si>
    <t>Uninvolved</t>
  </si>
  <si>
    <t>1 mm</t>
  </si>
  <si>
    <t>Positive</t>
  </si>
  <si>
    <t>1.4 cm</t>
  </si>
  <si>
    <t>T4</t>
  </si>
  <si>
    <t>TX</t>
  </si>
  <si>
    <t>pMx</t>
  </si>
  <si>
    <t>5.5 cm</t>
  </si>
  <si>
    <t>Classical</t>
  </si>
  <si>
    <t>Right lobe</t>
  </si>
  <si>
    <t>Encapsulated follicular variant</t>
  </si>
  <si>
    <t>Minimal extrathyroidal extension</t>
  </si>
  <si>
    <t>Classical variant</t>
  </si>
  <si>
    <t>Transcapsular invasion</t>
  </si>
  <si>
    <t>3.4 cm</t>
  </si>
  <si>
    <t>4.5 cm</t>
  </si>
  <si>
    <t>5.0 cm</t>
  </si>
  <si>
    <t>Multiple foci</t>
  </si>
  <si>
    <t>NRAS codon 61 mutation</t>
  </si>
  <si>
    <t>3.3 cm</t>
  </si>
  <si>
    <t>2.3 cm</t>
  </si>
  <si>
    <t>BRAF p.V600E</t>
  </si>
  <si>
    <t>3.8 cm</t>
  </si>
  <si>
    <t>5 mm</t>
  </si>
  <si>
    <t>2.9 cm</t>
  </si>
  <si>
    <t>4.2 cm</t>
  </si>
  <si>
    <t>Present, multifocal</t>
  </si>
  <si>
    <t>Focus suspicious for extra thyroidal involvement of adipose tissue</t>
  </si>
  <si>
    <t>Negative but close to black inked posterior (&lt;1 mm)</t>
  </si>
  <si>
    <t>7mm</t>
  </si>
  <si>
    <t>No definite extrathyroidal extension is noted</t>
  </si>
  <si>
    <t>1.1 cm</t>
  </si>
  <si>
    <t>5 cm</t>
  </si>
  <si>
    <t>7cm</t>
  </si>
  <si>
    <t>Extensive Invasion</t>
  </si>
  <si>
    <t>0.2cm</t>
  </si>
  <si>
    <t>4.6 cm</t>
  </si>
  <si>
    <t>0.3cm</t>
  </si>
  <si>
    <t>No definite vascular invasion Is noted</t>
  </si>
  <si>
    <t>No identified</t>
  </si>
  <si>
    <t>4.9 cm</t>
  </si>
  <si>
    <t>0.55 cm</t>
  </si>
  <si>
    <t>4 cm</t>
  </si>
  <si>
    <t>1.1cm</t>
  </si>
  <si>
    <t>Left neck level six and seven</t>
  </si>
  <si>
    <t>0.9 cm</t>
  </si>
  <si>
    <t>Follicular variant with oncocytic features</t>
  </si>
  <si>
    <t>Tumor is noted focally at the cauterized margin</t>
  </si>
  <si>
    <t>0.9cm</t>
  </si>
  <si>
    <t>Areas suggestive but not diagnostic</t>
  </si>
  <si>
    <t>None identified</t>
  </si>
  <si>
    <t>Positive for tumor</t>
  </si>
  <si>
    <t>5.2 cm</t>
  </si>
  <si>
    <t>Pre-laryngeal level six, Left neck contents, level three and four</t>
  </si>
  <si>
    <t>Tumor is present focally at the inked posterior margin</t>
  </si>
  <si>
    <t>Bilateral, level VI</t>
  </si>
  <si>
    <t>Present, extending into fibroadipose tissue and abutting skeletal muscle</t>
  </si>
  <si>
    <t>Tumor abut resection margin</t>
  </si>
  <si>
    <t>Present, extending into skeletal muscle</t>
  </si>
  <si>
    <t>Present, extending into fibroadipose tissue</t>
  </si>
  <si>
    <t>3.7 cm</t>
  </si>
  <si>
    <t>Locally invasive</t>
  </si>
  <si>
    <t>2.7cm</t>
  </si>
  <si>
    <t>pNO</t>
  </si>
  <si>
    <t>Present- extent minimal</t>
  </si>
  <si>
    <t>2.0cm</t>
  </si>
  <si>
    <t>5.4cm</t>
  </si>
  <si>
    <t>2.3cm</t>
  </si>
  <si>
    <t>9.6cm</t>
  </si>
  <si>
    <t>Present, focal extent (less than 4 vessels)</t>
  </si>
  <si>
    <t>2.9cm</t>
  </si>
  <si>
    <t>6.3cm</t>
  </si>
  <si>
    <t>Present, widely invasive</t>
  </si>
  <si>
    <t>4.0cm</t>
  </si>
  <si>
    <t>5.0cm</t>
  </si>
  <si>
    <t>1.4cm</t>
  </si>
  <si>
    <t>4.1cm</t>
  </si>
  <si>
    <t>1.9cm</t>
  </si>
  <si>
    <t>cervical nodes</t>
  </si>
  <si>
    <t>Unifocal</t>
  </si>
  <si>
    <t>Present: multifocal intrathyroidal psammoma bodies</t>
  </si>
  <si>
    <t>9.4 cm</t>
  </si>
  <si>
    <t>4.5 x 3.0 x 3.0 cm</t>
  </si>
  <si>
    <t>Right paratracheal level 6</t>
  </si>
  <si>
    <t>Partially encapsulated</t>
  </si>
  <si>
    <t>Focal capsular invasion</t>
  </si>
  <si>
    <t>Present, widely invaded</t>
  </si>
  <si>
    <t>3.1 x 1.5 x 1.1 cm</t>
  </si>
  <si>
    <t>2.7 cm</t>
  </si>
  <si>
    <t>Not definitively identified</t>
  </si>
  <si>
    <t>6.8 cm</t>
  </si>
  <si>
    <t>8.2 cm</t>
  </si>
  <si>
    <t>Present (to soft tissue, minimal extent)</t>
  </si>
  <si>
    <t>Totally encapsulated</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</si>
  <si>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</si>
  <si>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</si>
  <si>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</si>
  <si>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</si>
  <si>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</si>
  <si>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</si>
  <si>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</si>
  <si>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</si>
  <si>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</si>
  <si>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</si>
  <si>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</si>
  <si>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</si>
  <si>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</si>
  <si>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</si>
  <si>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</si>
  <si>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</si>
  <si>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</si>
  <si>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</si>
  <si>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</si>
  <si>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</si>
  <si>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</si>
  <si>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</si>
  <si>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</si>
  <si>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</si>
  <si>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</si>
  <si>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</si>
  <si>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</si>
  <si>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</si>
  <si>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</si>
  <si>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</si>
  <si>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</si>
  <si>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</si>
  <si>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</si>
  <si>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</si>
  <si>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</si>
  <si>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</si>
  <si>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</si>
  <si>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</si>
  <si>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</si>
  <si>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</si>
  <si>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</si>
  <si>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</si>
  <si>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</si>
  <si>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</si>
  <si>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</si>
  <si>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</si>
  <si>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</si>
  <si>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</si>
  <si>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</si>
  <si>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</si>
  <si>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</si>
  <si>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</si>
  <si>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</si>
  <si>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</si>
  <si>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</si>
  <si>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</si>
  <si>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</si>
  <si>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</si>
  <si>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</si>
  <si>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</si>
  <si>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</si>
  <si>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</si>
  <si>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</si>
  <si>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</si>
  <si>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</si>
  <si>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</si>
  <si>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</si>
  <si>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</si>
  <si>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</si>
  <si>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</si>
  <si>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</si>
  <si>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</si>
  <si>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</si>
  <si>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</si>
  <si>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</si>
  <si>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</si>
  <si>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</si>
  <si>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</si>
  <si>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</si>
  <si>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</si>
  <si>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</si>
  <si>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</si>
  <si>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</si>
  <si>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</si>
  <si>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</si>
  <si>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</si>
  <si>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</si>
  <si>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</si>
  <si>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</si>
  <si>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</si>
  <si>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</si>
  <si>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</si>
  <si>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</si>
  <si>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</si>
  <si>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</si>
  <si>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</si>
  <si>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</si>
  <si>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</si>
  <si>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</si>
  <si>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</si>
  <si>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</si>
  <si>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</si>
  <si>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</si>
  <si>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</si>
  <si>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</si>
  <si>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</si>
  <si>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</si>
  <si>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</si>
  <si>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</si>
  <si>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</si>
  <si>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</si>
  <si>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</si>
  <si>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</si>
  <si>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</si>
  <si>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</si>
  <si>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</si>
  <si>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</si>
  <si>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</si>
  <si>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</si>
  <si>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</si>
  <si>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</si>
  <si>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</si>
  <si>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</si>
  <si>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</si>
  <si>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</si>
  <si>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</si>
  <si>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</si>
  <si>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</si>
  <si>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</si>
  <si>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</si>
  <si>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</si>
  <si>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</si>
  <si>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</si>
  <si>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</si>
  <si>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</si>
  <si>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</si>
  <si>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</si>
  <si>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</si>
  <si>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</si>
  <si>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</si>
  <si>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</si>
  <si>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</si>
  <si>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</si>
  <si>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</si>
  <si>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</si>
  <si>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</si>
  <si>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</si>
  <si>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</si>
  <si>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</si>
  <si>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</si>
  <si>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</si>
  <si>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</si>
  <si>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</si>
  <si>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</si>
  <si>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</si>
  <si>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</si>
  <si>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</si>
  <si>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</si>
  <si>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</si>
  <si>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</si>
  <si>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</si>
  <si>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</si>
  <si>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</si>
  <si>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</si>
  <si>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</si>
  <si>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</si>
  <si>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</si>
  <si>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</si>
  <si>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</si>
  <si>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</si>
  <si>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</si>
  <si>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</si>
  <si>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</si>
  <si>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</si>
  <si>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</si>
  <si>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</si>
  <si>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</si>
  <si>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</si>
  <si>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</si>
  <si>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</si>
  <si>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</si>
  <si>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</si>
  <si>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</si>
  <si>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</si>
  <si>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</si>
  <si>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</si>
  <si>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</si>
  <si>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</si>
  <si>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</si>
  <si>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</si>
  <si>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</si>
  <si>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</si>
  <si>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</si>
  <si>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</si>
  <si>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</si>
  <si>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</si>
  <si>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</si>
  <si>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</si>
  <si>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</si>
  <si>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</si>
  <si>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</si>
  <si>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</si>
  <si>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</si>
  <si>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</si>
  <si>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</si>
  <si>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</si>
  <si>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</si>
  <si>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</si>
  <si>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</si>
  <si>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</si>
  <si>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</si>
  <si>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</si>
  <si>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</si>
  <si>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</si>
  <si>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</si>
  <si>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</si>
  <si>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</si>
  <si>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</si>
  <si>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</si>
  <si>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</si>
  <si>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</si>
  <si>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</si>
  <si>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</si>
  <si>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</si>
  <si>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</si>
  <si>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</si>
  <si>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</si>
  <si>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</si>
  <si>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</si>
  <si>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</si>
  <si>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</si>
  <si>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</si>
  <si>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</si>
  <si>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</si>
  <si>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</si>
  <si>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</si>
  <si>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</si>
  <si>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</si>
  <si>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</si>
  <si>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</si>
  <si>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</si>
  <si>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</si>
  <si>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</si>
  <si>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</si>
  <si>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</si>
  <si>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</si>
  <si>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</si>
  <si>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</si>
  <si>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</si>
  <si>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</si>
  <si>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</si>
  <si>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</si>
  <si>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</si>
  <si>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</si>
  <si>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</si>
  <si>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</si>
  <si>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</si>
  <si>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</si>
  <si>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</si>
  <si>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</si>
  <si>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</si>
  <si>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</si>
  <si>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</si>
  <si>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</si>
  <si>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</si>
  <si>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</si>
  <si>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</si>
  <si>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</si>
  <si>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</si>
  <si>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</si>
  <si>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</si>
  <si>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</si>
  <si>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</si>
  <si>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</si>
  <si>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</si>
  <si>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</si>
  <si>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</si>
  <si>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</si>
  <si>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</si>
  <si>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</si>
  <si>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</si>
  <si>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</si>
  <si>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</si>
  <si>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</si>
  <si>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</si>
  <si>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</si>
  <si>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Columnar cell variant</t>
  </si>
  <si>
    <t>Papillary Carcinoma</t>
  </si>
  <si>
    <t>papillary carcinoma</t>
  </si>
  <si>
    <t>present, focal extension into perithyroidal soft tissues (C4)</t>
  </si>
  <si>
    <t>Focally positive anterior margin</t>
  </si>
  <si>
    <t>4.2 x 3 x 2.2 cm</t>
  </si>
  <si>
    <t>Left para tracheal lymph nodes</t>
  </si>
  <si>
    <t>Tumor is at the posterior margin</t>
  </si>
  <si>
    <t>Invades: perithyroidal soft tissue and focally skeletal muscle</t>
  </si>
  <si>
    <t>Invades: perithyroidal adipose tissue and parathyroid gland</t>
  </si>
  <si>
    <t>Tumor is present at the anterior margin</t>
  </si>
  <si>
    <t>Left paratracheal tissue</t>
  </si>
  <si>
    <t>Focal extrathyroidal extension into the fibroadipose tissue</t>
  </si>
  <si>
    <t>Present, Minimal</t>
  </si>
  <si>
    <t>Oncocytic or oxyphilic variant</t>
  </si>
  <si>
    <t>Follicular variant, microcarcinoma (occult, small or microscopic) variant</t>
  </si>
  <si>
    <t>with hobnail cell change</t>
  </si>
  <si>
    <t>Papillary carcinoma, Warthin-like variant</t>
  </si>
  <si>
    <t>Minimal extrathyroidal extension into left inferior pole parathyroid gland</t>
  </si>
  <si>
    <t>Involved by invasive carcinoma (posterior surgical margin)</t>
  </si>
  <si>
    <t>Involved by invasive carcinoma (deep margin)</t>
  </si>
  <si>
    <t>No lymphovascular space invasion identified.</t>
  </si>
  <si>
    <t>Present, minimal extent</t>
  </si>
  <si>
    <t>Minimal, extending into perithyroidal adipose tissue</t>
  </si>
  <si>
    <t>pNb</t>
  </si>
  <si>
    <t>Negative for carcinoma</t>
  </si>
  <si>
    <t>0.23 cm</t>
  </si>
  <si>
    <t>Subcapsular</t>
  </si>
  <si>
    <t>Focal tall cell change (&lt;5%)</t>
  </si>
  <si>
    <t>6.2 cm</t>
  </si>
  <si>
    <t>Present, extent widely Invasive</t>
  </si>
  <si>
    <t>3.6cm</t>
  </si>
  <si>
    <t>Unencapsulated</t>
  </si>
  <si>
    <t>4.2cm</t>
  </si>
  <si>
    <t>4.8cm</t>
  </si>
  <si>
    <t>Present, extent widely invasive.</t>
  </si>
  <si>
    <t>4.5cm</t>
  </si>
  <si>
    <t>4.7cm</t>
  </si>
  <si>
    <t>Cribriform without morules</t>
  </si>
  <si>
    <t>5.1cm</t>
  </si>
  <si>
    <t>1.1 x 1.1 x 1.0 cm</t>
  </si>
  <si>
    <t>Present: Multiple foci</t>
  </si>
  <si>
    <t>less than 45</t>
  </si>
  <si>
    <t>Right and central, neck</t>
  </si>
  <si>
    <t>Positive (Right Lobe)</t>
  </si>
  <si>
    <t>at least 6cm</t>
  </si>
  <si>
    <t>Left paratracheal node</t>
  </si>
  <si>
    <t>6 + 1 + 5 = 12</t>
  </si>
  <si>
    <t>Mixed follicular and columnar cell variant with focal tall cell change and Warthin-like component</t>
  </si>
  <si>
    <t>carcinoma focally abuts the black inked posterior margin</t>
  </si>
  <si>
    <t>a-year-old</t>
  </si>
  <si>
    <t>19 + 15 + 7 = 41</t>
  </si>
  <si>
    <t>Invades: Perithyroidal adipose tissue</t>
  </si>
  <si>
    <t>5.5 x 5.0 x 2.9 cm</t>
  </si>
  <si>
    <t>Non-invasive</t>
  </si>
  <si>
    <t>Posterior resection margin</t>
  </si>
  <si>
    <t>invades: fibroadipose tissue</t>
  </si>
  <si>
    <t>Focally present, extending into fibroadipose tissue</t>
  </si>
  <si>
    <t>Trabecular Pet, Solid variant, Classical (usual)</t>
  </si>
  <si>
    <t>PERFORMANCE</t>
  </si>
  <si>
    <t>CLASSIFICATION RESULT</t>
  </si>
  <si>
    <t>EXTRACTED INFORMATION FOR CLASSIFCATION</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</si>
  <si>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</si>
  <si>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</si>
  <si>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</si>
  <si>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</si>
  <si>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female</t>
  </si>
  <si>
    <t>high</t>
  </si>
  <si>
    <t>tall cell variant</t>
  </si>
  <si>
    <t>low</t>
  </si>
  <si>
    <t>follicular variant</t>
  </si>
  <si>
    <t>intermediate</t>
  </si>
  <si>
    <t>HRAS codon 61</t>
  </si>
  <si>
    <t>central compartment</t>
  </si>
  <si>
    <t>Intermediate</t>
  </si>
  <si>
    <t>HRAS</t>
  </si>
  <si>
    <t>negative</t>
  </si>
  <si>
    <t>conventional</t>
  </si>
  <si>
    <t>follicular variant with oncocytic features</t>
  </si>
  <si>
    <t>papillary</t>
  </si>
  <si>
    <t>Margins are uninvolved</t>
  </si>
  <si>
    <t>pretracheal, paratracheal and prelaryngeal/Delphian</t>
  </si>
  <si>
    <t>classical (usual)</t>
  </si>
  <si>
    <t>Left tracheo-esophageal groove and pre-tracheal</t>
  </si>
  <si>
    <t>microcarcinoma</t>
  </si>
  <si>
    <t>Level VI</t>
  </si>
  <si>
    <t>classical variant</t>
  </si>
  <si>
    <t>classical</t>
  </si>
  <si>
    <t>perithyroidal</t>
  </si>
  <si>
    <t>4 or more</t>
  </si>
  <si>
    <t>Right level IV, Right level III plus omohyoid muscle</t>
  </si>
  <si>
    <t>Margins involved</t>
  </si>
  <si>
    <t>No capsular invasion</t>
  </si>
  <si>
    <t>Margins uninvolved</t>
  </si>
  <si>
    <t>BRAF, NRAS61, HRAS61, KRAS12/13</t>
  </si>
  <si>
    <t>tall cell</t>
  </si>
  <si>
    <t>BRAF V600E, NRAS61, HRAS61, KRAS12/13, RET/PTC1, RET/PTC3 and PAXB/PPARg rearrangements</t>
  </si>
  <si>
    <t>Right and Pyramidal Lobes</t>
  </si>
  <si>
    <t>No angiolymphatic invasion or extrathyroidal extension</t>
  </si>
  <si>
    <t>HRAS61</t>
  </si>
  <si>
    <t>['Levels 2 and 4']</t>
  </si>
  <si>
    <t>[]</t>
  </si>
  <si>
    <t>Conventional, with tall cell features</t>
  </si>
  <si>
    <t>Left perithyroidal, Isthmic</t>
  </si>
  <si>
    <t>Oncocytic Variant</t>
  </si>
  <si>
    <t>BRAF, NRAS61, HRAS61, KRAS12/13, RET/PTC1, RET/PTC3 and PAX8/PPARg rearrangements</t>
  </si>
  <si>
    <t>Conventional type</t>
  </si>
  <si>
    <t>No tumor capsule invasion</t>
  </si>
  <si>
    <t>Central compartment, Right Lobe, Left Lobe</t>
  </si>
  <si>
    <t>Conventional</t>
  </si>
  <si>
    <t>No capsular or Angiolymphatic invasion</t>
  </si>
  <si>
    <t>Right perithyroidal</t>
  </si>
  <si>
    <t>Present and tumor focally extends to within 1 mm of resection margin</t>
  </si>
  <si>
    <t>BRAF, NRAS61, HRAS61, KRAS12/13, RET/PTC1 rearrangement</t>
  </si>
  <si>
    <t>Left lobe</t>
  </si>
  <si>
    <t>Tall cell features</t>
  </si>
  <si>
    <t>Invades perithyroidal skeletal muscle</t>
  </si>
  <si>
    <t>Present, invades subcutaneous soft tissues</t>
  </si>
  <si>
    <t>Margins Involved by carcinoma</t>
  </si>
  <si>
    <t>Oncocytic variant, Encapsulated with oncolytic features</t>
  </si>
  <si>
    <t>Multiple foci identified</t>
  </si>
  <si>
    <t>BRAF, NRAS61, HRAS61, KRAS12/13 and RET/PTC1 and RETIPTC3 rearrangements</t>
  </si>
  <si>
    <t>Conventional, Conventional with Prominent Follicular Pattern</t>
  </si>
  <si>
    <t>BRAF, NRAS61, HRAS61, KRAS12/13, RET/PTC1 and RET/PTC3 rearrangements</t>
  </si>
  <si>
    <t>encapsulated follicular</t>
  </si>
  <si>
    <t>conventional, tall cell</t>
  </si>
  <si>
    <t>BRAF</t>
  </si>
  <si>
    <t>['central compartment', 'right lateral neck']</t>
  </si>
  <si>
    <t>Encapsulated follicular</t>
  </si>
  <si>
    <t>HRAS codon 61, BRAF, NRAS61, KRAS12/13 and RET/PTC1 and RET/PTC3 rearrangements</t>
  </si>
  <si>
    <t>Central, Left</t>
  </si>
  <si>
    <t>No (tumoral-) capsular or true angiolymphatic invasion</t>
  </si>
  <si>
    <t>microcarcinoma, oncocytic/warthin-like variant</t>
  </si>
  <si>
    <t>BRAF, NRAS61, HRAS61, KRAS12/13, RET/PTC1, RET/PTC3</t>
  </si>
  <si>
    <t>central compartment, selective neck dissection</t>
  </si>
  <si>
    <t>papillary carcinoma, encapsulated follicular variant</t>
  </si>
  <si>
    <t>Focal capsular and angiolymphatic invasion</t>
  </si>
  <si>
    <t>DRAF</t>
  </si>
  <si>
    <t>Left Lobe, Central Compartment</t>
  </si>
  <si>
    <t>Non-encapsulated</t>
  </si>
  <si>
    <t>Central compartment, Left Lobe</t>
  </si>
  <si>
    <t>Conventional, Infiltrative</t>
  </si>
  <si>
    <t>Not mentioned</t>
  </si>
  <si>
    <t>Left perithyroidal</t>
  </si>
  <si>
    <t>Left, unilateral, level 6, cervical</t>
  </si>
  <si>
    <t>classic, multifocal</t>
  </si>
  <si>
    <t>Negative but close (&lt;1 mm to anterior)</t>
  </si>
  <si>
    <t>Follicular variant, encapsulated</t>
  </si>
  <si>
    <t>['superior thyroid pole', 'central']</t>
  </si>
  <si>
    <t>['papillary carcinoma of thyroid', 'follicular variant']</t>
  </si>
  <si>
    <t>['mixed follicular and papillary variants', 'follicular variant']</t>
  </si>
  <si>
    <t>Follicular, solid types</t>
  </si>
  <si>
    <t>['Left peritracheal']</t>
  </si>
  <si>
    <t>Usual, with focal oncocytic cytoplasmic features</t>
  </si>
  <si>
    <t>['Right superior pole', 'Level 3']</t>
  </si>
  <si>
    <t>metastatic papillary thyroid carcinoma</t>
  </si>
  <si>
    <t>not encapsulated</t>
  </si>
  <si>
    <t>present (A1, A3)</t>
  </si>
  <si>
    <t>['Right neck level 2B', 'Central compartment right neck', 'Right neck level 2B']</t>
  </si>
  <si>
    <t>Focal extracapsular extension identified</t>
  </si>
  <si>
    <t>Classical, Tall cell</t>
  </si>
  <si>
    <t>Tumor is close to anterior margin (&lt; 1 mm)</t>
  </si>
  <si>
    <t>['prelaryngeal/delphian', 'paratracheal', 'left paratracheal']</t>
  </si>
  <si>
    <t>invades: extrathyroidal fibroadipose tissue</t>
  </si>
  <si>
    <t>Tumor is noted very close less than 0.2 mm from the inked margin</t>
  </si>
  <si>
    <t>Delphian</t>
  </si>
  <si>
    <t>0/1</t>
  </si>
  <si>
    <t>classical, follicular variant, microcarcinomas</t>
  </si>
  <si>
    <t>Completely surrounded</t>
  </si>
  <si>
    <t>['Delphian', 'Left paratrachea']</t>
  </si>
  <si>
    <t>tall cell, microcarcinoma</t>
  </si>
  <si>
    <t>Microcarcinoma, Classical, Follicular Variant</t>
  </si>
  <si>
    <t>Present, invades extrathyroidal adipose tissue</t>
  </si>
  <si>
    <t>Tumor is present at the inked anterior margin</t>
  </si>
  <si>
    <t>['Left lobe', 'Right lobe']</t>
  </si>
  <si>
    <t>Classical, Microcarcinoma</t>
  </si>
  <si>
    <t>Present, invades perithyroidal adipose tissue</t>
  </si>
  <si>
    <t>0/3</t>
  </si>
  <si>
    <t>Left paratracheal</t>
  </si>
  <si>
    <t>Present, focal</t>
  </si>
  <si>
    <t>Margins free of tumor</t>
  </si>
  <si>
    <t>Right superior mediastinal tissue, Right para-tracheal tissue</t>
  </si>
  <si>
    <t>Multicentric, classical, tall and microcarcinoma variants</t>
  </si>
  <si>
    <t>Extensive invasion of tumor capsule by the classical type.</t>
  </si>
  <si>
    <t>Very focal extra-thyroid extension Into adipose tissue by the Isthmic microcarcinoma</t>
  </si>
  <si>
    <t>['Pretracheal', 'Delphian', 'Left paratracheal']</t>
  </si>
  <si>
    <t>Right paratracheal, Delphian</t>
  </si>
  <si>
    <t>Invades: perithyroidal soft tissue</t>
  </si>
  <si>
    <t>Invades: extrathyroidal adipose tissue, Focal</t>
  </si>
  <si>
    <t>Classical with oncocytic features</t>
  </si>
  <si>
    <t>No definite capsular invasion is noted</t>
  </si>
  <si>
    <t>['Right tracheo-esophageal grove and pre-tracheal', 'Left trachea-esophageal grove', 'Right neck nodes levels three and four']</t>
  </si>
  <si>
    <t>Tumor is present less than 0.5 mm from surgical margin</t>
  </si>
  <si>
    <t>Left, upper pole</t>
  </si>
  <si>
    <t>['Delphian', 'Left tracheal', 'Left low jugular']</t>
  </si>
  <si>
    <t>4cm</t>
  </si>
  <si>
    <t>['Right neck level two', 'Right neck level three', 'Right neck level four and five-B']</t>
  </si>
  <si>
    <t>0/2</t>
  </si>
  <si>
    <t>Right lobe, superior/mid lobe; lower lobe</t>
  </si>
  <si>
    <t>Invades: focally into peril-thyroid fibroadipose tissue</t>
  </si>
  <si>
    <t>['Right neck contents level 2', 'Right neck contents level 3', 'Right neck contents level 4']</t>
  </si>
  <si>
    <t>Follicular variant with oncocytic features and multiple microcarcinomas</t>
  </si>
  <si>
    <t>Classical with tall cell features</t>
  </si>
  <si>
    <t>Delphian, Left lower parathyroid, Left paratracheal</t>
  </si>
  <si>
    <t>['Right level three and four lymph nodes', 'Left neck level three and four lymph nodes']</t>
  </si>
  <si>
    <t>classical, microcarcinoma</t>
  </si>
  <si>
    <t>['Left paratracheal tissue', 'Left superior mediastinal tissue']</t>
  </si>
  <si>
    <t>tall cell, columnar cell</t>
  </si>
  <si>
    <t>['Pretracheal', 'Superior mediastinal']</t>
  </si>
  <si>
    <t>['Follicular', 'Microcarcinoma', 'Tall cell']</t>
  </si>
  <si>
    <t>['No capsular invasion in the encapsulated nodule']</t>
  </si>
  <si>
    <t>['One of the microcarcinoma invades extra-thyroid fibroadipose tissue']</t>
  </si>
  <si>
    <t>microcarcinoma, classical</t>
  </si>
  <si>
    <t>['Right paratracheal', 'Superior mediastinal', 'Lateral to the right recurrent laryngeal nerve', 'Levels 3 and 4, neck']</t>
  </si>
  <si>
    <t>Right neck level two, three and four</t>
  </si>
  <si>
    <t>0.25cm</t>
  </si>
  <si>
    <t>['Right paratracheal', 'Left paratracheal']</t>
  </si>
  <si>
    <t>Tall cell variant, Microcarcinoma</t>
  </si>
  <si>
    <t>Left lobe, mid to lower thyroid</t>
  </si>
  <si>
    <t>['Delphian nodes', 'Right para-tracheal lymph node', 'Pre-tracheal tissue midline']</t>
  </si>
  <si>
    <t>diffuse sclerosing</t>
  </si>
  <si>
    <t>Right lobe, upper pole</t>
  </si>
  <si>
    <t>Microcarcinoma</t>
  </si>
  <si>
    <t>Pretracheal, Delphian</t>
  </si>
  <si>
    <t>Tumor is present</t>
  </si>
  <si>
    <t>['Right neck level 5A', 'Right neck level 5-B', 'Right neck level 4', 'Right neck levels 2-A and level 3', 'Right paratracheal', 'Left paratracheal']</t>
  </si>
  <si>
    <t>[10, 8, 20, 13, 8, 3]</t>
  </si>
  <si>
    <t>[1, 0, 5, 0, 7, 1]</t>
  </si>
  <si>
    <t>['1.0cm', '', '1.7cm', '', '1.1cm', '1.1cm']</t>
  </si>
  <si>
    <t>['Right paratracheal', 'Left neck dissection level 3', 'Left neck dissection level 4', 'Delphian']</t>
  </si>
  <si>
    <t>[{'size': '0.8cm', 'location': 'Right paratracheal'}, {'size': '1cm', 'location': 'Left neck dissection level 3'}, {'size': '0.5cm', 'location': 'Left neck dissection level 4'}, {'size': '0.3cm', 'location': 'Delphian'}]</t>
  </si>
  <si>
    <t>['papillary', 'classical and microcarcinoma']</t>
  </si>
  <si>
    <t>['not entirely encapsulated', 'within the thyroid capsule']</t>
  </si>
  <si>
    <t>['Delphian', 'Central compartment', 'Right para-esophageal']</t>
  </si>
  <si>
    <t>Invades: perithyroidal tissue</t>
  </si>
  <si>
    <t>1 yr</t>
  </si>
  <si>
    <t>['Left neck dissection, level 2, 3, 4', 'Right central neck dissection']</t>
  </si>
  <si>
    <t>classic</t>
  </si>
  <si>
    <t>3/18/2011</t>
  </si>
  <si>
    <t>2 x 1.5 x 1.5 cm</t>
  </si>
  <si>
    <t>adult</t>
  </si>
  <si>
    <t>T4b</t>
  </si>
  <si>
    <t>['Level II', 'Level III', 'Level IV']</t>
  </si>
  <si>
    <t>9 + 7 + 7 + 7 = 30</t>
  </si>
  <si>
    <t>1/9, 4/7, 7/7</t>
  </si>
  <si>
    <t>oncocytic and follicular components</t>
  </si>
  <si>
    <t>Present, partially surrounded</t>
  </si>
  <si>
    <t>Right lobe, inferior aspect</t>
  </si>
  <si>
    <t>Right lobe, Left lobe</t>
  </si>
  <si>
    <t>Right central neck, Left lobe</t>
  </si>
  <si>
    <t>Left lobe, Level not specified</t>
  </si>
  <si>
    <t>['Periglandular', 'Peritracheal']</t>
  </si>
  <si>
    <t>Right lobe, central</t>
  </si>
  <si>
    <t>Left paratracheal, central neck</t>
  </si>
  <si>
    <t>Right lobe, Central</t>
  </si>
  <si>
    <t>[{'location': 'Left', 'site': 'Level 3'}]</t>
  </si>
  <si>
    <t>favor into fibrous tissue</t>
  </si>
  <si>
    <t>Level VI (pretracheal, paratracheal and prelaryngeal/Delphian)</t>
  </si>
  <si>
    <t>Oncocytic</t>
  </si>
  <si>
    <t>Mixed solid and follicular variant with oncocytic change</t>
  </si>
  <si>
    <t>['left perithyroidal', 'level 6 neck']</t>
  </si>
  <si>
    <t>['papillary carcinoma, classical (usual)', 'papillary carcinoma, columnar cell variant', 'papillary carcinoma, follicular variant']</t>
  </si>
  <si>
    <t>Margins involved by carcinoma</t>
  </si>
  <si>
    <t>papillary carcinoma, follicular variant</t>
  </si>
  <si>
    <t>microcarcinoma (occult, small or microscopic) variant</t>
  </si>
  <si>
    <t>follicular variant, oncocytic or oxyphilic variant</t>
  </si>
  <si>
    <t>Angioinvasive and widely invasive classical variant with focal dedifferentiation (5%) and tall cell change (10%); Follicular variant</t>
  </si>
  <si>
    <t>6.6cm</t>
  </si>
  <si>
    <t>&lt;4</t>
  </si>
  <si>
    <t>['Right neck level II', 'Right neck level III', 'Right neck level IV']</t>
  </si>
  <si>
    <t>['Classical (papillary) architecture', 'Classical cytomorphology']</t>
  </si>
  <si>
    <t>follicular variant, microcarcinoma (occult, small or microscopic) variant</t>
  </si>
  <si>
    <t>age not mentioned</t>
  </si>
  <si>
    <t>['Right jugular', 'Right posterior triangle']</t>
  </si>
  <si>
    <t>['Papillary carcinoma, follicular variant', 'Papillary carcinoma, classical (usual)']</t>
  </si>
  <si>
    <t>['Classical variant', 'Follicular variant', 'Usual']</t>
  </si>
  <si>
    <t>['Present, extent widely invasive', 'Not identified']</t>
  </si>
  <si>
    <t>Left level II, Left level VI</t>
  </si>
  <si>
    <t>Poorly differentiated</t>
  </si>
  <si>
    <t>Angioinvasive, Insular carcinoma</t>
  </si>
  <si>
    <t>Oncocytic or oxyphilic variant, Follicular architecture, Oncocytic or oxyphilic cytomorphology</t>
  </si>
  <si>
    <t>F</t>
  </si>
  <si>
    <t>['Left central paratracheal nodes', 'Right paratracheal nodes']</t>
  </si>
  <si>
    <t>Level VI (pretracheal, paratracheal and prelaryngeal /Delphian)</t>
  </si>
  <si>
    <t>['apical node, right posterior triangle', 'neck, right', 'neck, left', 'right paratracheal']</t>
  </si>
  <si>
    <t>papillary carcinoma; classical (usual)</t>
  </si>
  <si>
    <t>['classical (papillary) architecture', 'diffuse sclerosing architecture', 'classical cytomorphology']</t>
  </si>
  <si>
    <t>Follicular architecture, Classical cytomorphology, Oncocytic or oxyphilic cytomorphology</t>
  </si>
  <si>
    <t>Right neck and central paratracheal</t>
  </si>
  <si>
    <t>Oncocytic or oxyphilic variant, Focal hobnail cell change (&lt;5%)</t>
  </si>
  <si>
    <t>['Left lower neck', 'Left neck level 6', 'Left tracheal esophageal gutter node']</t>
  </si>
  <si>
    <t>['Left level VI', 'Bilateral neck level VI and VII', 'Right neck level III and IV']</t>
  </si>
  <si>
    <t>with focal follicular growth</t>
  </si>
  <si>
    <t>Papillary carcinoma, Follicular variant</t>
  </si>
  <si>
    <t>classical (usual), follicular variant</t>
  </si>
  <si>
    <t>Follicular variant, microcarcinoma (occult, small or microscopic)</t>
  </si>
  <si>
    <t>['Right neck', 'Left jugulodigastric node', 'Left neck', 'Isthmus and central neck']</t>
  </si>
  <si>
    <t>['Papillary carcinoma, classical (usual)', 'Papillary carcinoma, follicular variant']</t>
  </si>
  <si>
    <t>['Right neck level II', 'Right neck level III', 'Right neck level IV', 'Central compartment']</t>
  </si>
  <si>
    <t>classical (usual) and follicular variant</t>
  </si>
  <si>
    <t>Level VI (pretracheal, paratracheal and Prelaryngeal/Delphian)</t>
  </si>
  <si>
    <t>['Right posterior triangle', 'Right jugular node', 'Apex level 5 node']</t>
  </si>
  <si>
    <t>['Left paratracheal node', 'Left neck level four nodes']</t>
  </si>
  <si>
    <t>Classic</t>
  </si>
  <si>
    <t>Follicular variant, Oncocytic or oxyphilic variant, Microcarcinoma (occult, small or microscopic) variant</t>
  </si>
  <si>
    <t>['Right neck', 'Right paratracheal', 'Delphian']</t>
  </si>
  <si>
    <t>['Papillary carcinoma, classical (usual)', 'Follicular variant papillary carcinoma']</t>
  </si>
  <si>
    <t>['Classical (papillary) architecture', 'Tall cell cytomorphology', 'Follicular architecture', 'Focal tall cell change (5%)', 'Encapsulated follicular variant with focal capsular invasion']</t>
  </si>
  <si>
    <t>['Present, extent widely invasive', 'Present, extent minimal']</t>
  </si>
  <si>
    <t>classical (usual), follicular variant, papillary carcinoma with focal tall cell, hobnail cell, columnar cell and clear cell change</t>
  </si>
  <si>
    <t>['Right upper posterior triangle', 'Right lower posterior triangle', 'Right jugular chain', 'Pretracheal']</t>
  </si>
  <si>
    <t>['Papillary carcinoma, classical (usual)', 'Papillary carcinoma, cribriform-morular variant']</t>
  </si>
  <si>
    <t>['Cribriform and morular growth', 'Follicular architecture']</t>
  </si>
  <si>
    <t>Warthin-like and hobnail cell change, cribriform-morular architecture</t>
  </si>
  <si>
    <t>Follicular variant with focal dedifferentiation</t>
  </si>
  <si>
    <t>['Right neck', 'Right paratracheal nodes']</t>
  </si>
  <si>
    <t>['with focal Warthin-like areas and tall cell change (&lt;5%)', 'with focal tall-cell change (&lt;5%)']</t>
  </si>
  <si>
    <t>['Present, extent widely invasive', 'Present, extent widely invasive']</t>
  </si>
  <si>
    <t>papillary carcinoma, classical (usual)</t>
  </si>
  <si>
    <t>Warthin-like variant, with focal tall cell (&lt;10%) and hobnail cell change (&lt;20%); follicular variant; microcarcinoma (occult, small or microscopic) variant</t>
  </si>
  <si>
    <t>['Right neck contents', 'Right paratracheal nodes']</t>
  </si>
  <si>
    <t>['with focal tall cell change', '10%']</t>
  </si>
  <si>
    <t>['Right paratracheal lymph node at thymus', 'Left level II lymph node', 'Left level III lymph node', 'Right level IIB lymph nodes', 'Right level II, III and IV']</t>
  </si>
  <si>
    <t>['Papillary carcinoma, classical (usual)', 'Papillary carcinoma, follicular variant', 'Papillary carcinoma, other variant with focal tall cell change (&lt;5%)']</t>
  </si>
  <si>
    <t>['Classical cytomorphology', 'Tall cell cytomorphology']</t>
  </si>
  <si>
    <t>Right neck posterior triangle, Right jugular, Right paratracheal, Left paratracheal, Central neck</t>
  </si>
  <si>
    <t>Papillary carcinoma, Follicular variant, Classical (usual)</t>
  </si>
  <si>
    <t>Follicular variant with oncocytic change, Classical (usual) with focal tall cell change (&lt;10%) and Warthin-like change</t>
  </si>
  <si>
    <t>Level VI (pretracheal, paratracheal and prelaryngeal/Deiphian)</t>
  </si>
  <si>
    <t>['Left inferior pole parathyroid gland', 'Cervical nodes']</t>
  </si>
  <si>
    <t>Right inferior lobe, Right superior thyroid lobe</t>
  </si>
  <si>
    <t>level VI, pretracheal, paratracheal, and prelaryngeal/Delphian</t>
  </si>
  <si>
    <t>Focally involved by invasive carcinoma</t>
  </si>
  <si>
    <t>Level VI, pretracheal, paratracheal, and prelaryngeal/Delphian</t>
  </si>
  <si>
    <t>Left lobe, immediately adjacent to thyroid</t>
  </si>
  <si>
    <t>Present: tumor &gt; 4 cm, with extrathyroidal extension</t>
  </si>
  <si>
    <t>N1A</t>
  </si>
  <si>
    <t>3 of 15 lymph nodes, left lobe</t>
  </si>
  <si>
    <t>with focal solid areas</t>
  </si>
  <si>
    <t>Follicular, Encapsulated</t>
  </si>
  <si>
    <t>['Right thyroid lobe', 'Right anterior Level III lymph nodes', 'Right central neck tissue', 'Right level 3 and 4 lymph nodes']</t>
  </si>
  <si>
    <t>papillary, follicular</t>
  </si>
  <si>
    <t>follicular variant, classical variant</t>
  </si>
  <si>
    <t>Margins negative</t>
  </si>
  <si>
    <t>Right paratracheal, level 6</t>
  </si>
  <si>
    <t>Positive (R1)</t>
  </si>
  <si>
    <t>Right, Central compartment, Level not specified</t>
  </si>
  <si>
    <t>Negative (R0)</t>
  </si>
  <si>
    <t>Limited to thyroid</t>
  </si>
  <si>
    <t>Level 2-4, station two and four</t>
  </si>
  <si>
    <t>Present, Less than 4 vessels</t>
  </si>
  <si>
    <t>Less than 4</t>
  </si>
  <si>
    <t>Focally Present, Focal</t>
  </si>
  <si>
    <t>Uninvolved by carcinoma</t>
  </si>
  <si>
    <t>pretracheal, central cervical</t>
  </si>
  <si>
    <t>Present (minimal extrathyroidal extension)</t>
  </si>
  <si>
    <t>Present (minimal)</t>
  </si>
  <si>
    <t>Central, Lateral, Bilateral</t>
  </si>
  <si>
    <t>Papillary and Follicular Variant, Multifocal</t>
  </si>
  <si>
    <t>Margins extremely close, less than 0.5 mm</t>
  </si>
  <si>
    <t>perithyroidal, central cervical</t>
  </si>
  <si>
    <t>Pretracheal</t>
  </si>
  <si>
    <t>['Right inferior level for lymph node', 'Right anterior paratracheal mass', 'Left thyroid lobe']</t>
  </si>
  <si>
    <t>['Diffuse sclerosing variant', 'Classical (papillary)', 'Follicular', 'Tall cell']</t>
  </si>
  <si>
    <t>Right recurrent nerve, Left upper and mediastinal node paratracheal</t>
  </si>
  <si>
    <t>Level VI (pretracheal, paratracheal, and prelaryngeal Delphian)</t>
  </si>
  <si>
    <t>Classical (usual), Follicular variant, Tall cell variant</t>
  </si>
  <si>
    <t>['Superior midline', 'Bilateral']</t>
  </si>
  <si>
    <t>['Classical (usual)', 'Diffuse sclerosing variant', 'Tall cell variant']</t>
  </si>
  <si>
    <t>['Left paratracheal nodes', 'Pretracheal lymph nodes']</t>
  </si>
  <si>
    <t>['Left paratracheal tissue', 'Central compartment', 'Left lateral jugular']</t>
  </si>
  <si>
    <t>['central compartment', 'lateral', 'unilateral']</t>
  </si>
  <si>
    <t>['unilateral', 'cervical', 'Levels I, II, III, IV, V']</t>
  </si>
  <si>
    <t>Right Lobe, Level VI</t>
  </si>
  <si>
    <t>['Left central neck contents', 'Right Central neck contents', 'Isthmus Perithyroidal']</t>
  </si>
  <si>
    <t>N/A (unencapsulated)</t>
  </si>
  <si>
    <t>Left Lobe, Central VI and perithyroidal</t>
  </si>
  <si>
    <t>PROCEDURE: SPHS</t>
  </si>
  <si>
    <t>['Right level III', 'Level VI']</t>
  </si>
  <si>
    <t>Delphan</t>
  </si>
  <si>
    <t>No evidence of fibrous capsule and capsular or vascular Invasion</t>
  </si>
  <si>
    <t>Follicular variant, Classical</t>
  </si>
  <si>
    <t>Level VI, pretracheal, paratracheal and prelaryngeal/Delphian</t>
  </si>
  <si>
    <t>pN1B</t>
  </si>
  <si>
    <t>['Right parotid', 'Right paratracheal neck', 'Left paratracheal neck', 'Right neck']</t>
  </si>
  <si>
    <t>3b</t>
  </si>
  <si>
    <t>1b</t>
  </si>
  <si>
    <t>0</t>
  </si>
  <si>
    <t>II</t>
  </si>
  <si>
    <t>2</t>
  </si>
  <si>
    <t>X</t>
  </si>
  <si>
    <t>1a</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</si>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</sst>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45">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2" fontId="0" fillId="0" borderId="0" xfId="0" applyNumberFormat="1"/>
    <xf numFmtId="0" fontId="0" fillId="0" borderId="0" xfId="0" applyAlignment="1">
      <alignment horizontal="center" vertical="center"/>
    </xf>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0" fontId="0" fillId="0" borderId="1" xfId="0" applyBorder="1" applyAlignment="1">
      <alignment horizontal="center"/>
    </xf>
    <xf numFmtId="2" fontId="7" fillId="0" borderId="1" xfId="0" applyNumberFormat="1" applyFont="1" applyBorder="1" applyAlignment="1">
      <alignment horizontal="center" vertical="center" wrapText="1"/>
    </xf>
    <xf numFmtId="0" fontId="0" fillId="0" borderId="1" xfId="0" applyBorder="1"/>
    <xf numFmtId="0" fontId="0" fillId="0" borderId="14" xfId="0" applyBorder="1"/>
    <xf numFmtId="1" fontId="7" fillId="0" borderId="3" xfId="0" applyNumberFormat="1" applyFont="1" applyBorder="1" applyAlignment="1">
      <alignment horizontal="center" vertical="center"/>
    </xf>
    <xf numFmtId="1" fontId="7" fillId="0" borderId="14" xfId="0" applyNumberFormat="1" applyFont="1" applyBorder="1" applyAlignment="1">
      <alignment horizontal="center" vertical="center"/>
    </xf>
    <xf numFmtId="0" fontId="5" fillId="0" borderId="0" xfId="0" applyFont="1" applyAlignment="1">
      <alignment horizontal="left" vertical="center"/>
    </xf>
    <xf numFmtId="164" fontId="0" fillId="0" borderId="0" xfId="5" applyNumberFormat="1" applyFont="1"/>
    <xf numFmtId="0" fontId="0" fillId="0" borderId="1" xfId="0" applyBorder="1" applyAlignment="1">
      <alignment horizontal="center" vertical="center"/>
    </xf>
    <xf numFmtId="0" fontId="0" fillId="0" borderId="15" xfId="0" applyBorder="1"/>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xf numFmtId="0" fontId="5" fillId="0" borderId="2" xfId="0" applyFont="1" applyFill="1" applyBorder="1" applyAlignment="1">
      <alignment horizontal="center"/>
    </xf>
    <xf numFmtId="0" fontId="5" fillId="0" borderId="0" xfId="0" applyFont="1" applyFill="1" applyAlignment="1">
      <alignment horizontal="center" vertical="center"/>
    </xf>
    <xf numFmtId="0" fontId="5" fillId="0" borderId="15" xfId="0" applyFont="1" applyFill="1" applyBorder="1" applyAlignment="1">
      <alignment horizontal="center" vertical="center"/>
    </xf>
    <xf numFmtId="0" fontId="5" fillId="0" borderId="16" xfId="0" applyFont="1" applyFill="1" applyBorder="1" applyAlignment="1">
      <alignment horizontal="center"/>
    </xf>
    <xf numFmtId="0" fontId="5" fillId="0" borderId="15" xfId="0" applyFont="1" applyFill="1" applyBorder="1" applyAlignment="1">
      <alignment horizontal="center"/>
    </xf>
    <xf numFmtId="0" fontId="5" fillId="0" borderId="0" xfId="0" applyFont="1" applyFill="1" applyAlignment="1">
      <alignment horizontal="center"/>
    </xf>
    <xf numFmtId="0" fontId="5" fillId="0" borderId="2"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4" xfId="0" applyFont="1" applyFill="1" applyBorder="1" applyAlignment="1">
      <alignment horizontal="center"/>
    </xf>
    <xf numFmtId="0" fontId="5" fillId="0" borderId="3" xfId="0" applyFont="1" applyFill="1" applyBorder="1" applyAlignment="1">
      <alignment horizontal="center"/>
    </xf>
    <xf numFmtId="0" fontId="5" fillId="0" borderId="1" xfId="0" applyFont="1" applyFill="1" applyBorder="1" applyAlignment="1">
      <alignment horizontal="center" vertical="center"/>
    </xf>
    <xf numFmtId="0" fontId="5" fillId="0" borderId="14" xfId="0" applyFont="1" applyFill="1" applyBorder="1" applyAlignment="1">
      <alignment horizontal="center"/>
    </xf>
    <xf numFmtId="0" fontId="5" fillId="0" borderId="1" xfId="0" applyFont="1" applyFill="1" applyBorder="1" applyAlignment="1">
      <alignment horizontal="center"/>
    </xf>
    <xf numFmtId="0" fontId="5" fillId="0" borderId="3" xfId="0" applyFont="1" applyFill="1" applyBorder="1" applyAlignment="1">
      <alignment horizontal="center" vertical="center"/>
    </xf>
    <xf numFmtId="0" fontId="5" fillId="0" borderId="14" xfId="0" applyFont="1" applyFill="1" applyBorder="1" applyAlignment="1">
      <alignment horizontal="center" vertical="center"/>
    </xf>
    <xf numFmtId="0" fontId="7" fillId="0" borderId="1" xfId="0" applyFont="1" applyFill="1" applyBorder="1" applyAlignment="1">
      <alignment horizontal="center" vertical="center"/>
    </xf>
    <xf numFmtId="0" fontId="0" fillId="0" borderId="0" xfId="0" applyFill="1" applyAlignment="1">
      <alignment horizontal="center"/>
    </xf>
    <xf numFmtId="0" fontId="0" fillId="0" borderId="1" xfId="0"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79B03-E0D7-4E87-9341-4A1AA9633788}">
  <dimension ref="A1:AT302"/>
  <sheetViews>
    <sheetView tabSelected="1" zoomScale="70" zoomScaleNormal="70" workbookViewId="0">
      <pane xSplit="1" topLeftCell="AA1" activePane="topRight" state="frozen"/>
      <selection activeCell="A14" sqref="A14"/>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53125" bestFit="1" customWidth="1"/>
    <col min="10" max="10" width="12.46484375" bestFit="1" customWidth="1"/>
    <col min="11" max="11" width="32.9296875" hidden="1" customWidth="1"/>
    <col min="12" max="12" width="47.73046875" hidden="1" customWidth="1"/>
    <col min="13" max="13" width="11.33203125" customWidth="1"/>
    <col min="14" max="14" width="98.06640625" bestFit="1" customWidth="1"/>
    <col min="15" max="15" width="53.86328125" bestFit="1" customWidth="1"/>
    <col min="16" max="16" width="34.33203125" hidden="1" customWidth="1"/>
    <col min="17" max="17" width="40.33203125" hidden="1" customWidth="1"/>
    <col min="18" max="18" width="10.9296875" customWidth="1"/>
    <col min="19" max="19" width="7.59765625" bestFit="1" customWidth="1"/>
    <col min="20" max="20" width="17.53125" bestFit="1" customWidth="1"/>
    <col min="21" max="21" width="29.86328125" customWidth="1"/>
    <col min="22" max="22" width="21.33203125" customWidth="1"/>
    <col min="23" max="23" width="11.59765625" customWidth="1"/>
    <col min="24" max="24" width="76.929687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86328125" customWidth="1"/>
    <col min="40" max="40" width="10.265625" customWidth="1"/>
    <col min="41" max="41" width="12.86328125" customWidth="1"/>
    <col min="42" max="42" width="8.53125" customWidth="1"/>
    <col min="43" max="43" width="7.59765625" customWidth="1"/>
    <col min="44" max="44" width="8.9296875" customWidth="1"/>
    <col min="45" max="45" width="9.1328125" customWidth="1"/>
  </cols>
  <sheetData>
    <row r="1" spans="1:46">
      <c r="A1" s="23" t="s">
        <v>619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
      <c r="AE1" s="24" t="s">
        <v>618</v>
      </c>
      <c r="AF1" s="25"/>
      <c r="AG1" s="25"/>
      <c r="AH1" s="25"/>
      <c r="AI1" s="25"/>
      <c r="AJ1" s="24" t="s">
        <v>144</v>
      </c>
      <c r="AK1" s="25"/>
      <c r="AL1" s="25"/>
      <c r="AM1" s="25"/>
      <c r="AN1" s="26"/>
      <c r="AO1" s="24" t="s">
        <v>617</v>
      </c>
      <c r="AP1" s="25"/>
      <c r="AQ1" s="25"/>
      <c r="AR1" s="25"/>
      <c r="AS1" s="26"/>
    </row>
    <row r="2" spans="1:46" ht="28.15">
      <c r="A2" s="3" t="s">
        <v>145</v>
      </c>
      <c r="B2" s="42" t="s">
        <v>146</v>
      </c>
      <c r="C2" s="3" t="s">
        <v>147</v>
      </c>
      <c r="D2" s="3" t="s">
        <v>148</v>
      </c>
      <c r="E2" s="3" t="s">
        <v>149</v>
      </c>
      <c r="F2" s="3" t="s">
        <v>0</v>
      </c>
      <c r="G2" s="3" t="s">
        <v>150</v>
      </c>
      <c r="H2" s="3" t="s">
        <v>1</v>
      </c>
      <c r="I2" s="3" t="s">
        <v>2</v>
      </c>
      <c r="J2" s="3" t="s">
        <v>3</v>
      </c>
      <c r="K2" s="3" t="s">
        <v>151</v>
      </c>
      <c r="L2" s="3" t="s">
        <v>622</v>
      </c>
      <c r="M2" s="14" t="s">
        <v>623</v>
      </c>
      <c r="N2" s="3" t="s">
        <v>4</v>
      </c>
      <c r="O2" s="3" t="s">
        <v>5</v>
      </c>
      <c r="P2" s="3" t="s">
        <v>152</v>
      </c>
      <c r="Q2" s="4" t="s">
        <v>620</v>
      </c>
      <c r="R2" s="14" t="s">
        <v>621</v>
      </c>
      <c r="S2" s="3" t="s">
        <v>6</v>
      </c>
      <c r="T2" s="3" t="s">
        <v>153</v>
      </c>
      <c r="U2" s="3" t="s">
        <v>7</v>
      </c>
      <c r="V2" s="4" t="s">
        <v>154</v>
      </c>
      <c r="W2" s="3" t="s">
        <v>8</v>
      </c>
      <c r="X2" s="3" t="s">
        <v>160</v>
      </c>
      <c r="Y2" s="3" t="s">
        <v>9</v>
      </c>
      <c r="Z2" s="3" t="s">
        <v>10</v>
      </c>
      <c r="AA2" s="3" t="s">
        <v>155</v>
      </c>
      <c r="AB2" s="3" t="s">
        <v>11</v>
      </c>
      <c r="AC2" s="3" t="s">
        <v>161</v>
      </c>
      <c r="AD2" s="5"/>
      <c r="AE2" s="7" t="s">
        <v>156</v>
      </c>
      <c r="AF2" s="11" t="s">
        <v>157</v>
      </c>
      <c r="AG2" s="6" t="s">
        <v>158</v>
      </c>
      <c r="AH2" s="6" t="s">
        <v>12</v>
      </c>
      <c r="AI2" s="11" t="s">
        <v>159</v>
      </c>
      <c r="AJ2" s="7" t="s">
        <v>156</v>
      </c>
      <c r="AK2" s="11" t="s">
        <v>157</v>
      </c>
      <c r="AL2" s="11" t="s">
        <v>158</v>
      </c>
      <c r="AM2" s="11" t="s">
        <v>12</v>
      </c>
      <c r="AN2" s="11" t="s">
        <v>159</v>
      </c>
      <c r="AO2" s="17" t="s">
        <v>156</v>
      </c>
      <c r="AP2" s="6" t="s">
        <v>157</v>
      </c>
      <c r="AQ2" s="6" t="s">
        <v>158</v>
      </c>
      <c r="AR2" s="6" t="s">
        <v>12</v>
      </c>
      <c r="AS2" s="18" t="s">
        <v>159</v>
      </c>
      <c r="AT2" s="12"/>
    </row>
    <row r="3" spans="1:46">
      <c r="A3" t="str">
        <f>'Model output'!A2</f>
        <v>TCGA-4C-A93U</v>
      </c>
      <c r="B3" s="43">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
      </c>
      <c r="F3" t="str">
        <f t="shared" ref="F3:F44" si="0">IF(OR(G3&lt;&gt;"",AND(J3&lt;&gt;"",ISNUMBER(J3),J3&gt;0),AND(M3&lt;&gt;"",M3&gt;0)),"positive","negative")</f>
        <v>positive</v>
      </c>
      <c r="G3" s="22"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lateral</v>
      </c>
      <c r="H3" t="str">
        <f>IF('Model output'!H2="","negative",IF('Model output'!H2="[]", "negative", IF(OR(ISNUMBER(SEARCH("lymph node",'Model output'!H2)),ISNUMBER(SEARCH("Not mentioned",'Model output'!H2)),ISNUMBER(SEARCH("neck",'Model output'!H2)),ISNUMBER(SEARCH("Not applicable",'Model output'!H2))),"negative","positive")))</f>
        <v>negative</v>
      </c>
      <c r="I3">
        <f>IF('Model output'!I2="","",IF(ISNUMBER('Model output'!I2),'Model output'!I2,1))</f>
        <v>2</v>
      </c>
      <c r="J3">
        <f>IF('Model output'!J2="","",IF(AND(ISNUMBER('Model output'!J2),'Model output'!J2&lt;=I3),'Model output'!J2,IF(ISNUMBER(SEARCH("0/",'Model output'!J2)),0,1)))</f>
        <v>1</v>
      </c>
      <c r="K3" t="str" cm="1">
        <f t="array" ref="K3">IF(COUNT(FIND({0,1,2,3,4,5,6,7,8,9},'Model output'!K2))&gt;0,'Model output'!K2,"")</f>
        <v>0.4 cm</v>
      </c>
      <c r="L3" s="8" t="str">
        <f t="shared" ref="L3:L66" si="1">SUBSTITUTE(SUBSTITUTE(SUBSTITUTE(SUBSTITUTE(SUBSTITUTE(SUBSTITUTE(SUBSTITUTE(SUBSTITUTE(SUBSTITUTE(SUBSTITUTE(SUBSTITUTE(SUBSTITUTE(SUBSTITUTE(SUBSTITUTE(SUBSTITUTE(SUBSTITUTE(SUBSTITUTE(SUBSTITUTE(SUBSTITUTE(K3,"cm.","cm"), "up to", ""), "size", ""), ", 'location'", ""), "Right paratracheal", ""), "Left neck dissection level 3", ""), "Left neck dissection level 4", ""), "Delphian", ""), "x", ","), "(LEVEL 4)", ""), "/", ","), "'',", ""), "'", ""), ":", ""), "[", ""), "]", ""), "{", ""), "}", ""), " ", "")</f>
        <v>0.4cm</v>
      </c>
      <c r="M3" cm="1">
        <f t="array" ref="M3">IF(L3="","",IF(ISNUMBER(SEARCH("cm",L3)),MAX(VALUE(SUBSTITUTE(_xlfn.FILTERXML("&lt;t&gt;&lt;s&gt;"&amp;SUBSTITUTE(L3,",","&lt;/s&gt;&lt;s&gt;")&amp;"&lt;/s&gt;&lt;/t&gt;","//s"),"cm",""))),MAX(VALUE(SUBSTITUTE(_xlfn.FILTERXML("&lt;t&gt;&lt;s&gt;"&amp;SUBSTITUTE(L3,",","&lt;/s&gt;&lt;s&gt;")&amp;"&lt;/s&gt;&lt;/t&gt;","//s"),"mm","")))/10))</f>
        <v>0.4</v>
      </c>
      <c r="N3" t="str">
        <f>IF('Model output'!L2="","",'Model output'!L2)</f>
        <v>Papillary carcinoma</v>
      </c>
      <c r="O3" t="str">
        <f>IF('Model output'!M2="","",'Model output'!M2)</f>
        <v/>
      </c>
      <c r="P3" t="str">
        <f>IF('Model output'!N2="","",'Model output'!N2)</f>
        <v>6.5 cm</v>
      </c>
      <c r="Q3" t="str">
        <f t="shared" ref="Q3:Q66" si="2">LOWER(SUBSTITUTE(SUBSTITUTE(SUBSTITUTE(SUBSTITUTE(SUBSTITUTE(SUBSTITUTE(SUBSTITUTE(SUBSTITUTE(SUBSTITUTE(SUBSTITUTE(SUBSTITUTE(SUBSTITUTE(SUBSTITUTE(SUBSTITUTE(SUBSTITUTE(SUBSTITUTE(SUBSTITUTE(SUBSTITUTE(SUBSTITUTE(SUBSTITUTE(SUBSTITUTE(SUBSTITUTE(SUBSTITUTE(SUBSTITUTE(SUBSTITUTE(P3,"cm.","cm"), "the", ""), "tumor", ""), "nodule", ""), "isthmic", ""), "lobe",""), "greatest dimension", ""), "largest", ""), "at least", ""), "less than", ""), "left", ""), "right", ""), "for", ""), "in", ""), "In", ""), "and", ","), "(", ""), ")", ""), "A", ""), "x", ","), "[", ""), "]", ""), "'", ""), "to", ","), " ",""))</f>
        <v>6.5cm</v>
      </c>
      <c r="R3" cm="1">
        <f t="array" ref="R3">IF(Q3="","",IF(ISNUMBER(SEARCH("cm",Q3)),MAX(VALUE(SUBSTITUTE(_xlfn.FILTERXML("&lt;t&gt;&lt;s&gt;"&amp;SUBSTITUTE(Q3,",","&lt;/s&gt;&lt;s&gt;")&amp;"&lt;/s&gt;&lt;/t&gt;","//s"),"cm",""))),MAX(VALUE(SUBSTITUTE(_xlfn.FILTERXML("&lt;t&gt;&lt;s&gt;"&amp;SUBSTITUTE(Q3,",","&lt;/s&gt;&lt;s&gt;")&amp;"&lt;/s&gt;&lt;/t&gt;","//s"),"mm","")))/10))</f>
        <v>6.5</v>
      </c>
      <c r="S3" t="str">
        <f>IF(OR('Model output'!P2="",ISNUMBER(SEARCH("Not identified", 'Model output'!P2)),ISNUMBER(SEARCH("Absent",'Model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positive</v>
      </c>
      <c r="X3" t="str">
        <f>IF('Model output'!S2="","", IF('Model output'!S2= "[]", "", 'Model output'!S2))</f>
        <v>Present, extensive</v>
      </c>
      <c r="Y3" t="str">
        <f>IF(OR('Model output'!S2="",ISNUMBER(SEARCH("Absent",'Model output'!S2)),ISNUMBER(SEARCH("Not identified",'Model output'!S2)),ISNUMBER(SEARCH("No",'Model output'!S2)),ISNUMBER(SEARCH("negative",'Model output'!S2)),ISNUMBER(SEARCH("limited to thyroid",'Model output'!S2))),"negative",IF(Z3="positive","gETE", "positive"))</f>
        <v>gETE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positive</v>
      </c>
      <c r="AA3" t="str">
        <f>IF('Model output'!T2="","", IF('Model output'!T2="[]", "", IF('Model output'!T2="Not mentioned", "No", "Yes")))</f>
        <v/>
      </c>
      <c r="AB3" t="str">
        <f>IF(AA3&lt;&gt;"Yes","",IF(OR('Model output'!U2="",'Model output'!U2="[]",ISNUMBER(SEARCH("Not identified",'Model output'!U2))),"",'Model output'!U2))</f>
        <v/>
      </c>
      <c r="AC3" s="9" t="str">
        <f>IF(OR('Model output'!V2="", AND(ISERROR(SEARCH("Positive",'Model output'!V2)), ISNUMBER(SEARCH("Negative",'Model output'!V2))), 'Model output'!V2="No", ISNUMBER(SEARCH("Uninvolved",'Model output'!V2)), ISNUMBER(SEARCH("Not involved",'Model output'!V2)), ISNUMBER(SEARCH("Free",'Model output'!V2)), ISNUMBER(SEARCH("Cannot be assessed",'Model output'!V2)), ISNUMBER(SEARCH("1 mm",'Model output'!V2)), ISNUMBER(SEARCH("0.1 CM",'Model output'!V2)), ISNUMBER(SEARCH("less than 0.2 mm",'Model output'!V2)), ISNUMBER(SEARCH("less than 0.5 mm",'Model output'!V2)), ISNUMBER(SEARCH("abut",'Model output'!V2))), "negative", "positive")</f>
        <v>positive</v>
      </c>
      <c r="AE3" s="27"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ISNUMBER(SEARCH("papillary",N3,1)),S3="positive"),AND(AND(ISNUMBER(J3),J3&gt;=5),M3=""),AND(AND(ISNUMBER(J3),J3&gt;=5),AND(ISNUMBER(M3),M3&gt;=1)),AND(ISNUMBER(SERACH("papillary",N3)),OR(Y3="positive",Z3="positive"), ISNUMBER(SEARCH("BRAF",AB3)))),"intermediate","low"))</f>
        <v>high</v>
      </c>
      <c r="AF3" s="28" t="str">
        <f t="shared" ref="AF3:AF66" si="3">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3b</v>
      </c>
      <c r="AG3" s="28" t="str">
        <f t="shared" ref="AG3:AG66" si="4">IF(AND(ISNUMBER(J3),J3&gt;0),
IF(G3="lateral", "1b","1a"), "0")</f>
        <v>1b</v>
      </c>
      <c r="AH3" s="29" t="str">
        <f>IF(OR(H3="unknown"),"x",IF(H3="negative","0","1"))</f>
        <v>0</v>
      </c>
      <c r="AI3" s="30" t="str">
        <f>IF(AND(B3&lt;55,AH3="0"),"I",
IF(AND(B3&lt;55,AH3="1"),"II",
IF(AH3="1","IVB",
IF(AND(AF3="4b",AH3="0"),"IVA",
IF(AND(AF3="4a",AH3="0"),"III",
IF(AND(OR(AF3="3a",AF3="3b",AF3="3"),AH3="0"),"II",
IF(AND(AF3="2",OR(AG3="1",AG3="1a",AG3="1b"),AH3="0"),"II",
IF(AND(OR(AF3="1a",AF3="1b",AF3="1"),OR(AG3="1",AG3="1a",AG3="1b"),AH3="0"),"II","I"
))))))))</f>
        <v>II</v>
      </c>
      <c r="AJ3" s="27" t="s">
        <v>625</v>
      </c>
      <c r="AK3" s="31" t="s">
        <v>943</v>
      </c>
      <c r="AL3" s="31" t="s">
        <v>944</v>
      </c>
      <c r="AM3" s="31" t="s">
        <v>945</v>
      </c>
      <c r="AN3" s="32" t="s">
        <v>946</v>
      </c>
      <c r="AO3" s="33">
        <f>IF(AE3=AJ3,1,0)</f>
        <v>1</v>
      </c>
      <c r="AP3" s="29">
        <f>IF(AF3=AK3, 1, IF(AND(AF3="x", AK3="0"), 1, IF(AND(AF3="0", AK3="x"), 1, 0)))</f>
        <v>1</v>
      </c>
      <c r="AQ3" s="29">
        <f>IF(AG3=AL3, 1, IF(AND(AG3="x", AL3="0"), 1, IF(AND(AG3="0", AL3="x"), 1, 0)))</f>
        <v>1</v>
      </c>
      <c r="AR3" s="29">
        <f>IF(AH3=AM3, 1, IF(AND(AH3="x", AM3="0"), 1, IF(AND(AH3="0", AM3="x"), 1, 0)))</f>
        <v>1</v>
      </c>
      <c r="AS3" s="34">
        <f t="shared" ref="AS3:AS66" si="5">IF(AI3=AN3,1,0)</f>
        <v>1</v>
      </c>
      <c r="AT3" s="1"/>
    </row>
    <row r="4" spans="1:46">
      <c r="A4" t="str">
        <f>'Model output'!A3</f>
        <v>TCGA-BJ-A0Z9</v>
      </c>
      <c r="B4" s="43">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X</v>
      </c>
      <c r="F4" t="str">
        <f t="shared" si="0"/>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output'!H3="","negative",IF('Model output'!H3="[]", "negative", IF(OR(ISNUMBER(SEARCH("lymph node",'Model output'!H3)),ISNUMBER(SEARCH("Not mentioned",'Model output'!H3)),ISNUMBER(SEARCH("neck",'Model output'!H3)),ISNUMBER(SEARCH("Not applicable",'Model output'!H3))),"negative","positive")))</f>
        <v>negative</v>
      </c>
      <c r="I4">
        <f>IF('Model output'!I3="","",IF(ISNUMBER('Model output'!I3),'Model output'!I3,1))</f>
        <v>6</v>
      </c>
      <c r="J4">
        <f>IF('Model output'!J3="","",IF(AND(ISNUMBER('Model output'!J3),'Model output'!J3&lt;=I4),'Model output'!J3,IF(ISNUMBER(SEARCH("0/",'Model output'!J3)),0,1)))</f>
        <v>0</v>
      </c>
      <c r="K4" t="str" cm="1">
        <f t="array" ref="K4">IF(COUNT(FIND({0,1,2,3,4,5,6,7,8,9},'Model output'!K3))&gt;0,'Model output'!K3,"")</f>
        <v/>
      </c>
      <c r="L4" s="8" t="str">
        <f t="shared" si="1"/>
        <v/>
      </c>
      <c r="M4" t="str" cm="1">
        <f t="array" ref="M4">IF(L4="","",IF(ISNUMBER(SEARCH("cm",L4)),MAX(VALUE(SUBSTITUTE(_xlfn.FILTERXML("&lt;t&gt;&lt;s&gt;"&amp;SUBSTITUTE(L4,",","&lt;/s&gt;&lt;s&gt;")&amp;"&lt;/s&gt;&lt;/t&gt;","//s"),"cm",""))),MAX(VALUE(SUBSTITUTE(_xlfn.FILTERXML("&lt;t&gt;&lt;s&gt;"&amp;SUBSTITUTE(L4,",","&lt;/s&gt;&lt;s&gt;")&amp;"&lt;/s&gt;&lt;/t&gt;","//s"),"mm","")))/10))</f>
        <v/>
      </c>
      <c r="N4" t="str">
        <f>IF('Model output'!L3="","",'Model output'!L3)</f>
        <v>Papillary carcinoma</v>
      </c>
      <c r="O4" t="str">
        <f>IF('Model output'!M3="","",'Model output'!M3)</f>
        <v>Tall cell variant</v>
      </c>
      <c r="P4" t="str">
        <f>IF('Model output'!N3="","",'Model output'!N3)</f>
        <v>2.8 cm</v>
      </c>
      <c r="Q4" t="str">
        <f t="shared" si="2"/>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output'!P3)),AND(ISNUMBER(SEARCH("No",'Model output'!P3)),NOT(ISNUMBER(SEARCH("diagnostic",'Model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t="str">
        <f>IF('Model output'!S3="","", IF('Model output'!S3= "[]", "", 'Model output'!S3))</f>
        <v>Present</v>
      </c>
      <c r="Y4" t="str">
        <f>IF(OR('Model output'!S3="",ISNUMBER(SEARCH("Absent",'Model output'!S3)),ISNUMBER(SEARCH("Not identified",'Model output'!S3)),ISNUMBER(SEARCH("No",'Model output'!S3)),ISNUMBER(SEARCH("negative",'Model output'!S3)),ISNUMBER(SEARCH("limited to thyroid",'Model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 IF('Model output'!T3="[]", "", IF('Model output'!T3="Not mentioned", "No", "Yes")))</f>
        <v/>
      </c>
      <c r="AB4" t="str">
        <f>IF(AA4&lt;&gt;"Yes","",IF(OR('Model output'!U3="",'Model output'!U3="[]",ISNUMBER(SEARCH("Not identified",'Model output'!U3))),"",'Model output'!U3))</f>
        <v/>
      </c>
      <c r="AC4" s="9" t="str">
        <f>IF(OR('Model output'!V3="", AND(ISERROR(SEARCH("Positive",'Model output'!V3)), ISNUMBER(SEARCH("Negative",'Model output'!V3))), 'Model output'!V3="No", ISNUMBER(SEARCH("Uninvolved",'Model output'!V3)), ISNUMBER(SEARCH("Not involved",'Model output'!V3)), ISNUMBER(SEARCH("Free",'Model output'!V3)), ISNUMBER(SEARCH("Cannot be assessed",'Model output'!V3)), ISNUMBER(SEARCH("1 mm",'Model output'!V3)), ISNUMBER(SEARCH("0.1 CM",'Model output'!V3)), ISNUMBER(SEARCH("less than 0.2 mm",'Model output'!V3)), ISNUMBER(SEARCH("less than 0.5 mm",'Model output'!V3)), ISNUMBER(SEARCH("abut",'Model output'!V3))), "negative", "positive")</f>
        <v>positive</v>
      </c>
      <c r="AE4" s="27"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32" t="str">
        <f t="shared" si="3"/>
        <v>2</v>
      </c>
      <c r="AG4" s="32" t="str">
        <f t="shared" si="4"/>
        <v>0</v>
      </c>
      <c r="AH4" s="28" t="str">
        <f t="shared" ref="AH4:AH67" si="6">IF(OR(H4="unknown"),"x",IF(H4="negative","0","1"))</f>
        <v>0</v>
      </c>
      <c r="AI4" s="35" t="str">
        <f t="shared" ref="AI4:AI67" si="7">IF(AND(B4&lt;55,AH4="0"),"I",
IF(AND(B4&lt;55,AH4="1"),"II",
IF(AH4="1","IVB",
IF(AND(AF4="4b",AH4="0"),"IVA",
IF(AND(AF4="4a",AH4="0"),"III",
IF(AND(OR(AF4="3a",AF4="3b",AF4="3"),AH4="0"),"II",
IF(AND(AF4="2",OR(AG4="1",AG4="1a",AG4="1b"),AH4="0"),"II",
IF(AND(OR(AF4="1a",AF4="1b",AF4="1"),OR(AG4="1",AG4="1a",AG4="1b"),AH4="0"),"II","I"
))))))))</f>
        <v>I</v>
      </c>
      <c r="AJ4" s="27" t="s">
        <v>625</v>
      </c>
      <c r="AK4" s="32" t="s">
        <v>947</v>
      </c>
      <c r="AL4" s="32" t="s">
        <v>945</v>
      </c>
      <c r="AM4" s="32" t="s">
        <v>948</v>
      </c>
      <c r="AN4" s="32" t="s">
        <v>59</v>
      </c>
      <c r="AO4" s="33">
        <f t="shared" ref="AO4:AO67" si="8">IF(AE4=AJ4,1,0)</f>
        <v>1</v>
      </c>
      <c r="AP4" s="28">
        <f t="shared" ref="AP4:AP67" si="9">IF(AF4=AK4, 1, IF(AND(AF4="x", AK4="0"), 1, IF(AND(AF4="0", AK4="x"), 1, 0)))</f>
        <v>1</v>
      </c>
      <c r="AQ4" s="28">
        <f t="shared" ref="AQ4:AQ67" si="10">IF(AG4=AL4, 1, IF(AND(AG4="x", AL4="0"), 1, IF(AND(AG4="0", AL4="x"), 1, 0)))</f>
        <v>1</v>
      </c>
      <c r="AR4" s="28">
        <f t="shared" ref="AR4:AR67" si="11">IF(AH4=AM4, 1, IF(AND(AH4="x", AM4="0"), 1, IF(AND(AH4="0", AM4="x"), 1, 0)))</f>
        <v>1</v>
      </c>
      <c r="AS4" s="34">
        <f t="shared" si="5"/>
        <v>1</v>
      </c>
      <c r="AT4" s="1"/>
    </row>
    <row r="5" spans="1:46">
      <c r="A5" t="str">
        <f>'Model output'!A4</f>
        <v>TCGA-BJ-A0ZA</v>
      </c>
      <c r="B5" s="43">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output'!H4="","negative",IF('Model output'!H4="[]", "negative", IF(OR(ISNUMBER(SEARCH("lymph node",'Model output'!H4)),ISNUMBER(SEARCH("Not mentioned",'Model output'!H4)),ISNUMBER(SEARCH("neck",'Model output'!H4)),ISNUMBER(SEARCH("Not applicable",'Model output'!H4))),"negative","positive")))</f>
        <v>negative</v>
      </c>
      <c r="I5">
        <f>IF('Model output'!I4="","",IF(ISNUMBER('Model output'!I4),'Model output'!I4,1))</f>
        <v>2</v>
      </c>
      <c r="J5">
        <f>IF('Model output'!J4="","",IF(AND(ISNUMBER('Model output'!J4),'Model output'!J4&lt;=I5),'Model output'!J4,IF(ISNUMBER(SEARCH("0/",'Model output'!J4)),0,1)))</f>
        <v>0</v>
      </c>
      <c r="K5" t="str" cm="1">
        <f t="array" ref="K5">IF(COUNT(FIND({0,1,2,3,4,5,6,7,8,9},'Model output'!K4))&gt;0,'Model output'!K4,"")</f>
        <v/>
      </c>
      <c r="L5" s="8" t="str">
        <f t="shared" si="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v>
      </c>
      <c r="O5" t="str">
        <f>IF('Model output'!M4="","",'Model output'!M4)</f>
        <v>Follicular variant</v>
      </c>
      <c r="P5" t="str">
        <f>IF('Model output'!N4="","",'Model output'!N4)</f>
        <v>3 cm</v>
      </c>
      <c r="Q5" t="str">
        <f t="shared" si="2"/>
        <v>3cm</v>
      </c>
      <c r="R5" cm="1">
        <f t="array" ref="R5">IF(Q5="","",IF(ISNUMBER(SEARCH("cm",Q5)),MAX(VALUE(SUBSTITUTE(_xlfn.FILTERXML("&lt;t&gt;&lt;s&gt;"&amp;SUBSTITUTE(Q5,",","&lt;/s&gt;&lt;s&gt;")&amp;"&lt;/s&gt;&lt;/t&gt;","//s"),"cm",""))),MAX(VALUE(SUBSTITUTE(_xlfn.FILTERXML("&lt;t&gt;&lt;s&gt;"&amp;SUBSTITUTE(Q5,",","&lt;/s&gt;&lt;s&gt;")&amp;"&lt;/s&gt;&lt;/t&gt;","//s"),"mm","")))/10))</f>
        <v>3</v>
      </c>
      <c r="S5" t="str">
        <f>IF(OR('Model output'!P4="",ISNUMBER(SEARCH("Not identified", 'Model output'!P4)),ISNUMBER(SEARCH("Absent",'Model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t="str">
        <f>IF('Model output'!S4="","", IF('Model output'!S4= "[]", "", 'Model output'!S4))</f>
        <v>Not identified</v>
      </c>
      <c r="Y5" t="str">
        <f>IF(OR('Model output'!S4="",ISNUMBER(SEARCH("Absent",'Model output'!S4)),ISNUMBER(SEARCH("Not identified",'Model output'!S4)),ISNUMBER(SEARCH("No",'Model output'!S4)),ISNUMBER(SEARCH("negative",'Model output'!S4)),ISNUMBER(SEARCH("limited to thyroid",'Model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 IF('Model output'!T4="[]", "", IF('Model output'!T4="Not mentioned", "No", "Yes")))</f>
        <v/>
      </c>
      <c r="AB5" t="str">
        <f>IF(AA5&lt;&gt;"Yes","",IF(OR('Model output'!U4="",'Model output'!U4="[]",ISNUMBER(SEARCH("Not identified",'Model output'!U4))),"",'Model output'!U4))</f>
        <v/>
      </c>
      <c r="AC5" s="9" t="str">
        <f>IF(OR('Model output'!V4="", AND(ISERROR(SEARCH("Positive",'Model output'!V4)), ISNUMBER(SEARCH("Negative",'Model output'!V4))), 'Model output'!V4="No", ISNUMBER(SEARCH("Uninvolved",'Model output'!V4)), ISNUMBER(SEARCH("Not involved",'Model output'!V4)), ISNUMBER(SEARCH("Free",'Model output'!V4)), ISNUMBER(SEARCH("Cannot be assessed",'Model output'!V4)), ISNUMBER(SEARCH("1 mm",'Model output'!V4)), ISNUMBER(SEARCH("0.1 CM",'Model output'!V4)), ISNUMBER(SEARCH("less than 0.2 mm",'Model output'!V4)), ISNUMBER(SEARCH("less than 0.5 mm",'Model output'!V4)), ISNUMBER(SEARCH("abut",'Model output'!V4))), "negative", "positive")</f>
        <v>negative</v>
      </c>
      <c r="AE5" s="27"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32" t="str">
        <f t="shared" si="3"/>
        <v>2</v>
      </c>
      <c r="AG5" s="32" t="str">
        <f t="shared" si="4"/>
        <v>0</v>
      </c>
      <c r="AH5" s="28" t="str">
        <f t="shared" si="6"/>
        <v>0</v>
      </c>
      <c r="AI5" s="35" t="str">
        <f t="shared" si="7"/>
        <v>I</v>
      </c>
      <c r="AJ5" s="27" t="s">
        <v>627</v>
      </c>
      <c r="AK5" s="32" t="s">
        <v>947</v>
      </c>
      <c r="AL5" s="32" t="s">
        <v>945</v>
      </c>
      <c r="AM5" s="32" t="s">
        <v>948</v>
      </c>
      <c r="AN5" s="32" t="s">
        <v>59</v>
      </c>
      <c r="AO5" s="33">
        <f t="shared" ca="1" si="8"/>
        <v>1</v>
      </c>
      <c r="AP5" s="28">
        <f t="shared" si="9"/>
        <v>1</v>
      </c>
      <c r="AQ5" s="28">
        <f t="shared" si="10"/>
        <v>1</v>
      </c>
      <c r="AR5" s="28">
        <f t="shared" si="11"/>
        <v>1</v>
      </c>
      <c r="AS5" s="34">
        <f t="shared" si="5"/>
        <v>1</v>
      </c>
      <c r="AT5" s="1"/>
    </row>
    <row r="6" spans="1:46">
      <c r="A6" t="str">
        <f>'Model output'!A5</f>
        <v>TCGA-BJ-A0ZC</v>
      </c>
      <c r="B6" s="43">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
      </c>
      <c r="H6" t="str">
        <f>IF('Model output'!H5="","negative",IF('Model output'!H5="[]", "negative", IF(OR(ISNUMBER(SEARCH("lymph node",'Model output'!H5)),ISNUMBER(SEARCH("Not mentioned",'Model output'!H5)),ISNUMBER(SEARCH("neck",'Model output'!H5)),ISNUMBER(SEARCH("Not applicable",'Model output'!H5))),"negative","positive")))</f>
        <v>negative</v>
      </c>
      <c r="I6" t="str">
        <f>IF('Model output'!I5="","",IF(ISNUMBER('Model output'!I5),'Model output'!I5,1))</f>
        <v/>
      </c>
      <c r="J6" t="str">
        <f>IF('Model output'!J5="","",IF(AND(ISNUMBER('Model output'!J5),'Model output'!J5&lt;=I6),'Model output'!J5,IF(ISNUMBER(SEARCH("0/",'Model output'!J5)),0,1)))</f>
        <v/>
      </c>
      <c r="K6" t="str" cm="1">
        <f t="array" ref="K6">IF(COUNT(FIND({0,1,2,3,4,5,6,7,8,9},'Model output'!K5))&gt;0,'Model output'!K5,"")</f>
        <v/>
      </c>
      <c r="L6" s="8" t="str">
        <f t="shared" si="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Follicular variant</v>
      </c>
      <c r="P6" t="str">
        <f>IF('Model output'!N5="","",'Model output'!N5)</f>
        <v>0.4 cm</v>
      </c>
      <c r="Q6" t="str">
        <f t="shared" si="2"/>
        <v>0.4cm</v>
      </c>
      <c r="R6" cm="1">
        <f t="array" ref="R6">IF(Q6="","",IF(ISNUMBER(SEARCH("cm",Q6)),MAX(VALUE(SUBSTITUTE(_xlfn.FILTERXML("&lt;t&gt;&lt;s&gt;"&amp;SUBSTITUTE(Q6,",","&lt;/s&gt;&lt;s&gt;")&amp;"&lt;/s&gt;&lt;/t&gt;","//s"),"cm",""))),MAX(VALUE(SUBSTITUTE(_xlfn.FILTERXML("&lt;t&gt;&lt;s&gt;"&amp;SUBSTITUTE(Q6,",","&lt;/s&gt;&lt;s&gt;")&amp;"&lt;/s&gt;&lt;/t&gt;","//s"),"mm","")))/10))</f>
        <v>0.4</v>
      </c>
      <c r="S6" t="str">
        <f>IF(OR('Model output'!P5="",ISNUMBER(SEARCH("Not identified", 'Model output'!P5)),ISNUMBER(SEARCH("Absent",'Model output'!P5)),AND(ISNUMBER(SEARCH("No",'Model output'!P5)),NOT(ISNUMBER(SEARCH("diagnostic",'Model output'!P5)))),ISNUMBER(SEARCH("Negative",'Model output'!P5))),"negative","positive")</f>
        <v>negative</v>
      </c>
      <c r="T6" t="str">
        <f>IF('Model output'!O5="","",'Model output'!O5)</f>
        <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positive</v>
      </c>
      <c r="X6" t="str">
        <f>IF('Model output'!S5="","", IF('Model output'!S5= "[]", "", 'Model output'!S5))</f>
        <v>Not identified</v>
      </c>
      <c r="Y6" t="str">
        <f>IF(OR('Model output'!S5="",ISNUMBER(SEARCH("Absent",'Model output'!S5)),ISNUMBER(SEARCH("Not identified",'Model output'!S5)),ISNUMBER(SEARCH("No",'Model output'!S5)),ISNUMBER(SEARCH("negative",'Model output'!S5)),ISNUMBER(SEARCH("limited to thyroid",'Model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 IF('Model output'!T5="[]", "", IF('Model output'!T5="Not mentioned", "No", "Yes")))</f>
        <v>Yes</v>
      </c>
      <c r="AB6" t="str">
        <f>IF(AA6&lt;&gt;"Yes","",IF(OR('Model output'!U5="",'Model output'!U5="[]",ISNUMBER(SEARCH("Not identified",'Model output'!U5))),"",'Model output'!U5))</f>
        <v/>
      </c>
      <c r="AC6" s="9" t="str">
        <f>IF(OR('Model output'!V5="", AND(ISERROR(SEARCH("Positive",'Model output'!V5)), ISNUMBER(SEARCH("Negative",'Model output'!V5))), 'Model output'!V5="No", ISNUMBER(SEARCH("Uninvolved",'Model output'!V5)), ISNUMBER(SEARCH("Not involved",'Model output'!V5)), ISNUMBER(SEARCH("Free",'Model output'!V5)), ISNUMBER(SEARCH("Cannot be assessed",'Model output'!V5)), ISNUMBER(SEARCH("1 mm",'Model output'!V5)), ISNUMBER(SEARCH("0.1 CM",'Model output'!V5)), ISNUMBER(SEARCH("less than 0.2 mm",'Model output'!V5)), ISNUMBER(SEARCH("less than 0.5 mm",'Model output'!V5)), ISNUMBER(SEARCH("abut",'Model output'!V5))), "negative", "positive")</f>
        <v>negative</v>
      </c>
      <c r="AE6" s="27"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ISNUMBER(SEARCH("papillary",N6,1)),S6="positive"),AND(AND(ISNUMBER(J6),J6&gt;=5),M6=""),AND(AND(ISNUMBER(J6),J6&gt;=5),AND(ISNUMBER(M6),M6&gt;=1)),AND(ISNUMBER(SERACH("papillary",N6)),OR(Y6="positive",Z6="positive"), ISNUMBER(SEARCH("BRAF",AB6)))),"intermediate","low"))</f>
        <v>low</v>
      </c>
      <c r="AF6" s="32" t="str">
        <f t="shared" si="3"/>
        <v>1a</v>
      </c>
      <c r="AG6" s="32" t="str">
        <f t="shared" si="4"/>
        <v>0</v>
      </c>
      <c r="AH6" s="28" t="str">
        <f t="shared" si="6"/>
        <v>0</v>
      </c>
      <c r="AI6" s="35" t="str">
        <f t="shared" si="7"/>
        <v>I</v>
      </c>
      <c r="AJ6" s="27" t="s">
        <v>627</v>
      </c>
      <c r="AK6" s="32" t="s">
        <v>949</v>
      </c>
      <c r="AL6" s="32" t="s">
        <v>948</v>
      </c>
      <c r="AM6" s="32" t="s">
        <v>948</v>
      </c>
      <c r="AN6" s="32" t="s">
        <v>59</v>
      </c>
      <c r="AO6" s="33">
        <f t="shared" ca="1" si="8"/>
        <v>1</v>
      </c>
      <c r="AP6" s="28">
        <f t="shared" si="9"/>
        <v>1</v>
      </c>
      <c r="AQ6" s="28">
        <f t="shared" si="10"/>
        <v>1</v>
      </c>
      <c r="AR6" s="28">
        <f t="shared" si="11"/>
        <v>1</v>
      </c>
      <c r="AS6" s="34">
        <f t="shared" si="5"/>
        <v>1</v>
      </c>
      <c r="AT6" s="1"/>
    </row>
    <row r="7" spans="1:46">
      <c r="A7" t="str">
        <f>'Model output'!A6</f>
        <v>TCGA-BJ-A0ZH</v>
      </c>
      <c r="B7" s="43">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central</v>
      </c>
      <c r="H7" t="str">
        <f>IF('Model output'!H6="","negative",IF('Model output'!H6="[]", "negative", IF(OR(ISNUMBER(SEARCH("lymph node",'Model output'!H6)),ISNUMBER(SEARCH("Not mentioned",'Model output'!H6)),ISNUMBER(SEARCH("neck",'Model output'!H6)),ISNUMBER(SEARCH("Not applicable",'Model output'!H6))),"negative","positive")))</f>
        <v>negative</v>
      </c>
      <c r="I7">
        <f>IF('Model output'!I6="","",IF(ISNUMBER('Model output'!I6),'Model output'!I6,1))</f>
        <v>5</v>
      </c>
      <c r="J7">
        <f>IF('Model output'!J6="","",IF(AND(ISNUMBER('Model output'!J6),'Model output'!J6&lt;=I7),'Model output'!J6,IF(ISNUMBER(SEARCH("0/",'Model output'!J6)),0,1)))</f>
        <v>1</v>
      </c>
      <c r="K7" t="str" cm="1">
        <f t="array" ref="K7">IF(COUNT(FIND({0,1,2,3,4,5,6,7,8,9},'Model output'!K6))&gt;0,'Model output'!K6,"")</f>
        <v/>
      </c>
      <c r="L7" s="8" t="str">
        <f t="shared" si="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v>
      </c>
      <c r="P7" t="str">
        <f>IF('Model output'!N6="","",'Model output'!N6)</f>
        <v>2.1 cm</v>
      </c>
      <c r="Q7" t="str">
        <f t="shared" si="2"/>
        <v>2.1cm</v>
      </c>
      <c r="R7" cm="1">
        <f t="array" ref="R7">IF(Q7="","",IF(ISNUMBER(SEARCH("cm",Q7)),MAX(VALUE(SUBSTITUTE(_xlfn.FILTERXML("&lt;t&gt;&lt;s&gt;"&amp;SUBSTITUTE(Q7,",","&lt;/s&gt;&lt;s&gt;")&amp;"&lt;/s&gt;&lt;/t&gt;","//s"),"cm",""))),MAX(VALUE(SUBSTITUTE(_xlfn.FILTERXML("&lt;t&gt;&lt;s&gt;"&amp;SUBSTITUTE(Q7,",","&lt;/s&gt;&lt;s&gt;")&amp;"&lt;/s&gt;&lt;/t&gt;","//s"),"mm","")))/10))</f>
        <v>2.1</v>
      </c>
      <c r="S7" t="str">
        <f>IF(OR('Model output'!P6="",ISNUMBER(SEARCH("Not identified", 'Model output'!P6)),ISNUMBER(SEARCH("Absent",'Model output'!P6)),AND(ISNUMBER(SEARCH("No",'Model output'!P6)),NOT(ISNUMBER(SEARCH("diagnostic",'Model output'!P6)))),ISNUMBER(SEARCH("Negative",'Model output'!P6))),"negative","positive")</f>
        <v>negative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t="str">
        <f>IF('Model output'!S6="","", IF('Model output'!S6= "[]", "", 'Model output'!S6))</f>
        <v>Not identified</v>
      </c>
      <c r="Y7" t="str">
        <f>IF(OR('Model output'!S6="",ISNUMBER(SEARCH("Absent",'Model output'!S6)),ISNUMBER(SEARCH("Not identified",'Model output'!S6)),ISNUMBER(SEARCH("No",'Model output'!S6)),ISNUMBER(SEARCH("negative",'Model output'!S6)),ISNUMBER(SEARCH("limited to thyroid",'Model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 IF('Model output'!T6="[]", "", IF('Model output'!T6="Not mentioned", "No", "Yes")))</f>
        <v>Yes</v>
      </c>
      <c r="AB7" t="str">
        <f>IF(AA7&lt;&gt;"Yes","",IF(OR('Model output'!U6="",'Model output'!U6="[]",ISNUMBER(SEARCH("Not identified",'Model output'!U6))),"",'Model output'!U6))</f>
        <v>BRAF V600E</v>
      </c>
      <c r="AC7" s="9" t="str">
        <f>IF(OR('Model output'!V6="", AND(ISERROR(SEARCH("Positive",'Model output'!V6)), ISNUMBER(SEARCH("Negative",'Model output'!V6))), 'Model output'!V6="No", ISNUMBER(SEARCH("Uninvolved",'Model output'!V6)), ISNUMBER(SEARCH("Not involved",'Model output'!V6)), ISNUMBER(SEARCH("Free",'Model output'!V6)), ISNUMBER(SEARCH("Cannot be assessed",'Model output'!V6)), ISNUMBER(SEARCH("1 mm",'Model output'!V6)), ISNUMBER(SEARCH("0.1 CM",'Model output'!V6)), ISNUMBER(SEARCH("less than 0.2 mm",'Model output'!V6)), ISNUMBER(SEARCH("less than 0.5 mm",'Model output'!V6)), ISNUMBER(SEARCH("abut",'Model output'!V6))), "negative", "positive")</f>
        <v>negative</v>
      </c>
      <c r="AE7" s="27"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ISNUMBER(SEARCH("papillary",N7,1)),S7="positive"),AND(AND(ISNUMBER(J7),J7&gt;=5),M7=""),AND(AND(ISNUMBER(J7),J7&gt;=5),AND(ISNUMBER(M7),M7&gt;=1)),AND(ISNUMBER(SERACH("papillary",N7)),OR(Y7="positive",Z7="positive"), ISNUMBER(SEARCH("BRAF",AB7)))),"intermediate","low"))</f>
        <v>intermediate</v>
      </c>
      <c r="AF7" s="32" t="str">
        <f t="shared" si="3"/>
        <v>2</v>
      </c>
      <c r="AG7" s="32" t="str">
        <f t="shared" si="4"/>
        <v>1a</v>
      </c>
      <c r="AH7" s="28" t="str">
        <f t="shared" si="6"/>
        <v>0</v>
      </c>
      <c r="AI7" s="35" t="str">
        <f t="shared" si="7"/>
        <v>I</v>
      </c>
      <c r="AJ7" s="27" t="s">
        <v>629</v>
      </c>
      <c r="AK7" s="32" t="s">
        <v>947</v>
      </c>
      <c r="AL7" s="32" t="s">
        <v>949</v>
      </c>
      <c r="AM7" s="32" t="s">
        <v>948</v>
      </c>
      <c r="AN7" s="32" t="s">
        <v>59</v>
      </c>
      <c r="AO7" s="33">
        <f t="shared" ca="1" si="8"/>
        <v>1</v>
      </c>
      <c r="AP7" s="28">
        <f t="shared" si="9"/>
        <v>1</v>
      </c>
      <c r="AQ7" s="28">
        <f t="shared" si="10"/>
        <v>1</v>
      </c>
      <c r="AR7" s="28">
        <f t="shared" si="11"/>
        <v>1</v>
      </c>
      <c r="AS7" s="34">
        <f t="shared" si="5"/>
        <v>1</v>
      </c>
      <c r="AT7" s="1"/>
    </row>
    <row r="8" spans="1:46">
      <c r="A8" t="str">
        <f>'Model output'!A7</f>
        <v>TCGA-BJ-A0ZJ</v>
      </c>
      <c r="B8" s="43">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0"/>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central</v>
      </c>
      <c r="H8" t="str">
        <f>IF('Model output'!H7="","negative",IF('Model output'!H7="[]", "negative", IF(OR(ISNUMBER(SEARCH("lymph node",'Model output'!H7)),ISNUMBER(SEARCH("Not mentioned",'Model output'!H7)),ISNUMBER(SEARCH("neck",'Model output'!H7)),ISNUMBER(SEARCH("Not applicable",'Model output'!H7))),"negative","positive")))</f>
        <v>negative</v>
      </c>
      <c r="I8">
        <f>IF('Model output'!I7="","",IF(ISNUMBER('Model output'!I7),'Model output'!I7,1))</f>
        <v>8</v>
      </c>
      <c r="J8">
        <f>IF('Model output'!J7="","",IF(AND(ISNUMBER('Model output'!J7),'Model output'!J7&lt;=I8),'Model output'!J7,IF(ISNUMBER(SEARCH("0/",'Model output'!J7)),0,1)))</f>
        <v>1</v>
      </c>
      <c r="K8" t="str" cm="1">
        <f t="array" ref="K8">IF(COUNT(FIND({0,1,2,3,4,5,6,7,8,9},'Model output'!K7))&gt;0,'Model output'!K7,"")</f>
        <v/>
      </c>
      <c r="L8" s="8" t="str">
        <f t="shared" si="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 encapsulated follicular variant</v>
      </c>
      <c r="O8" t="str">
        <f>IF('Model output'!M7="","",'Model output'!M7)</f>
        <v>Encapsulated follicular variant</v>
      </c>
      <c r="P8" t="str">
        <f>IF('Model output'!N7="","",'Model output'!N7)</f>
        <v>2.5 cm</v>
      </c>
      <c r="Q8" t="str">
        <f t="shared" si="2"/>
        <v>2.5cm</v>
      </c>
      <c r="R8" cm="1">
        <f t="array" ref="R8">IF(Q8="","",IF(ISNUMBER(SEARCH("cm",Q8)),MAX(VALUE(SUBSTITUTE(_xlfn.FILTERXML("&lt;t&gt;&lt;s&gt;"&amp;SUBSTITUTE(Q8,",","&lt;/s&gt;&lt;s&gt;")&amp;"&lt;/s&gt;&lt;/t&gt;","//s"),"cm",""))),MAX(VALUE(SUBSTITUTE(_xlfn.FILTERXML("&lt;t&gt;&lt;s&gt;"&amp;SUBSTITUTE(Q8,",","&lt;/s&gt;&lt;s&gt;")&amp;"&lt;/s&gt;&lt;/t&gt;","//s"),"mm","")))/10))</f>
        <v>2.5</v>
      </c>
      <c r="S8" t="str">
        <f>IF(OR('Model output'!P7="",ISNUMBER(SEARCH("Not identified", 'Model output'!P7)),ISNUMBER(SEARCH("Absent",'Model output'!P7)),AND(ISNUMBER(SEARCH("No",'Model output'!P7)),NOT(ISNUMBER(SEARCH("diagnostic",'Model output'!P7)))),ISNUMBER(SEARCH("Negative",'Model output'!P7))),"negative","positive")</f>
        <v>positive</v>
      </c>
      <c r="T8" t="str">
        <f>IF('Model output'!O7="","",'Model output'!O7)</f>
        <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positive</v>
      </c>
      <c r="X8" t="str">
        <f>IF('Model output'!S7="","", IF('Model output'!S7= "[]", "", 'Model output'!S7))</f>
        <v>Not identified</v>
      </c>
      <c r="Y8" t="str">
        <f>IF(OR('Model output'!S7="",ISNUMBER(SEARCH("Absent",'Model output'!S7)),ISNUMBER(SEARCH("Not identified",'Model output'!S7)),ISNUMBER(SEARCH("No",'Model output'!S7)),ISNUMBER(SEARCH("negative",'Model output'!S7)),ISNUMBER(SEARCH("limited to thyroid",'Model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 IF('Model output'!T7="[]", "", IF('Model output'!T7="Not mentioned", "No", "Yes")))</f>
        <v/>
      </c>
      <c r="AB8" t="str">
        <f>IF(AA8&lt;&gt;"Yes","",IF(OR('Model output'!U7="",'Model output'!U7="[]",ISNUMBER(SEARCH("Not identified",'Model output'!U7))),"",'Model output'!U7))</f>
        <v/>
      </c>
      <c r="AC8" s="9" t="str">
        <f>IF(OR('Model output'!V7="", AND(ISERROR(SEARCH("Positive",'Model output'!V7)), ISNUMBER(SEARCH("Negative",'Model output'!V7))), 'Model output'!V7="No", ISNUMBER(SEARCH("Uninvolved",'Model output'!V7)), ISNUMBER(SEARCH("Not involved",'Model output'!V7)), ISNUMBER(SEARCH("Free",'Model output'!V7)), ISNUMBER(SEARCH("Cannot be assessed",'Model output'!V7)), ISNUMBER(SEARCH("1 mm",'Model output'!V7)), ISNUMBER(SEARCH("0.1 CM",'Model output'!V7)), ISNUMBER(SEARCH("less than 0.2 mm",'Model output'!V7)), ISNUMBER(SEARCH("less than 0.5 mm",'Model output'!V7)), ISNUMBER(SEARCH("abut",'Model output'!V7))), "negative", "positive")</f>
        <v>positive</v>
      </c>
      <c r="AE8" s="27"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32" t="str">
        <f t="shared" si="3"/>
        <v>2</v>
      </c>
      <c r="AG8" s="32" t="str">
        <f t="shared" si="4"/>
        <v>1a</v>
      </c>
      <c r="AH8" s="28" t="str">
        <f t="shared" si="6"/>
        <v>0</v>
      </c>
      <c r="AI8" s="35" t="str">
        <f t="shared" si="7"/>
        <v>I</v>
      </c>
      <c r="AJ8" s="27" t="s">
        <v>625</v>
      </c>
      <c r="AK8" s="32" t="s">
        <v>947</v>
      </c>
      <c r="AL8" s="32" t="s">
        <v>949</v>
      </c>
      <c r="AM8" s="32" t="s">
        <v>948</v>
      </c>
      <c r="AN8" s="32" t="s">
        <v>59</v>
      </c>
      <c r="AO8" s="33">
        <f t="shared" si="8"/>
        <v>1</v>
      </c>
      <c r="AP8" s="28">
        <f t="shared" si="9"/>
        <v>1</v>
      </c>
      <c r="AQ8" s="28">
        <f t="shared" si="10"/>
        <v>1</v>
      </c>
      <c r="AR8" s="28">
        <f t="shared" si="11"/>
        <v>1</v>
      </c>
      <c r="AS8" s="34">
        <f t="shared" si="5"/>
        <v>1</v>
      </c>
      <c r="AT8" s="1"/>
    </row>
    <row r="9" spans="1:46">
      <c r="A9" t="str">
        <f>'Model output'!A8</f>
        <v>TCGA-BJ-A18Y</v>
      </c>
      <c r="B9" s="43">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0"/>
        <v>positive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output'!H8="","negative",IF('Model output'!H8="[]", "negative", IF(OR(ISNUMBER(SEARCH("lymph node",'Model output'!H8)),ISNUMBER(SEARCH("Not mentioned",'Model output'!H8)),ISNUMBER(SEARCH("neck",'Model output'!H8)),ISNUMBER(SEARCH("Not applicable",'Model output'!H8))),"negative","positive")))</f>
        <v>negative</v>
      </c>
      <c r="I9">
        <f>IF('Model output'!I8="","",IF(ISNUMBER('Model output'!I8),'Model output'!I8,1))</f>
        <v>5</v>
      </c>
      <c r="J9">
        <f>IF('Model output'!J8="","",IF(AND(ISNUMBER('Model output'!J8),'Model output'!J8&lt;=I9),'Model output'!J8,IF(ISNUMBER(SEARCH("0/",'Model output'!J8)),0,1)))</f>
        <v>1</v>
      </c>
      <c r="K9" t="str" cm="1">
        <f t="array" ref="K9">IF(COUNT(FIND({0,1,2,3,4,5,6,7,8,9},'Model output'!K8))&gt;0,'Model output'!K8,"")</f>
        <v/>
      </c>
      <c r="L9" s="8" t="str">
        <f t="shared" si="1"/>
        <v/>
      </c>
      <c r="M9" t="str" cm="1">
        <f t="array" ref="M9">IF(L9="","",IF(ISNUMBER(SEARCH("cm",L9)),MAX(VALUE(SUBSTITUTE(_xlfn.FILTERXML("&lt;t&gt;&lt;s&gt;"&amp;SUBSTITUTE(L9,",","&lt;/s&gt;&lt;s&gt;")&amp;"&lt;/s&gt;&lt;/t&gt;","//s"),"cm",""))),MAX(VALUE(SUBSTITUTE(_xlfn.FILTERXML("&lt;t&gt;&lt;s&gt;"&amp;SUBSTITUTE(L9,",","&lt;/s&gt;&lt;s&gt;")&amp;"&lt;/s&gt;&lt;/t&gt;","//s"),"mm","")))/10))</f>
        <v/>
      </c>
      <c r="N9" t="str">
        <f>IF('Model output'!L8="","",'Model output'!L8)</f>
        <v>Papillary carcinoma</v>
      </c>
      <c r="O9" t="str">
        <f>IF('Model output'!M8="","",'Model output'!M8)</f>
        <v>Encapsulated follicular variant</v>
      </c>
      <c r="P9" t="str">
        <f>IF('Model output'!N8="","",'Model output'!N8)</f>
        <v>1.4 cm</v>
      </c>
      <c r="Q9" t="str">
        <f t="shared" si="2"/>
        <v>1.4cm</v>
      </c>
      <c r="R9" cm="1">
        <f t="array" ref="R9">IF(Q9="","",IF(ISNUMBER(SEARCH("cm",Q9)),MAX(VALUE(SUBSTITUTE(_xlfn.FILTERXML("&lt;t&gt;&lt;s&gt;"&amp;SUBSTITUTE(Q9,",","&lt;/s&gt;&lt;s&gt;")&amp;"&lt;/s&gt;&lt;/t&gt;","//s"),"cm",""))),MAX(VALUE(SUBSTITUTE(_xlfn.FILTERXML("&lt;t&gt;&lt;s&gt;"&amp;SUBSTITUTE(Q9,",","&lt;/s&gt;&lt;s&gt;")&amp;"&lt;/s&gt;&lt;/t&gt;","//s"),"mm","")))/10))</f>
        <v>1.4</v>
      </c>
      <c r="S9" t="str">
        <f>IF(OR('Model output'!P8="",ISNUMBER(SEARCH("Not identified", 'Model output'!P8)),ISNUMBER(SEARCH("Absent",'Model output'!P8)),AND(ISNUMBER(SEARCH("No",'Model output'!P8)),NOT(ISNUMBER(SEARCH("diagnostic",'Model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t="str">
        <f>IF('Model output'!S8="","", IF('Model output'!S8= "[]", "", 'Model output'!S8))</f>
        <v>Not identified</v>
      </c>
      <c r="Y9" t="str">
        <f>IF(OR('Model output'!S8="",ISNUMBER(SEARCH("Absent",'Model output'!S8)),ISNUMBER(SEARCH("Not identified",'Model output'!S8)),ISNUMBER(SEARCH("No",'Model output'!S8)),ISNUMBER(SEARCH("negative",'Model output'!S8)),ISNUMBER(SEARCH("limited to thyroid",'Model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 IF('Model output'!T8="[]", "", IF('Model output'!T8="Not mentioned", "No", "Yes")))</f>
        <v>Yes</v>
      </c>
      <c r="AB9" t="str">
        <f>IF(AA9&lt;&gt;"Yes","",IF(OR('Model output'!U8="",'Model output'!U8="[]",ISNUMBER(SEARCH("Not identified",'Model output'!U8))),"",'Model output'!U8))</f>
        <v>HRAS61</v>
      </c>
      <c r="AC9" s="9" t="str">
        <f>IF(OR('Model output'!V8="", AND(ISERROR(SEARCH("Positive",'Model output'!V8)), ISNUMBER(SEARCH("Negative",'Model output'!V8))), 'Model output'!V8="No", ISNUMBER(SEARCH("Uninvolved",'Model output'!V8)), ISNUMBER(SEARCH("Not involved",'Model output'!V8)), ISNUMBER(SEARCH("Free",'Model output'!V8)), ISNUMBER(SEARCH("Cannot be assessed",'Model output'!V8)), ISNUMBER(SEARCH("1 mm",'Model output'!V8)), ISNUMBER(SEARCH("0.1 CM",'Model output'!V8)), ISNUMBER(SEARCH("less than 0.2 mm",'Model output'!V8)), ISNUMBER(SEARCH("less than 0.5 mm",'Model output'!V8)), ISNUMBER(SEARCH("abut",'Model output'!V8))), "negative", "positive")</f>
        <v>negative</v>
      </c>
      <c r="AE9" s="27"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32" t="str">
        <f t="shared" si="3"/>
        <v>1b</v>
      </c>
      <c r="AG9" s="32" t="str">
        <f t="shared" si="4"/>
        <v>1a</v>
      </c>
      <c r="AH9" s="28" t="str">
        <f t="shared" si="6"/>
        <v>0</v>
      </c>
      <c r="AI9" s="35" t="str">
        <f t="shared" si="7"/>
        <v>I</v>
      </c>
      <c r="AJ9" s="27" t="s">
        <v>627</v>
      </c>
      <c r="AK9" s="32" t="s">
        <v>944</v>
      </c>
      <c r="AL9" s="32" t="s">
        <v>945</v>
      </c>
      <c r="AM9" s="32" t="s">
        <v>948</v>
      </c>
      <c r="AN9" s="32" t="s">
        <v>59</v>
      </c>
      <c r="AO9" s="33">
        <f t="shared" ca="1" si="8"/>
        <v>1</v>
      </c>
      <c r="AP9" s="28">
        <f t="shared" si="9"/>
        <v>1</v>
      </c>
      <c r="AQ9" s="28">
        <f t="shared" si="10"/>
        <v>0</v>
      </c>
      <c r="AR9" s="28">
        <f t="shared" si="11"/>
        <v>1</v>
      </c>
      <c r="AS9" s="34">
        <f t="shared" si="5"/>
        <v>1</v>
      </c>
      <c r="AT9" s="1"/>
    </row>
    <row r="10" spans="1:46">
      <c r="A10" t="str">
        <f>'Model output'!A9</f>
        <v>TCGA-BJ-A18Z</v>
      </c>
      <c r="B10" s="43">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lateral</v>
      </c>
      <c r="H10" t="str">
        <f>IF('Model output'!H9="","negative",IF('Model output'!H9="[]", "negative", IF(OR(ISNUMBER(SEARCH("lymph node",'Model output'!H9)),ISNUMBER(SEARCH("Not mentioned",'Model output'!H9)),ISNUMBER(SEARCH("neck",'Model output'!H9)),ISNUMBER(SEARCH("Not applicable",'Model output'!H9))),"negative","positive")))</f>
        <v>negative</v>
      </c>
      <c r="I10">
        <f>IF('Model output'!I9="","",IF(ISNUMBER('Model output'!I9),'Model output'!I9,1))</f>
        <v>37</v>
      </c>
      <c r="J10">
        <f>IF('Model output'!J9="","",IF(AND(ISNUMBER('Model output'!J9),'Model output'!J9&lt;=I10),'Model output'!J9,IF(ISNUMBER(SEARCH("0/",'Model output'!J9)),0,1)))</f>
        <v>3</v>
      </c>
      <c r="K10" t="str" cm="1">
        <f t="array" ref="K10">IF(COUNT(FIND({0,1,2,3,4,5,6,7,8,9},'Model output'!K9))&gt;0,'Model output'!K9,"")</f>
        <v>3.2 cm</v>
      </c>
      <c r="L10" s="8" t="str">
        <f t="shared" si="1"/>
        <v>3.2cm</v>
      </c>
      <c r="M10" cm="1">
        <f t="array" ref="M10">IF(L10="","",IF(ISNUMBER(SEARCH("cm",L10)),MAX(VALUE(SUBSTITUTE(_xlfn.FILTERXML("&lt;t&gt;&lt;s&gt;"&amp;SUBSTITUTE(L10,",","&lt;/s&gt;&lt;s&gt;")&amp;"&lt;/s&gt;&lt;/t&gt;","//s"),"cm",""))),MAX(VALUE(SUBSTITUTE(_xlfn.FILTERXML("&lt;t&gt;&lt;s&gt;"&amp;SUBSTITUTE(L10,",","&lt;/s&gt;&lt;s&gt;")&amp;"&lt;/s&gt;&lt;/t&gt;","//s"),"mm","")))/10))</f>
        <v>3.2</v>
      </c>
      <c r="N10" t="str">
        <f>IF('Model output'!L9="","",'Model output'!L9)</f>
        <v>Papillary carcinoma</v>
      </c>
      <c r="O10" t="str">
        <f>IF('Model output'!M9="","",'Model output'!M9)</f>
        <v>Conventional, with tall cell features</v>
      </c>
      <c r="P10" t="str">
        <f>IF('Model output'!N9="","",'Model output'!N9)</f>
        <v>3.6 cm</v>
      </c>
      <c r="Q10" t="str">
        <f t="shared" si="2"/>
        <v>3.6cm</v>
      </c>
      <c r="R10" cm="1">
        <f t="array" ref="R10">IF(Q10="","",IF(ISNUMBER(SEARCH("cm",Q10)),MAX(VALUE(SUBSTITUTE(_xlfn.FILTERXML("&lt;t&gt;&lt;s&gt;"&amp;SUBSTITUTE(Q10,",","&lt;/s&gt;&lt;s&gt;")&amp;"&lt;/s&gt;&lt;/t&gt;","//s"),"cm",""))),MAX(VALUE(SUBSTITUTE(_xlfn.FILTERXML("&lt;t&gt;&lt;s&gt;"&amp;SUBSTITUTE(Q10,",","&lt;/s&gt;&lt;s&gt;")&amp;"&lt;/s&gt;&lt;/t&gt;","//s"),"mm","")))/10))</f>
        <v>3.6</v>
      </c>
      <c r="S10" t="str">
        <f>IF(OR('Model output'!P9="",ISNUMBER(SEARCH("Not identified", 'Model output'!P9)),ISNUMBER(SEARCH("Absent",'Model output'!P9)),AND(ISNUMBER(SEARCH("No",'Model output'!P9)),NOT(ISNUMBER(SEARCH("diagnostic",'Model output'!P9)))),ISNUMBER(SEARCH("Negative",'Model output'!P9))),"negative","positive")</f>
        <v>positive</v>
      </c>
      <c r="T10" t="str">
        <f>IF('Model output'!O9="","",'Model output'!O9)</f>
        <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t="str">
        <f>IF('Model output'!S9="","", IF('Model output'!S9= "[]", "", 'Model output'!S9))</f>
        <v>Present</v>
      </c>
      <c r="Y10" t="str">
        <f>IF(OR('Model output'!S9="",ISNUMBER(SEARCH("Absent",'Model output'!S9)),ISNUMBER(SEARCH("Not identified",'Model output'!S9)),ISNUMBER(SEARCH("No",'Model output'!S9)),ISNUMBER(SEARCH("negative",'Model output'!S9)),ISNUMBER(SEARCH("limited to thyroid",'Model output'!S9))),"negative",IF(Z10="positive","gETE", "positive"))</f>
        <v>positive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 IF('Model output'!T9="[]", "", IF('Model output'!T9="Not mentioned", "No", "Yes")))</f>
        <v>Yes</v>
      </c>
      <c r="AB10" t="str">
        <f>IF(AA10&lt;&gt;"Yes","",IF(OR('Model output'!U9="",'Model output'!U9="[]",ISNUMBER(SEARCH("Not identified",'Model output'!U9))),"",'Model output'!U9))</f>
        <v>BRAF V600E</v>
      </c>
      <c r="AC10" s="9" t="str">
        <f>IF(OR('Model output'!V9="", AND(ISERROR(SEARCH("Positive",'Model output'!V9)), ISNUMBER(SEARCH("Negative",'Model output'!V9))), 'Model output'!V9="No", ISNUMBER(SEARCH("Uninvolved",'Model output'!V9)), ISNUMBER(SEARCH("Not involved",'Model output'!V9)), ISNUMBER(SEARCH("Free",'Model output'!V9)), ISNUMBER(SEARCH("Cannot be assessed",'Model output'!V9)), ISNUMBER(SEARCH("1 mm",'Model output'!V9)), ISNUMBER(SEARCH("0.1 CM",'Model output'!V9)), ISNUMBER(SEARCH("less than 0.2 mm",'Model output'!V9)), ISNUMBER(SEARCH("less than 0.5 mm",'Model output'!V9)), ISNUMBER(SEARCH("abut",'Model output'!V9))), "negative", "positive")</f>
        <v>positive</v>
      </c>
      <c r="AE10" s="27"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high</v>
      </c>
      <c r="AF10" s="32" t="str">
        <f t="shared" si="3"/>
        <v>2</v>
      </c>
      <c r="AG10" s="32" t="str">
        <f t="shared" si="4"/>
        <v>1b</v>
      </c>
      <c r="AH10" s="28" t="str">
        <f t="shared" si="6"/>
        <v>0</v>
      </c>
      <c r="AI10" s="35" t="str">
        <f t="shared" si="7"/>
        <v>II</v>
      </c>
      <c r="AJ10" s="27" t="s">
        <v>625</v>
      </c>
      <c r="AK10" s="32" t="s">
        <v>947</v>
      </c>
      <c r="AL10" s="32" t="s">
        <v>944</v>
      </c>
      <c r="AM10" s="32" t="s">
        <v>948</v>
      </c>
      <c r="AN10" s="32" t="s">
        <v>946</v>
      </c>
      <c r="AO10" s="33">
        <f t="shared" si="8"/>
        <v>1</v>
      </c>
      <c r="AP10" s="28">
        <f t="shared" si="9"/>
        <v>1</v>
      </c>
      <c r="AQ10" s="28">
        <f t="shared" si="10"/>
        <v>1</v>
      </c>
      <c r="AR10" s="28">
        <f t="shared" si="11"/>
        <v>1</v>
      </c>
      <c r="AS10" s="34">
        <f t="shared" si="5"/>
        <v>1</v>
      </c>
      <c r="AT10" s="1"/>
    </row>
    <row r="11" spans="1:46">
      <c r="A11" t="str">
        <f>'Model output'!A10</f>
        <v>TCGA-BJ-A191</v>
      </c>
      <c r="B11" s="43">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output'!H10="","negative",IF('Model output'!H10="[]", "negative", IF(OR(ISNUMBER(SEARCH("lymph node",'Model output'!H10)),ISNUMBER(SEARCH("Not mentioned",'Model output'!H10)),ISNUMBER(SEARCH("neck",'Model output'!H10)),ISNUMBER(SEARCH("Not applicable",'Model output'!H10))),"negative","positive")))</f>
        <v>negative</v>
      </c>
      <c r="I11">
        <f>IF('Model output'!I10="","",IF(ISNUMBER('Model output'!I10),'Model output'!I10,1))</f>
        <v>3</v>
      </c>
      <c r="J11">
        <f>IF('Model output'!J10="","",IF(AND(ISNUMBER('Model output'!J10),'Model output'!J10&lt;=I11),'Model output'!J10,IF(ISNUMBER(SEARCH("0/",'Model output'!J10)),0,1)))</f>
        <v>0</v>
      </c>
      <c r="K11" t="str" cm="1">
        <f t="array" ref="K11">IF(COUNT(FIND({0,1,2,3,4,5,6,7,8,9},'Model output'!K10))&gt;0,'Model output'!K10,"")</f>
        <v/>
      </c>
      <c r="L11" s="8" t="str">
        <f t="shared" si="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v>
      </c>
      <c r="O11" t="str">
        <f>IF('Model output'!M10="","",'Model output'!M10)</f>
        <v>Columnar cell variant</v>
      </c>
      <c r="P11" t="str">
        <f>IF('Model output'!N10="","",'Model output'!N10)</f>
        <v>2 cm</v>
      </c>
      <c r="Q11" t="str">
        <f t="shared" si="2"/>
        <v>2cm</v>
      </c>
      <c r="R11" cm="1">
        <f t="array" ref="R11">IF(Q11="","",IF(ISNUMBER(SEARCH("cm",Q11)),MAX(VALUE(SUBSTITUTE(_xlfn.FILTERXML("&lt;t&gt;&lt;s&gt;"&amp;SUBSTITUTE(Q11,",","&lt;/s&gt;&lt;s&gt;")&amp;"&lt;/s&gt;&lt;/t&gt;","//s"),"cm",""))),MAX(VALUE(SUBSTITUTE(_xlfn.FILTERXML("&lt;t&gt;&lt;s&gt;"&amp;SUBSTITUTE(Q11,",","&lt;/s&gt;&lt;s&gt;")&amp;"&lt;/s&gt;&lt;/t&gt;","//s"),"mm","")))/10))</f>
        <v>2</v>
      </c>
      <c r="S11" t="str">
        <f>IF(OR('Model output'!P10="",ISNUMBER(SEARCH("Not identified", 'Model output'!P10)),ISNUMBER(SEARCH("Absent",'Model output'!P10)),AND(ISNUMBER(SEARCH("No",'Model output'!P10)),NOT(ISNUMBER(SEARCH("diagnostic",'Model output'!P10)))),ISNUMBER(SEARCH("Negative",'Model output'!P10))),"negative","positive")</f>
        <v>positive</v>
      </c>
      <c r="T11" t="str">
        <f>IF('Model output'!O10="","",'Model output'!O10)</f>
        <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t="str">
        <f>IF('Model output'!S10="","", IF('Model output'!S10= "[]", "", 'Model output'!S10))</f>
        <v>Not identified</v>
      </c>
      <c r="Y11" t="str">
        <f>IF(OR('Model output'!S10="",ISNUMBER(SEARCH("Absent",'Model output'!S10)),ISNUMBER(SEARCH("Not identified",'Model output'!S10)),ISNUMBER(SEARCH("No",'Model output'!S10)),ISNUMBER(SEARCH("negative",'Model output'!S10)),ISNUMBER(SEARCH("limited to thyroid",'Model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 IF('Model output'!T10="[]", "", IF('Model output'!T10="Not mentioned", "No", "Yes")))</f>
        <v/>
      </c>
      <c r="AB11" t="str">
        <f>IF(AA11&lt;&gt;"Yes","",IF(OR('Model output'!U10="",'Model output'!U10="[]",ISNUMBER(SEARCH("Not identified",'Model output'!U10))),"",'Model output'!U10))</f>
        <v/>
      </c>
      <c r="AC11" s="9" t="str">
        <f>IF(OR('Model output'!V10="", AND(ISERROR(SEARCH("Positive",'Model output'!V10)), ISNUMBER(SEARCH("Negative",'Model output'!V10))), 'Model output'!V10="No", ISNUMBER(SEARCH("Uninvolved",'Model output'!V10)), ISNUMBER(SEARCH("Not involved",'Model output'!V10)), ISNUMBER(SEARCH("Free",'Model output'!V10)), ISNUMBER(SEARCH("Cannot be assessed",'Model output'!V10)), ISNUMBER(SEARCH("1 mm",'Model output'!V10)), ISNUMBER(SEARCH("0.1 CM",'Model output'!V10)), ISNUMBER(SEARCH("less than 0.2 mm",'Model output'!V10)), ISNUMBER(SEARCH("less than 0.5 mm",'Model output'!V10)), ISNUMBER(SEARCH("abut",'Model output'!V10))), "negative", "positive")</f>
        <v>negative</v>
      </c>
      <c r="AE11" s="27"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intermediate</v>
      </c>
      <c r="AF11" s="32" t="str">
        <f t="shared" si="3"/>
        <v>1b</v>
      </c>
      <c r="AG11" s="32" t="str">
        <f t="shared" si="4"/>
        <v>0</v>
      </c>
      <c r="AH11" s="28" t="str">
        <f t="shared" si="6"/>
        <v>0</v>
      </c>
      <c r="AI11" s="35" t="str">
        <f t="shared" si="7"/>
        <v>I</v>
      </c>
      <c r="AJ11" s="27" t="s">
        <v>629</v>
      </c>
      <c r="AK11" s="32" t="s">
        <v>944</v>
      </c>
      <c r="AL11" s="32" t="s">
        <v>945</v>
      </c>
      <c r="AM11" s="32" t="s">
        <v>948</v>
      </c>
      <c r="AN11" s="32" t="s">
        <v>59</v>
      </c>
      <c r="AO11" s="33">
        <f t="shared" ca="1" si="8"/>
        <v>1</v>
      </c>
      <c r="AP11" s="28">
        <f t="shared" si="9"/>
        <v>1</v>
      </c>
      <c r="AQ11" s="28">
        <f t="shared" si="10"/>
        <v>1</v>
      </c>
      <c r="AR11" s="28">
        <f t="shared" si="11"/>
        <v>1</v>
      </c>
      <c r="AS11" s="34">
        <f t="shared" si="5"/>
        <v>1</v>
      </c>
      <c r="AT11" s="1"/>
    </row>
    <row r="12" spans="1:46">
      <c r="A12" t="str">
        <f>'Model output'!A11</f>
        <v>TCGA-BJ-A192</v>
      </c>
      <c r="B12" s="43">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output'!H11="","negative",IF('Model output'!H11="[]", "negative", IF(OR(ISNUMBER(SEARCH("lymph node",'Model output'!H11)),ISNUMBER(SEARCH("Not mentioned",'Model output'!H11)),ISNUMBER(SEARCH("neck",'Model output'!H11)),ISNUMBER(SEARCH("Not applicable",'Model output'!H11))),"negative","positive")))</f>
        <v>negative</v>
      </c>
      <c r="I12" t="str">
        <f>IF('Model output'!I11="","",IF(ISNUMBER('Model output'!I11),'Model output'!I11,1))</f>
        <v/>
      </c>
      <c r="J12" t="str">
        <f>IF('Model output'!J11="","",IF(AND(ISNUMBER('Model output'!J11),'Model output'!J11&lt;=I12),'Model output'!J11,IF(ISNUMBER(SEARCH("0/",'Model output'!J11)),0,1)))</f>
        <v/>
      </c>
      <c r="K12" t="str" cm="1">
        <f t="array" ref="K12">IF(COUNT(FIND({0,1,2,3,4,5,6,7,8,9},'Model output'!K11))&gt;0,'Model output'!K11,"")</f>
        <v/>
      </c>
      <c r="L12" s="8" t="str">
        <f t="shared" si="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Oncocytic Variant</v>
      </c>
      <c r="P12" t="str">
        <f>IF('Model output'!N11="","",'Model output'!N11)</f>
        <v>5.0 cm</v>
      </c>
      <c r="Q12" t="str">
        <f t="shared" si="2"/>
        <v>5.0cm</v>
      </c>
      <c r="R12" cm="1">
        <f t="array" ref="R12">IF(Q12="","",IF(ISNUMBER(SEARCH("cm",Q12)),MAX(VALUE(SUBSTITUTE(_xlfn.FILTERXML("&lt;t&gt;&lt;s&gt;"&amp;SUBSTITUTE(Q12,",","&lt;/s&gt;&lt;s&gt;")&amp;"&lt;/s&gt;&lt;/t&gt;","//s"),"cm",""))),MAX(VALUE(SUBSTITUTE(_xlfn.FILTERXML("&lt;t&gt;&lt;s&gt;"&amp;SUBSTITUTE(Q12,",","&lt;/s&gt;&lt;s&gt;")&amp;"&lt;/s&gt;&lt;/t&gt;","//s"),"mm","")))/10))</f>
        <v>5</v>
      </c>
      <c r="S12" t="str">
        <f>IF(OR('Model output'!P11="",ISNUMBER(SEARCH("Not identified", 'Model output'!P11)),ISNUMBER(SEARCH("Absent",'Model output'!P11)),AND(ISNUMBER(SEARCH("No",'Model output'!P11)),NOT(ISNUMBER(SEARCH("diagnostic",'Model output'!P11)))),ISNUMBER(SEARCH("Negative",'Model output'!P11))),"negative","positive")</f>
        <v>negative</v>
      </c>
      <c r="T12" t="str">
        <f>IF('Model output'!O11="","",'Model output'!O11)</f>
        <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positive</v>
      </c>
      <c r="X12" t="str">
        <f>IF('Model output'!S11="","", IF('Model output'!S11= "[]", "", 'Model output'!S11))</f>
        <v>Present</v>
      </c>
      <c r="Y12" t="str">
        <f>IF(OR('Model output'!S11="",ISNUMBER(SEARCH("Absent",'Model output'!S11)),ISNUMBER(SEARCH("Not identified",'Model output'!S11)),ISNUMBER(SEARCH("No",'Model output'!S11)),ISNUMBER(SEARCH("negative",'Model output'!S11)),ISNUMBER(SEARCH("limited to thyroid",'Model output'!S11))),"negative",IF(Z12="positive","gETE", "positive"))</f>
        <v>positive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 IF('Model output'!T11="[]", "", IF('Model output'!T11="Not mentioned", "No", "Yes")))</f>
        <v>Yes</v>
      </c>
      <c r="AB12" t="str">
        <f>IF(AA12&lt;&gt;"Yes","",IF(OR('Model output'!U11="",'Model output'!U11="[]",ISNUMBER(SEARCH("Not identified",'Model output'!U11))),"",'Model output'!U11))</f>
        <v/>
      </c>
      <c r="AC12" s="9" t="str">
        <f>IF(OR('Model output'!V11="", AND(ISERROR(SEARCH("Positive",'Model output'!V11)), ISNUMBER(SEARCH("Negative",'Model output'!V11))), 'Model output'!V11="No", ISNUMBER(SEARCH("Uninvolved",'Model output'!V11)), ISNUMBER(SEARCH("Not involved",'Model output'!V11)), ISNUMBER(SEARCH("Free",'Model output'!V11)), ISNUMBER(SEARCH("Cannot be assessed",'Model output'!V11)), ISNUMBER(SEARCH("1 mm",'Model output'!V11)), ISNUMBER(SEARCH("0.1 CM",'Model output'!V11)), ISNUMBER(SEARCH("less than 0.2 mm",'Model output'!V11)), ISNUMBER(SEARCH("less than 0.5 mm",'Model output'!V11)), ISNUMBER(SEARCH("abut",'Model output'!V11))), "negative", "positive")</f>
        <v>negative</v>
      </c>
      <c r="AE12" s="27"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intermediate</v>
      </c>
      <c r="AF12" s="32" t="str">
        <f t="shared" si="3"/>
        <v>3a</v>
      </c>
      <c r="AG12" s="32" t="str">
        <f t="shared" si="4"/>
        <v>0</v>
      </c>
      <c r="AH12" s="28" t="str">
        <f t="shared" si="6"/>
        <v>0</v>
      </c>
      <c r="AI12" s="35" t="str">
        <f t="shared" si="7"/>
        <v>I</v>
      </c>
      <c r="AJ12" s="27" t="s">
        <v>627</v>
      </c>
      <c r="AK12" s="32" t="s">
        <v>950</v>
      </c>
      <c r="AL12" s="32" t="s">
        <v>948</v>
      </c>
      <c r="AM12" s="32" t="s">
        <v>948</v>
      </c>
      <c r="AN12" s="32" t="s">
        <v>59</v>
      </c>
      <c r="AO12" s="33">
        <f t="shared" ca="1" si="8"/>
        <v>0</v>
      </c>
      <c r="AP12" s="28">
        <f t="shared" si="9"/>
        <v>1</v>
      </c>
      <c r="AQ12" s="28">
        <f t="shared" si="10"/>
        <v>1</v>
      </c>
      <c r="AR12" s="28">
        <f t="shared" si="11"/>
        <v>1</v>
      </c>
      <c r="AS12" s="34">
        <f t="shared" si="5"/>
        <v>1</v>
      </c>
      <c r="AT12" s="1"/>
    </row>
    <row r="13" spans="1:46">
      <c r="A13" t="str">
        <f>'Model output'!A12</f>
        <v>TCGA-BJ-A28R</v>
      </c>
      <c r="B13" s="43">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output'!H12="","negative",IF('Model output'!H12="[]", "negative", IF(OR(ISNUMBER(SEARCH("lymph node",'Model output'!H12)),ISNUMBER(SEARCH("Not mentioned",'Model output'!H12)),ISNUMBER(SEARCH("neck",'Model output'!H12)),ISNUMBER(SEARCH("Not applicable",'Model output'!H12))),"negative","positive")))</f>
        <v>negative</v>
      </c>
      <c r="I13">
        <f>IF('Model output'!I12="","",IF(ISNUMBER('Model output'!I12),'Model output'!I12,1))</f>
        <v>20</v>
      </c>
      <c r="J13">
        <f>IF('Model output'!J12="","",IF(AND(ISNUMBER('Model output'!J12),'Model output'!J12&lt;=I13),'Model output'!J12,IF(ISNUMBER(SEARCH("0/",'Model output'!J12)),0,1)))</f>
        <v>0</v>
      </c>
      <c r="K13" t="str" cm="1">
        <f t="array" ref="K13">IF(COUNT(FIND({0,1,2,3,4,5,6,7,8,9},'Model output'!K12))&gt;0,'Model output'!K12,"")</f>
        <v/>
      </c>
      <c r="L13" s="8" t="str">
        <f t="shared" si="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 carcinoma</v>
      </c>
      <c r="O13" t="str">
        <f>IF('Model output'!M12="","",'Model output'!M12)</f>
        <v>Conventional type</v>
      </c>
      <c r="P13" t="str">
        <f>IF('Model output'!N12="","",'Model output'!N12)</f>
        <v>1.5 cm</v>
      </c>
      <c r="Q13" t="str">
        <f t="shared" si="2"/>
        <v>1.5cm</v>
      </c>
      <c r="R13" cm="1">
        <f t="array" ref="R13">IF(Q13="","",IF(ISNUMBER(SEARCH("cm",Q13)),MAX(VALUE(SUBSTITUTE(_xlfn.FILTERXML("&lt;t&gt;&lt;s&gt;"&amp;SUBSTITUTE(Q13,",","&lt;/s&gt;&lt;s&gt;")&amp;"&lt;/s&gt;&lt;/t&gt;","//s"),"cm",""))),MAX(VALUE(SUBSTITUTE(_xlfn.FILTERXML("&lt;t&gt;&lt;s&gt;"&amp;SUBSTITUTE(Q13,",","&lt;/s&gt;&lt;s&gt;")&amp;"&lt;/s&gt;&lt;/t&gt;","//s"),"mm","")))/10))</f>
        <v>1.5</v>
      </c>
      <c r="S13" t="str">
        <f>IF(OR('Model output'!P12="",ISNUMBER(SEARCH("Not identified", 'Model output'!P12)),ISNUMBER(SEARCH("Absent",'Model output'!P12)),AND(ISNUMBER(SEARCH("No",'Model output'!P12)),NOT(ISNUMBER(SEARCH("diagnostic",'Model output'!P12)))),ISNUMBER(SEARCH("Negative",'Model output'!P12))),"negative","positive")</f>
        <v>positive</v>
      </c>
      <c r="T13">
        <f>IF('Model output'!O12="","",'Model output'!O12)</f>
        <v>1</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t="str">
        <f>IF('Model output'!S12="","", IF('Model output'!S12= "[]", "", 'Model output'!S12))</f>
        <v>Not identified</v>
      </c>
      <c r="Y13" t="str">
        <f>IF(OR('Model output'!S12="",ISNUMBER(SEARCH("Absent",'Model output'!S12)),ISNUMBER(SEARCH("Not identified",'Model output'!S12)),ISNUMBER(SEARCH("No",'Model output'!S12)),ISNUMBER(SEARCH("negative",'Model output'!S12)),ISNUMBER(SEARCH("limited to thyroid",'Model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 IF('Model output'!T12="[]", "", IF('Model output'!T12="Not mentioned", "No", "Yes")))</f>
        <v/>
      </c>
      <c r="AB13" t="str">
        <f>IF(AA13&lt;&gt;"Yes","",IF(OR('Model output'!U12="",'Model output'!U12="[]",ISNUMBER(SEARCH("Not identified",'Model output'!U12))),"",'Model output'!U12))</f>
        <v/>
      </c>
      <c r="AC13" s="9" t="str">
        <f>IF(OR('Model output'!V12="", AND(ISERROR(SEARCH("Positive",'Model output'!V12)), ISNUMBER(SEARCH("Negative",'Model output'!V12))), 'Model output'!V12="No", ISNUMBER(SEARCH("Uninvolved",'Model output'!V12)), ISNUMBER(SEARCH("Not involved",'Model output'!V12)), ISNUMBER(SEARCH("Free",'Model output'!V12)), ISNUMBER(SEARCH("Cannot be assessed",'Model output'!V12)), ISNUMBER(SEARCH("1 mm",'Model output'!V12)), ISNUMBER(SEARCH("0.1 CM",'Model output'!V12)), ISNUMBER(SEARCH("less than 0.2 mm",'Model output'!V12)), ISNUMBER(SEARCH("less than 0.5 mm",'Model output'!V12)), ISNUMBER(SEARCH("abut",'Model output'!V12))), "negative", "positive")</f>
        <v>negative</v>
      </c>
      <c r="AE13" s="27"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32" t="str">
        <f t="shared" si="3"/>
        <v>1b</v>
      </c>
      <c r="AG13" s="32" t="str">
        <f t="shared" si="4"/>
        <v>0</v>
      </c>
      <c r="AH13" s="28" t="str">
        <f t="shared" si="6"/>
        <v>0</v>
      </c>
      <c r="AI13" s="35" t="str">
        <f t="shared" si="7"/>
        <v>I</v>
      </c>
      <c r="AJ13" s="27" t="s">
        <v>629</v>
      </c>
      <c r="AK13" s="32" t="s">
        <v>944</v>
      </c>
      <c r="AL13" s="32" t="s">
        <v>945</v>
      </c>
      <c r="AM13" s="32" t="s">
        <v>948</v>
      </c>
      <c r="AN13" s="32" t="s">
        <v>59</v>
      </c>
      <c r="AO13" s="33">
        <f t="shared" ca="1" si="8"/>
        <v>1</v>
      </c>
      <c r="AP13" s="28">
        <f t="shared" si="9"/>
        <v>1</v>
      </c>
      <c r="AQ13" s="28">
        <f t="shared" si="10"/>
        <v>1</v>
      </c>
      <c r="AR13" s="28">
        <f t="shared" si="11"/>
        <v>1</v>
      </c>
      <c r="AS13" s="34">
        <f t="shared" si="5"/>
        <v>1</v>
      </c>
      <c r="AT13" s="1"/>
    </row>
    <row r="14" spans="1:46">
      <c r="A14" t="str">
        <f>'Model output'!A13</f>
        <v>TCGA-BJ-A28S</v>
      </c>
      <c r="B14" s="43">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X</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output'!H13="","negative",IF('Model output'!H13="[]", "negative", IF(OR(ISNUMBER(SEARCH("lymph node",'Model output'!H13)),ISNUMBER(SEARCH("Not mentioned",'Model output'!H13)),ISNUMBER(SEARCH("neck",'Model output'!H13)),ISNUMBER(SEARCH("Not applicable",'Model output'!H13))),"negative","positive")))</f>
        <v>negative</v>
      </c>
      <c r="I14">
        <f>IF('Model output'!I13="","",IF(ISNUMBER('Model output'!I13),'Model output'!I13,1))</f>
        <v>0</v>
      </c>
      <c r="J14">
        <f>IF('Model output'!J13="","",IF(AND(ISNUMBER('Model output'!J13),'Model output'!J13&lt;=I14),'Model output'!J13,IF(ISNUMBER(SEARCH("0/",'Model output'!J13)),0,1)))</f>
        <v>0</v>
      </c>
      <c r="K14" t="str" cm="1">
        <f t="array" ref="K14">IF(COUNT(FIND({0,1,2,3,4,5,6,7,8,9},'Model output'!K13))&gt;0,'Model output'!K13,"")</f>
        <v/>
      </c>
      <c r="L14" s="8" t="str">
        <f t="shared" si="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 carcinoma</v>
      </c>
      <c r="O14" t="str">
        <f>IF('Model output'!M13="","",'Model output'!M13)</f>
        <v>Encapsulated follicular variant</v>
      </c>
      <c r="P14" t="str">
        <f>IF('Model output'!N13="","",'Model output'!N13)</f>
        <v>3.4 cm</v>
      </c>
      <c r="Q14" t="str">
        <f t="shared" si="2"/>
        <v>3.4cm</v>
      </c>
      <c r="R14" cm="1">
        <f t="array" ref="R14">IF(Q14="","",IF(ISNUMBER(SEARCH("cm",Q14)),MAX(VALUE(SUBSTITUTE(_xlfn.FILTERXML("&lt;t&gt;&lt;s&gt;"&amp;SUBSTITUTE(Q14,",","&lt;/s&gt;&lt;s&gt;")&amp;"&lt;/s&gt;&lt;/t&gt;","//s"),"cm",""))),MAX(VALUE(SUBSTITUTE(_xlfn.FILTERXML("&lt;t&gt;&lt;s&gt;"&amp;SUBSTITUTE(Q14,",","&lt;/s&gt;&lt;s&gt;")&amp;"&lt;/s&gt;&lt;/t&gt;","//s"),"mm","")))/10))</f>
        <v>3.4</v>
      </c>
      <c r="S14" t="str">
        <f>IF(OR('Model output'!P13="",ISNUMBER(SEARCH("Not identified", 'Model output'!P13)),ISNUMBER(SEARCH("Absent",'Model output'!P13)),AND(ISNUMBER(SEARCH("No",'Model output'!P13)),NOT(ISNUMBER(SEARCH("diagnostic",'Model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t="str">
        <f>IF('Model output'!S13="","", IF('Model output'!S13= "[]", "", 'Model output'!S13))</f>
        <v>Not identified</v>
      </c>
      <c r="Y14" t="str">
        <f>IF(OR('Model output'!S13="",ISNUMBER(SEARCH("Absent",'Model output'!S13)),ISNUMBER(SEARCH("Not identified",'Model output'!S13)),ISNUMBER(SEARCH("No",'Model output'!S13)),ISNUMBER(SEARCH("negative",'Model output'!S13)),ISNUMBER(SEARCH("limited to thyroid",'Model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 IF('Model output'!T13="[]", "", IF('Model output'!T13="Not mentioned", "No", "Yes")))</f>
        <v/>
      </c>
      <c r="AB14" t="str">
        <f>IF(AA14&lt;&gt;"Yes","",IF(OR('Model output'!U13="",'Model output'!U13="[]",ISNUMBER(SEARCH("Not identified",'Model output'!U13))),"",'Model output'!U13))</f>
        <v/>
      </c>
      <c r="AC14" s="9" t="str">
        <f>IF(OR('Model output'!V13="", AND(ISERROR(SEARCH("Positive",'Model output'!V13)), ISNUMBER(SEARCH("Negative",'Model output'!V13))), 'Model output'!V13="No", ISNUMBER(SEARCH("Uninvolved",'Model output'!V13)), ISNUMBER(SEARCH("Not involved",'Model output'!V13)), ISNUMBER(SEARCH("Free",'Model output'!V13)), ISNUMBER(SEARCH("Cannot be assessed",'Model output'!V13)), ISNUMBER(SEARCH("1 mm",'Model output'!V13)), ISNUMBER(SEARCH("0.1 CM",'Model output'!V13)), ISNUMBER(SEARCH("less than 0.2 mm",'Model output'!V13)), ISNUMBER(SEARCH("less than 0.5 mm",'Model output'!V13)), ISNUMBER(SEARCH("abut",'Model output'!V13))), "negative", "positive")</f>
        <v>negative</v>
      </c>
      <c r="AE14" s="27"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32" t="str">
        <f t="shared" si="3"/>
        <v>2</v>
      </c>
      <c r="AG14" s="32" t="str">
        <f t="shared" si="4"/>
        <v>0</v>
      </c>
      <c r="AH14" s="28" t="str">
        <f t="shared" si="6"/>
        <v>0</v>
      </c>
      <c r="AI14" s="35" t="str">
        <f t="shared" si="7"/>
        <v>I</v>
      </c>
      <c r="AJ14" s="27" t="s">
        <v>627</v>
      </c>
      <c r="AK14" s="32" t="s">
        <v>947</v>
      </c>
      <c r="AL14" s="32" t="s">
        <v>948</v>
      </c>
      <c r="AM14" s="32" t="s">
        <v>948</v>
      </c>
      <c r="AN14" s="32" t="s">
        <v>59</v>
      </c>
      <c r="AO14" s="33">
        <f t="shared" ca="1" si="8"/>
        <v>1</v>
      </c>
      <c r="AP14" s="28">
        <f t="shared" si="9"/>
        <v>1</v>
      </c>
      <c r="AQ14" s="28">
        <f t="shared" si="10"/>
        <v>1</v>
      </c>
      <c r="AR14" s="28">
        <f t="shared" si="11"/>
        <v>1</v>
      </c>
      <c r="AS14" s="34">
        <f t="shared" si="5"/>
        <v>1</v>
      </c>
      <c r="AT14" s="1"/>
    </row>
    <row r="15" spans="1:46">
      <c r="A15" t="str">
        <f>'Model output'!A14</f>
        <v>TCGA-BJ-A28T</v>
      </c>
      <c r="B15" s="43">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central</v>
      </c>
      <c r="H15" t="str">
        <f>IF('Model output'!H14="","negative",IF('Model output'!H14="[]", "negative", IF(OR(ISNUMBER(SEARCH("lymph node",'Model output'!H14)),ISNUMBER(SEARCH("Not mentioned",'Model output'!H14)),ISNUMBER(SEARCH("neck",'Model output'!H14)),ISNUMBER(SEARCH("Not applicable",'Model output'!H14))),"negative","positive")))</f>
        <v>negative</v>
      </c>
      <c r="I15">
        <f>IF('Model output'!I14="","",IF(ISNUMBER('Model output'!I14),'Model output'!I14,1))</f>
        <v>9</v>
      </c>
      <c r="J15">
        <f>IF('Model output'!J14="","",IF(AND(ISNUMBER('Model output'!J14),'Model output'!J14&lt;=I15),'Model output'!J14,IF(ISNUMBER(SEARCH("0/",'Model output'!J14)),0,1)))</f>
        <v>3</v>
      </c>
      <c r="K15" t="str" cm="1">
        <f t="array" ref="K15">IF(COUNT(FIND({0,1,2,3,4,5,6,7,8,9},'Model output'!K14))&gt;0,'Model output'!K14,"")</f>
        <v/>
      </c>
      <c r="L15" s="8" t="str">
        <f t="shared" si="1"/>
        <v/>
      </c>
      <c r="M15" t="str" cm="1">
        <f t="array" ref="M15">IF(L15="","",IF(ISNUMBER(SEARCH("cm",L15)),MAX(VALUE(SUBSTITUTE(_xlfn.FILTERXML("&lt;t&gt;&lt;s&gt;"&amp;SUBSTITUTE(L15,",","&lt;/s&gt;&lt;s&gt;")&amp;"&lt;/s&gt;&lt;/t&gt;","//s"),"cm",""))),MAX(VALUE(SUBSTITUTE(_xlfn.FILTERXML("&lt;t&gt;&lt;s&gt;"&amp;SUBSTITUTE(L15,",","&lt;/s&gt;&lt;s&gt;")&amp;"&lt;/s&gt;&lt;/t&gt;","//s"),"mm","")))/10))</f>
        <v/>
      </c>
      <c r="N15" t="str">
        <f>IF('Model output'!L14="","",'Model output'!L14)</f>
        <v>Papillary carcinoma</v>
      </c>
      <c r="O15" t="str">
        <f>IF('Model output'!M14="","",'Model output'!M14)</f>
        <v>Conventional</v>
      </c>
      <c r="P15" t="str">
        <f>IF('Model output'!N14="","",'Model output'!N14)</f>
        <v>1.3 cm</v>
      </c>
      <c r="Q15" t="str">
        <f t="shared" si="2"/>
        <v>1.3cm</v>
      </c>
      <c r="R15" cm="1">
        <f t="array" ref="R15">IF(Q15="","",IF(ISNUMBER(SEARCH("cm",Q15)),MAX(VALUE(SUBSTITUTE(_xlfn.FILTERXML("&lt;t&gt;&lt;s&gt;"&amp;SUBSTITUTE(Q15,",","&lt;/s&gt;&lt;s&gt;")&amp;"&lt;/s&gt;&lt;/t&gt;","//s"),"cm",""))),MAX(VALUE(SUBSTITUTE(_xlfn.FILTERXML("&lt;t&gt;&lt;s&gt;"&amp;SUBSTITUTE(Q15,",","&lt;/s&gt;&lt;s&gt;")&amp;"&lt;/s&gt;&lt;/t&gt;","//s"),"mm","")))/10))</f>
        <v>1.3</v>
      </c>
      <c r="S15" t="str">
        <f>IF(OR('Model output'!P14="",ISNUMBER(SEARCH("Not identified", 'Model output'!P14)),ISNUMBER(SEARCH("Absent",'Model output'!P14)),AND(ISNUMBER(SEARCH("No",'Model output'!P14)),NOT(ISNUMBER(SEARCH("diagnostic",'Model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t="str">
        <f>IF('Model output'!S14="","", IF('Model output'!S14= "[]", "", 'Model output'!S14))</f>
        <v>Not identified</v>
      </c>
      <c r="Y15" t="str">
        <f>IF(OR('Model output'!S14="",ISNUMBER(SEARCH("Absent",'Model output'!S14)),ISNUMBER(SEARCH("Not identified",'Model output'!S14)),ISNUMBER(SEARCH("No",'Model output'!S14)),ISNUMBER(SEARCH("negative",'Model output'!S14)),ISNUMBER(SEARCH("limited to thyroid",'Model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 IF('Model output'!T14="[]", "", IF('Model output'!T14="Not mentioned", "No", "Yes")))</f>
        <v/>
      </c>
      <c r="AB15" t="str">
        <f>IF(AA15&lt;&gt;"Yes","",IF(OR('Model output'!U14="",'Model output'!U14="[]",ISNUMBER(SEARCH("Not identified",'Model output'!U14))),"",'Model output'!U14))</f>
        <v/>
      </c>
      <c r="AC15" s="9" t="str">
        <f>IF(OR('Model output'!V14="", AND(ISERROR(SEARCH("Positive",'Model output'!V14)), ISNUMBER(SEARCH("Negative",'Model output'!V14))), 'Model output'!V14="No", ISNUMBER(SEARCH("Uninvolved",'Model output'!V14)), ISNUMBER(SEARCH("Not involved",'Model output'!V14)), ISNUMBER(SEARCH("Free",'Model output'!V14)), ISNUMBER(SEARCH("Cannot be assessed",'Model output'!V14)), ISNUMBER(SEARCH("1 mm",'Model output'!V14)), ISNUMBER(SEARCH("0.1 CM",'Model output'!V14)), ISNUMBER(SEARCH("less than 0.2 mm",'Model output'!V14)), ISNUMBER(SEARCH("less than 0.5 mm",'Model output'!V14)), ISNUMBER(SEARCH("abut",'Model output'!V14))), "negative", "positive")</f>
        <v>negative</v>
      </c>
      <c r="AE15" s="27"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intermediate</v>
      </c>
      <c r="AF15" s="32" t="str">
        <f t="shared" si="3"/>
        <v>1b</v>
      </c>
      <c r="AG15" s="32" t="str">
        <f t="shared" si="4"/>
        <v>1a</v>
      </c>
      <c r="AH15" s="28" t="str">
        <f t="shared" si="6"/>
        <v>0</v>
      </c>
      <c r="AI15" s="35" t="str">
        <f t="shared" si="7"/>
        <v>I</v>
      </c>
      <c r="AJ15" s="27" t="s">
        <v>632</v>
      </c>
      <c r="AK15" s="32" t="s">
        <v>944</v>
      </c>
      <c r="AL15" s="32" t="s">
        <v>949</v>
      </c>
      <c r="AM15" s="32" t="s">
        <v>948</v>
      </c>
      <c r="AN15" s="32" t="s">
        <v>59</v>
      </c>
      <c r="AO15" s="33">
        <f t="shared" ca="1" si="8"/>
        <v>1</v>
      </c>
      <c r="AP15" s="28">
        <f t="shared" si="9"/>
        <v>1</v>
      </c>
      <c r="AQ15" s="28">
        <f t="shared" si="10"/>
        <v>1</v>
      </c>
      <c r="AR15" s="28">
        <f t="shared" si="11"/>
        <v>1</v>
      </c>
      <c r="AS15" s="34">
        <f t="shared" si="5"/>
        <v>1</v>
      </c>
      <c r="AT15" s="1"/>
    </row>
    <row r="16" spans="1:46">
      <c r="A16" t="str">
        <f>'Model output'!A15</f>
        <v>TCGA-BJ-A28V</v>
      </c>
      <c r="B16" s="43">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X</v>
      </c>
      <c r="F16" t="str">
        <f t="shared" si="0"/>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
      </c>
      <c r="H16" t="str">
        <f>IF('Model output'!H15="","negative",IF('Model output'!H15="[]", "negative", IF(OR(ISNUMBER(SEARCH("lymph node",'Model output'!H15)),ISNUMBER(SEARCH("Not mentioned",'Model output'!H15)),ISNUMBER(SEARCH("neck",'Model output'!H15)),ISNUMBER(SEARCH("Not applicable",'Model output'!H15))),"negative","positive")))</f>
        <v>negative</v>
      </c>
      <c r="I16">
        <f>IF('Model output'!I15="","",IF(ISNUMBER('Model output'!I15),'Model output'!I15,1))</f>
        <v>0</v>
      </c>
      <c r="J16">
        <f>IF('Model output'!J15="","",IF(AND(ISNUMBER('Model output'!J15),'Model output'!J15&lt;=I16),'Model output'!J15,IF(ISNUMBER(SEARCH("0/",'Model output'!J15)),0,1)))</f>
        <v>0</v>
      </c>
      <c r="K16" t="str" cm="1">
        <f t="array" ref="K16">IF(COUNT(FIND({0,1,2,3,4,5,6,7,8,9},'Model output'!K15))&gt;0,'Model output'!K15,"")</f>
        <v/>
      </c>
      <c r="L16" s="8" t="str">
        <f t="shared" si="1"/>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 carcinoma</v>
      </c>
      <c r="O16" t="str">
        <f>IF('Model output'!M15="","",'Model output'!M15)</f>
        <v>Encapsulated follicular variant</v>
      </c>
      <c r="P16" t="str">
        <f>IF('Model output'!N15="","",'Model output'!N15)</f>
        <v>4.5 cm</v>
      </c>
      <c r="Q16" t="str">
        <f t="shared" si="2"/>
        <v>4.5cm</v>
      </c>
      <c r="R16" cm="1">
        <f t="array" ref="R16">IF(Q16="","",IF(ISNUMBER(SEARCH("cm",Q16)),MAX(VALUE(SUBSTITUTE(_xlfn.FILTERXML("&lt;t&gt;&lt;s&gt;"&amp;SUBSTITUTE(Q16,",","&lt;/s&gt;&lt;s&gt;")&amp;"&lt;/s&gt;&lt;/t&gt;","//s"),"cm",""))),MAX(VALUE(SUBSTITUTE(_xlfn.FILTERXML("&lt;t&gt;&lt;s&gt;"&amp;SUBSTITUTE(Q16,",","&lt;/s&gt;&lt;s&gt;")&amp;"&lt;/s&gt;&lt;/t&gt;","//s"),"mm","")))/10))</f>
        <v>4.5</v>
      </c>
      <c r="S16" t="str">
        <f>IF(OR('Model output'!P15="",ISNUMBER(SEARCH("Not identified", 'Model output'!P15)),ISNUMBER(SEARCH("Absent",'Model output'!P15)),AND(ISNUMBER(SEARCH("No",'Model output'!P15)),NOT(ISNUMBER(SEARCH("diagnostic",'Model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t="str">
        <f>IF('Model output'!S15="","", IF('Model output'!S15= "[]", "", 'Model output'!S15))</f>
        <v>Not identified</v>
      </c>
      <c r="Y16" t="str">
        <f>IF(OR('Model output'!S15="",ISNUMBER(SEARCH("Absent",'Model output'!S15)),ISNUMBER(SEARCH("Not identified",'Model output'!S15)),ISNUMBER(SEARCH("No",'Model output'!S15)),ISNUMBER(SEARCH("negative",'Model output'!S15)),ISNUMBER(SEARCH("limited to thyroid",'Model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 IF('Model output'!T15="[]", "", IF('Model output'!T15="Not mentioned", "No", "Yes")))</f>
        <v/>
      </c>
      <c r="AB16" t="str">
        <f>IF(AA16&lt;&gt;"Yes","",IF(OR('Model output'!U15="",'Model output'!U15="[]",ISNUMBER(SEARCH("Not identified",'Model output'!U15))),"",'Model output'!U15))</f>
        <v/>
      </c>
      <c r="AC16" s="9" t="str">
        <f>IF(OR('Model output'!V15="", AND(ISERROR(SEARCH("Positive",'Model output'!V15)), ISNUMBER(SEARCH("Negative",'Model output'!V15))), 'Model output'!V15="No", ISNUMBER(SEARCH("Uninvolved",'Model output'!V15)), ISNUMBER(SEARCH("Not involved",'Model output'!V15)), ISNUMBER(SEARCH("Free",'Model output'!V15)), ISNUMBER(SEARCH("Cannot be assessed",'Model output'!V15)), ISNUMBER(SEARCH("1 mm",'Model output'!V15)), ISNUMBER(SEARCH("0.1 CM",'Model output'!V15)), ISNUMBER(SEARCH("less than 0.2 mm",'Model output'!V15)), ISNUMBER(SEARCH("less than 0.5 mm",'Model output'!V15)), ISNUMBER(SEARCH("abut",'Model output'!V15))), "negative", "positive")</f>
        <v>negative</v>
      </c>
      <c r="AE16" s="27"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low</v>
      </c>
      <c r="AF16" s="32" t="str">
        <f t="shared" si="3"/>
        <v>3a</v>
      </c>
      <c r="AG16" s="32" t="str">
        <f t="shared" si="4"/>
        <v>0</v>
      </c>
      <c r="AH16" s="28" t="str">
        <f t="shared" si="6"/>
        <v>0</v>
      </c>
      <c r="AI16" s="35" t="str">
        <f t="shared" si="7"/>
        <v>II</v>
      </c>
      <c r="AJ16" s="27" t="s">
        <v>627</v>
      </c>
      <c r="AK16" s="32" t="s">
        <v>950</v>
      </c>
      <c r="AL16" s="32" t="s">
        <v>945</v>
      </c>
      <c r="AM16" s="32" t="s">
        <v>948</v>
      </c>
      <c r="AN16" s="32" t="s">
        <v>946</v>
      </c>
      <c r="AO16" s="33">
        <f t="shared" ca="1" si="8"/>
        <v>1</v>
      </c>
      <c r="AP16" s="28">
        <f t="shared" si="9"/>
        <v>1</v>
      </c>
      <c r="AQ16" s="28">
        <f t="shared" si="10"/>
        <v>1</v>
      </c>
      <c r="AR16" s="28">
        <f t="shared" si="11"/>
        <v>1</v>
      </c>
      <c r="AS16" s="34">
        <f t="shared" si="5"/>
        <v>1</v>
      </c>
      <c r="AT16" s="1"/>
    </row>
    <row r="17" spans="1:46">
      <c r="A17" t="str">
        <f>'Model output'!A16</f>
        <v>TCGA-BJ-A28X</v>
      </c>
      <c r="B17" s="43">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central</v>
      </c>
      <c r="H17" t="str">
        <f>IF('Model output'!H16="","negative",IF('Model output'!H16="[]", "negative", IF(OR(ISNUMBER(SEARCH("lymph node",'Model output'!H16)),ISNUMBER(SEARCH("Not mentioned",'Model output'!H16)),ISNUMBER(SEARCH("neck",'Model output'!H16)),ISNUMBER(SEARCH("Not applicable",'Model output'!H16))),"negative","positive")))</f>
        <v>negative</v>
      </c>
      <c r="I17">
        <f>IF('Model output'!I16="","",IF(ISNUMBER('Model output'!I16),'Model output'!I16,1))</f>
        <v>6</v>
      </c>
      <c r="J17">
        <f>IF('Model output'!J16="","",IF(AND(ISNUMBER('Model output'!J16),'Model output'!J16&lt;=I17),'Model output'!J16,IF(ISNUMBER(SEARCH("0/",'Model output'!J16)),0,1)))</f>
        <v>2</v>
      </c>
      <c r="K17" t="str" cm="1">
        <f t="array" ref="K17">IF(COUNT(FIND({0,1,2,3,4,5,6,7,8,9},'Model output'!K16))&gt;0,'Model output'!K16,"")</f>
        <v/>
      </c>
      <c r="L17" s="8" t="str">
        <f t="shared" si="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carcinoma</v>
      </c>
      <c r="O17" t="str">
        <f>IF('Model output'!M16="","",'Model output'!M16)</f>
        <v>tall cell variant</v>
      </c>
      <c r="P17" t="str">
        <f>IF('Model output'!N16="","",'Model output'!N16)</f>
        <v>1.2 cm</v>
      </c>
      <c r="Q17" t="str">
        <f t="shared" si="2"/>
        <v>1.2cm</v>
      </c>
      <c r="R17" cm="1">
        <f t="array" ref="R17">IF(Q17="","",IF(ISNUMBER(SEARCH("cm",Q17)),MAX(VALUE(SUBSTITUTE(_xlfn.FILTERXML("&lt;t&gt;&lt;s&gt;"&amp;SUBSTITUTE(Q17,",","&lt;/s&gt;&lt;s&gt;")&amp;"&lt;/s&gt;&lt;/t&gt;","//s"),"cm",""))),MAX(VALUE(SUBSTITUTE(_xlfn.FILTERXML("&lt;t&gt;&lt;s&gt;"&amp;SUBSTITUTE(Q17,",","&lt;/s&gt;&lt;s&gt;")&amp;"&lt;/s&gt;&lt;/t&gt;","//s"),"mm","")))/10))</f>
        <v>1.2</v>
      </c>
      <c r="S17" t="str">
        <f>IF(OR('Model output'!P16="",ISNUMBER(SEARCH("Not identified", 'Model output'!P16)),ISNUMBER(SEARCH("Absent",'Model output'!P16)),AND(ISNUMBER(SEARCH("No",'Model output'!P16)),NOT(ISNUMBER(SEARCH("diagnostic",'Model output'!P16)))),ISNUMBER(SEARCH("Negative",'Model output'!P16))),"negative","positive")</f>
        <v>positive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t="str">
        <f>IF('Model output'!S16="","", IF('Model output'!S16= "[]", "", 'Model output'!S16))</f>
        <v>Present</v>
      </c>
      <c r="Y17" t="str">
        <f>IF(OR('Model output'!S16="",ISNUMBER(SEARCH("Absent",'Model output'!S16)),ISNUMBER(SEARCH("Not identified",'Model output'!S16)),ISNUMBER(SEARCH("No",'Model output'!S16)),ISNUMBER(SEARCH("negative",'Model output'!S16)),ISNUMBER(SEARCH("limited to thyroid",'Model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 IF('Model output'!T16="[]", "", IF('Model output'!T16="Not mentioned", "No", "Yes")))</f>
        <v/>
      </c>
      <c r="AB17" t="str">
        <f>IF(AA17&lt;&gt;"Yes","",IF(OR('Model output'!U16="",'Model output'!U16="[]",ISNUMBER(SEARCH("Not identified",'Model output'!U16))),"",'Model output'!U16))</f>
        <v/>
      </c>
      <c r="AC17" s="9" t="str">
        <f>IF(OR('Model output'!V16="", AND(ISERROR(SEARCH("Positive",'Model output'!V16)), ISNUMBER(SEARCH("Negative",'Model output'!V16))), 'Model output'!V16="No", ISNUMBER(SEARCH("Uninvolved",'Model output'!V16)), ISNUMBER(SEARCH("Not involved",'Model output'!V16)), ISNUMBER(SEARCH("Free",'Model output'!V16)), ISNUMBER(SEARCH("Cannot be assessed",'Model output'!V16)), ISNUMBER(SEARCH("1 mm",'Model output'!V16)), ISNUMBER(SEARCH("0.1 CM",'Model output'!V16)), ISNUMBER(SEARCH("less than 0.2 mm",'Model output'!V16)), ISNUMBER(SEARCH("less than 0.5 mm",'Model output'!V16)), ISNUMBER(SEARCH("abut",'Model output'!V16))), "negative", "positive")</f>
        <v>negative</v>
      </c>
      <c r="AE17" s="27"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intermediate</v>
      </c>
      <c r="AF17" s="32" t="str">
        <f t="shared" si="3"/>
        <v>1b</v>
      </c>
      <c r="AG17" s="32" t="str">
        <f t="shared" si="4"/>
        <v>1a</v>
      </c>
      <c r="AH17" s="28" t="str">
        <f t="shared" si="6"/>
        <v>0</v>
      </c>
      <c r="AI17" s="35" t="str">
        <f t="shared" si="7"/>
        <v>I</v>
      </c>
      <c r="AJ17" s="27" t="s">
        <v>629</v>
      </c>
      <c r="AK17" s="32" t="s">
        <v>944</v>
      </c>
      <c r="AL17" s="32" t="s">
        <v>949</v>
      </c>
      <c r="AM17" s="32" t="s">
        <v>948</v>
      </c>
      <c r="AN17" s="32" t="s">
        <v>59</v>
      </c>
      <c r="AO17" s="33">
        <f t="shared" ca="1" si="8"/>
        <v>1</v>
      </c>
      <c r="AP17" s="28">
        <f t="shared" si="9"/>
        <v>1</v>
      </c>
      <c r="AQ17" s="28">
        <f t="shared" si="10"/>
        <v>1</v>
      </c>
      <c r="AR17" s="28">
        <f t="shared" si="11"/>
        <v>1</v>
      </c>
      <c r="AS17" s="34">
        <f t="shared" si="5"/>
        <v>1</v>
      </c>
      <c r="AT17" s="1"/>
    </row>
    <row r="18" spans="1:46">
      <c r="A18" t="str">
        <f>'Model output'!A17</f>
        <v>TCGA-BJ-A28Z</v>
      </c>
      <c r="B18" s="43">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0"/>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central</v>
      </c>
      <c r="H18" t="str">
        <f>IF('Model output'!H17="","negative",IF('Model output'!H17="[]", "negative", IF(OR(ISNUMBER(SEARCH("lymph node",'Model output'!H17)),ISNUMBER(SEARCH("Not mentioned",'Model output'!H17)),ISNUMBER(SEARCH("neck",'Model output'!H17)),ISNUMBER(SEARCH("Not applicable",'Model output'!H17))),"negative","positive")))</f>
        <v>negative</v>
      </c>
      <c r="I18">
        <f>IF('Model output'!I17="","",IF(ISNUMBER('Model output'!I17),'Model output'!I17,1))</f>
        <v>16</v>
      </c>
      <c r="J18">
        <f>IF('Model output'!J17="","",IF(AND(ISNUMBER('Model output'!J17),'Model output'!J17&lt;=I18),'Model output'!J17,IF(ISNUMBER(SEARCH("0/",'Model output'!J17)),0,1)))</f>
        <v>1</v>
      </c>
      <c r="K18" t="str" cm="1">
        <f t="array" ref="K18">IF(COUNT(FIND({0,1,2,3,4,5,6,7,8,9},'Model output'!K17))&gt;0,'Model output'!K17,"")</f>
        <v/>
      </c>
      <c r="L18" s="8" t="str">
        <f t="shared" si="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carcinoma</v>
      </c>
      <c r="O18" t="str">
        <f>IF('Model output'!M17="","",'Model output'!M17)</f>
        <v/>
      </c>
      <c r="P18" t="str">
        <f>IF('Model output'!N17="","",'Model output'!N17)</f>
        <v>1 cm</v>
      </c>
      <c r="Q18" t="str">
        <f t="shared" si="2"/>
        <v>1cm</v>
      </c>
      <c r="R18" cm="1">
        <f t="array" ref="R18">IF(Q18="","",IF(ISNUMBER(SEARCH("cm",Q18)),MAX(VALUE(SUBSTITUTE(_xlfn.FILTERXML("&lt;t&gt;&lt;s&gt;"&amp;SUBSTITUTE(Q18,",","&lt;/s&gt;&lt;s&gt;")&amp;"&lt;/s&gt;&lt;/t&gt;","//s"),"cm",""))),MAX(VALUE(SUBSTITUTE(_xlfn.FILTERXML("&lt;t&gt;&lt;s&gt;"&amp;SUBSTITUTE(Q18,",","&lt;/s&gt;&lt;s&gt;")&amp;"&lt;/s&gt;&lt;/t&gt;","//s"),"mm","")))/10))</f>
        <v>1</v>
      </c>
      <c r="S18" t="str">
        <f>IF(OR('Model output'!P17="",ISNUMBER(SEARCH("Not identified", 'Model output'!P17)),ISNUMBER(SEARCH("Absent",'Model output'!P17)),AND(ISNUMBER(SEARCH("No",'Model output'!P17)),NOT(ISNUMBER(SEARCH("diagnostic",'Model output'!P17)))),ISNUMBER(SEARCH("Negative",'Model output'!P17))),"negative","positive")</f>
        <v>negative</v>
      </c>
      <c r="T18">
        <f>IF('Model output'!O17="","",'Model output'!O17)</f>
        <v>3</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positive</v>
      </c>
      <c r="X18" t="str">
        <f>IF('Model output'!S17="","", IF('Model output'!S17= "[]", "", 'Model output'!S17))</f>
        <v>Present</v>
      </c>
      <c r="Y18" t="str">
        <f>IF(OR('Model output'!S17="",ISNUMBER(SEARCH("Absent",'Model output'!S17)),ISNUMBER(SEARCH("Not identified",'Model output'!S17)),ISNUMBER(SEARCH("No",'Model output'!S17)),ISNUMBER(SEARCH("negative",'Model output'!S17)),ISNUMBER(SEARCH("limited to thyroid",'Model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 IF('Model output'!T17="[]", "", IF('Model output'!T17="Not mentioned", "No", "Yes")))</f>
        <v>Yes</v>
      </c>
      <c r="AB18" t="str">
        <f>IF(AA18&lt;&gt;"Yes","",IF(OR('Model output'!U17="",'Model output'!U17="[]",ISNUMBER(SEARCH("Not identified",'Model output'!U17))),"",'Model output'!U17))</f>
        <v/>
      </c>
      <c r="AC18" s="9" t="str">
        <f>IF(OR('Model output'!V17="", AND(ISERROR(SEARCH("Positive",'Model output'!V17)), ISNUMBER(SEARCH("Negative",'Model output'!V17))), 'Model output'!V17="No", ISNUMBER(SEARCH("Uninvolved",'Model output'!V17)), ISNUMBER(SEARCH("Not involved",'Model output'!V17)), ISNUMBER(SEARCH("Free",'Model output'!V17)), ISNUMBER(SEARCH("Cannot be assessed",'Model output'!V17)), ISNUMBER(SEARCH("1 mm",'Model output'!V17)), ISNUMBER(SEARCH("0.1 CM",'Model output'!V17)), ISNUMBER(SEARCH("less than 0.2 mm",'Model output'!V17)), ISNUMBER(SEARCH("less than 0.5 mm",'Model output'!V17)), ISNUMBER(SEARCH("abut",'Model output'!V17))), "negative", "positive")</f>
        <v>negative</v>
      </c>
      <c r="AE18" s="27"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intermediate</v>
      </c>
      <c r="AF18" s="32" t="str">
        <f t="shared" si="3"/>
        <v>1a</v>
      </c>
      <c r="AG18" s="32" t="str">
        <f t="shared" si="4"/>
        <v>1a</v>
      </c>
      <c r="AH18" s="28" t="str">
        <f t="shared" si="6"/>
        <v>0</v>
      </c>
      <c r="AI18" s="35" t="str">
        <f t="shared" si="7"/>
        <v>I</v>
      </c>
      <c r="AJ18" s="27" t="s">
        <v>629</v>
      </c>
      <c r="AK18" s="32" t="s">
        <v>949</v>
      </c>
      <c r="AL18" s="32" t="s">
        <v>949</v>
      </c>
      <c r="AM18" s="32" t="s">
        <v>948</v>
      </c>
      <c r="AN18" s="32" t="s">
        <v>59</v>
      </c>
      <c r="AO18" s="33">
        <f t="shared" ca="1" si="8"/>
        <v>1</v>
      </c>
      <c r="AP18" s="28">
        <f t="shared" si="9"/>
        <v>1</v>
      </c>
      <c r="AQ18" s="28">
        <f t="shared" si="10"/>
        <v>1</v>
      </c>
      <c r="AR18" s="28">
        <f t="shared" si="11"/>
        <v>1</v>
      </c>
      <c r="AS18" s="34">
        <f t="shared" si="5"/>
        <v>1</v>
      </c>
      <c r="AT18" s="1"/>
    </row>
    <row r="19" spans="1:46">
      <c r="A19" t="str">
        <f>'Model output'!A18</f>
        <v>TCGA-BJ-A290</v>
      </c>
      <c r="B19" s="43">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central</v>
      </c>
      <c r="H19" t="str">
        <f>IF('Model output'!H18="","negative",IF('Model output'!H18="[]", "negative", IF(OR(ISNUMBER(SEARCH("lymph node",'Model output'!H18)),ISNUMBER(SEARCH("Not mentioned",'Model output'!H18)),ISNUMBER(SEARCH("neck",'Model output'!H18)),ISNUMBER(SEARCH("Not applicable",'Model output'!H18))),"negative","positive")))</f>
        <v>negative</v>
      </c>
      <c r="I19">
        <f>IF('Model output'!I18="","",IF(ISNUMBER('Model output'!I18),'Model output'!I18,1))</f>
        <v>3</v>
      </c>
      <c r="J19">
        <f>IF('Model output'!J18="","",IF(AND(ISNUMBER('Model output'!J18),'Model output'!J18&lt;=I19),'Model output'!J18,IF(ISNUMBER(SEARCH("0/",'Model output'!J18)),0,1)))</f>
        <v>3</v>
      </c>
      <c r="K19" t="str" cm="1">
        <f t="array" ref="K19">IF(COUNT(FIND({0,1,2,3,4,5,6,7,8,9},'Model output'!K18))&gt;0,'Model output'!K18,"")</f>
        <v/>
      </c>
      <c r="L19" s="8" t="str">
        <f t="shared" si="1"/>
        <v/>
      </c>
      <c r="M19" t="str" cm="1">
        <f t="array" ref="M19">IF(L19="","",IF(ISNUMBER(SEARCH("cm",L19)),MAX(VALUE(SUBSTITUTE(_xlfn.FILTERXML("&lt;t&gt;&lt;s&gt;"&amp;SUBSTITUTE(L19,",","&lt;/s&gt;&lt;s&gt;")&amp;"&lt;/s&gt;&lt;/t&gt;","//s"),"cm",""))),MAX(VALUE(SUBSTITUTE(_xlfn.FILTERXML("&lt;t&gt;&lt;s&gt;"&amp;SUBSTITUTE(L19,",","&lt;/s&gt;&lt;s&gt;")&amp;"&lt;/s&gt;&lt;/t&gt;","//s"),"mm","")))/10))</f>
        <v/>
      </c>
      <c r="N19" t="str">
        <f>IF('Model output'!L18="","",'Model output'!L18)</f>
        <v>Papillary carcinoma</v>
      </c>
      <c r="O19" t="str">
        <f>IF('Model output'!M18="","",'Model output'!M18)</f>
        <v>Tall cell features</v>
      </c>
      <c r="P19" t="str">
        <f>IF('Model output'!N18="","",'Model output'!N18)</f>
        <v>4.5 cm</v>
      </c>
      <c r="Q19" t="str">
        <f t="shared" si="2"/>
        <v>4.5cm</v>
      </c>
      <c r="R19" cm="1">
        <f t="array" ref="R19">IF(Q19="","",IF(ISNUMBER(SEARCH("cm",Q19)),MAX(VALUE(SUBSTITUTE(_xlfn.FILTERXML("&lt;t&gt;&lt;s&gt;"&amp;SUBSTITUTE(Q19,",","&lt;/s&gt;&lt;s&gt;")&amp;"&lt;/s&gt;&lt;/t&gt;","//s"),"cm",""))),MAX(VALUE(SUBSTITUTE(_xlfn.FILTERXML("&lt;t&gt;&lt;s&gt;"&amp;SUBSTITUTE(Q19,",","&lt;/s&gt;&lt;s&gt;")&amp;"&lt;/s&gt;&lt;/t&gt;","//s"),"mm","")))/10))</f>
        <v>4.5</v>
      </c>
      <c r="S19" t="str">
        <f>IF(OR('Model output'!P18="",ISNUMBER(SEARCH("Not identified", 'Model output'!P18)),ISNUMBER(SEARCH("Absent",'Model output'!P18)),AND(ISNUMBER(SEARCH("No",'Model output'!P18)),NOT(ISNUMBER(SEARCH("diagnostic",'Model output'!P18)))),ISNUMBER(SEARCH("Negative",'Model output'!P18))),"negative","positive")</f>
        <v>positive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t="str">
        <f>IF('Model output'!S18="","", IF('Model output'!S18= "[]", "", 'Model output'!S18))</f>
        <v>Present, invades subcutaneous soft tissues</v>
      </c>
      <c r="Y19" t="str">
        <f>IF(OR('Model output'!S18="",ISNUMBER(SEARCH("Absent",'Model output'!S18)),ISNUMBER(SEARCH("Not identified",'Model output'!S18)),ISNUMBER(SEARCH("No",'Model output'!S18)),ISNUMBER(SEARCH("negative",'Model output'!S18)),ISNUMBER(SEARCH("limited to thyroid",'Model output'!S18))),"negative",IF(Z19="positive","gETE", "positive"))</f>
        <v>positive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 IF('Model output'!T18="[]", "", IF('Model output'!T18="Not mentioned", "No", "Yes")))</f>
        <v>Yes</v>
      </c>
      <c r="AB19" t="str">
        <f>IF(AA19&lt;&gt;"Yes","",IF(OR('Model output'!U18="",'Model output'!U18="[]",ISNUMBER(SEARCH("Not identified",'Model output'!U18))),"",'Model output'!U18))</f>
        <v>BRAF V600E</v>
      </c>
      <c r="AC19" s="9" t="str">
        <f>IF(OR('Model output'!V18="", AND(ISERROR(SEARCH("Positive",'Model output'!V18)), ISNUMBER(SEARCH("Negative",'Model output'!V18))), 'Model output'!V18="No", ISNUMBER(SEARCH("Uninvolved",'Model output'!V18)), ISNUMBER(SEARCH("Not involved",'Model output'!V18)), ISNUMBER(SEARCH("Free",'Model output'!V18)), ISNUMBER(SEARCH("Cannot be assessed",'Model output'!V18)), ISNUMBER(SEARCH("1 mm",'Model output'!V18)), ISNUMBER(SEARCH("0.1 CM",'Model output'!V18)), ISNUMBER(SEARCH("less than 0.2 mm",'Model output'!V18)), ISNUMBER(SEARCH("less than 0.5 mm",'Model output'!V18)), ISNUMBER(SEARCH("abut",'Model output'!V18))), "negative", "positive")</f>
        <v>positive</v>
      </c>
      <c r="AE19" s="27"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high</v>
      </c>
      <c r="AF19" s="32" t="str">
        <f t="shared" si="3"/>
        <v>3a</v>
      </c>
      <c r="AG19" s="32" t="str">
        <f t="shared" si="4"/>
        <v>1a</v>
      </c>
      <c r="AH19" s="28" t="str">
        <f t="shared" si="6"/>
        <v>0</v>
      </c>
      <c r="AI19" s="35" t="str">
        <f t="shared" si="7"/>
        <v>II</v>
      </c>
      <c r="AJ19" s="27" t="s">
        <v>625</v>
      </c>
      <c r="AK19" s="32" t="s">
        <v>943</v>
      </c>
      <c r="AL19" s="32" t="s">
        <v>949</v>
      </c>
      <c r="AM19" s="32" t="s">
        <v>948</v>
      </c>
      <c r="AN19" s="32" t="s">
        <v>946</v>
      </c>
      <c r="AO19" s="33">
        <f t="shared" si="8"/>
        <v>1</v>
      </c>
      <c r="AP19" s="28">
        <f t="shared" si="9"/>
        <v>0</v>
      </c>
      <c r="AQ19" s="28">
        <f t="shared" si="10"/>
        <v>1</v>
      </c>
      <c r="AR19" s="28">
        <f t="shared" si="11"/>
        <v>1</v>
      </c>
      <c r="AS19" s="34">
        <f t="shared" si="5"/>
        <v>1</v>
      </c>
      <c r="AT19" s="1"/>
    </row>
    <row r="20" spans="1:46">
      <c r="A20" t="str">
        <f>'Model output'!A19</f>
        <v>TCGA-BJ-A291</v>
      </c>
      <c r="B20" s="43">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output'!H19="","negative",IF('Model output'!H19="[]", "negative", IF(OR(ISNUMBER(SEARCH("lymph node",'Model output'!H19)),ISNUMBER(SEARCH("Not mentioned",'Model output'!H19)),ISNUMBER(SEARCH("neck",'Model output'!H19)),ISNUMBER(SEARCH("Not applicable",'Model output'!H19))),"negative","positive")))</f>
        <v>negative</v>
      </c>
      <c r="I20">
        <f>IF('Model output'!I19="","",IF(ISNUMBER('Model output'!I19),'Model output'!I19,1))</f>
        <v>9</v>
      </c>
      <c r="J20">
        <f>IF('Model output'!J19="","",IF(AND(ISNUMBER('Model output'!J19),'Model output'!J19&lt;=I20),'Model output'!J19,IF(ISNUMBER(SEARCH("0/",'Model output'!J19)),0,1)))</f>
        <v>0</v>
      </c>
      <c r="K20" t="str" cm="1">
        <f t="array" ref="K20">IF(COUNT(FIND({0,1,2,3,4,5,6,7,8,9},'Model output'!K19))&gt;0,'Model output'!K19,"")</f>
        <v/>
      </c>
      <c r="L20" s="8" t="str">
        <f t="shared" si="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Oncocytic variant, Encapsulated with oncolytic features</v>
      </c>
      <c r="P20" t="str">
        <f>IF('Model output'!N19="","",'Model output'!N19)</f>
        <v>1.5 cm</v>
      </c>
      <c r="Q20" t="str">
        <f t="shared" si="2"/>
        <v>1.5cm</v>
      </c>
      <c r="R20" cm="1">
        <f t="array" ref="R20">IF(Q20="","",IF(ISNUMBER(SEARCH("cm",Q20)),MAX(VALUE(SUBSTITUTE(_xlfn.FILTERXML("&lt;t&gt;&lt;s&gt;"&amp;SUBSTITUTE(Q20,",","&lt;/s&gt;&lt;s&gt;")&amp;"&lt;/s&gt;&lt;/t&gt;","//s"),"cm",""))),MAX(VALUE(SUBSTITUTE(_xlfn.FILTERXML("&lt;t&gt;&lt;s&gt;"&amp;SUBSTITUTE(Q20,",","&lt;/s&gt;&lt;s&gt;")&amp;"&lt;/s&gt;&lt;/t&gt;","//s"),"mm","")))/10))</f>
        <v>1.5</v>
      </c>
      <c r="S20" t="str">
        <f>IF(OR('Model output'!P19="",ISNUMBER(SEARCH("Not identified", 'Model output'!P19)),ISNUMBER(SEARCH("Absent",'Model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t="str">
        <f>IF('Model output'!S19="","", IF('Model output'!S19= "[]", "", 'Model output'!S19))</f>
        <v>None</v>
      </c>
      <c r="Y20" t="str">
        <f>IF(OR('Model output'!S19="",ISNUMBER(SEARCH("Absent",'Model output'!S19)),ISNUMBER(SEARCH("Not identified",'Model output'!S19)),ISNUMBER(SEARCH("No",'Model output'!S19)),ISNUMBER(SEARCH("negative",'Model output'!S19)),ISNUMBER(SEARCH("limited to thyroid",'Model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 IF('Model output'!T19="[]", "", IF('Model output'!T19="Not mentioned", "No", "Yes")))</f>
        <v/>
      </c>
      <c r="AB20" t="str">
        <f>IF(AA20&lt;&gt;"Yes","",IF(OR('Model output'!U19="",'Model output'!U19="[]",ISNUMBER(SEARCH("Not identified",'Model output'!U19))),"",'Model output'!U19))</f>
        <v/>
      </c>
      <c r="AC20" s="9" t="str">
        <f>IF(OR('Model output'!V19="", AND(ISERROR(SEARCH("Positive",'Model output'!V19)), ISNUMBER(SEARCH("Negative",'Model output'!V19))), 'Model output'!V19="No", ISNUMBER(SEARCH("Uninvolved",'Model output'!V19)), ISNUMBER(SEARCH("Not involved",'Model output'!V19)), ISNUMBER(SEARCH("Free",'Model output'!V19)), ISNUMBER(SEARCH("Cannot be assessed",'Model output'!V19)), ISNUMBER(SEARCH("1 mm",'Model output'!V19)), ISNUMBER(SEARCH("0.1 CM",'Model output'!V19)), ISNUMBER(SEARCH("less than 0.2 mm",'Model output'!V19)), ISNUMBER(SEARCH("less than 0.5 mm",'Model output'!V19)), ISNUMBER(SEARCH("abut",'Model output'!V19))), "negative", "positive")</f>
        <v>negative</v>
      </c>
      <c r="AE20" s="27"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32" t="str">
        <f t="shared" si="3"/>
        <v>1b</v>
      </c>
      <c r="AG20" s="32" t="str">
        <f t="shared" si="4"/>
        <v>0</v>
      </c>
      <c r="AH20" s="28" t="str">
        <f t="shared" si="6"/>
        <v>0</v>
      </c>
      <c r="AI20" s="35" t="str">
        <f t="shared" si="7"/>
        <v>I</v>
      </c>
      <c r="AJ20" s="27" t="s">
        <v>627</v>
      </c>
      <c r="AK20" s="32" t="s">
        <v>944</v>
      </c>
      <c r="AL20" s="32" t="s">
        <v>945</v>
      </c>
      <c r="AM20" s="32" t="s">
        <v>948</v>
      </c>
      <c r="AN20" s="32" t="s">
        <v>59</v>
      </c>
      <c r="AO20" s="33">
        <f t="shared" ca="1" si="8"/>
        <v>1</v>
      </c>
      <c r="AP20" s="28">
        <f t="shared" si="9"/>
        <v>1</v>
      </c>
      <c r="AQ20" s="28">
        <f t="shared" si="10"/>
        <v>1</v>
      </c>
      <c r="AR20" s="28">
        <f t="shared" si="11"/>
        <v>1</v>
      </c>
      <c r="AS20" s="34">
        <f t="shared" si="5"/>
        <v>1</v>
      </c>
      <c r="AT20" s="1"/>
    </row>
    <row r="21" spans="1:46">
      <c r="A21" t="str">
        <f>'Model output'!A20</f>
        <v>TCGA-BJ-A2N7</v>
      </c>
      <c r="B21" s="43">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
      </c>
      <c r="F21" t="str">
        <f t="shared" si="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output'!H20="","negative",IF('Model output'!H20="[]", "negative", IF(OR(ISNUMBER(SEARCH("lymph node",'Model output'!H20)),ISNUMBER(SEARCH("Not mentioned",'Model output'!H20)),ISNUMBER(SEARCH("neck",'Model output'!H20)),ISNUMBER(SEARCH("Not applicable",'Model output'!H20))),"negative","positive")))</f>
        <v>negative</v>
      </c>
      <c r="I21" t="str">
        <f>IF('Model output'!I20="","",IF(ISNUMBER('Model output'!I20),'Model output'!I20,1))</f>
        <v/>
      </c>
      <c r="J21" t="str">
        <f>IF('Model output'!J20="","",IF(AND(ISNUMBER('Model output'!J20),'Model output'!J20&lt;=I21),'Model output'!J20,IF(ISNUMBER(SEARCH("0/",'Model output'!J20)),0,1)))</f>
        <v/>
      </c>
      <c r="K21" t="str" cm="1">
        <f t="array" ref="K21">IF(COUNT(FIND({0,1,2,3,4,5,6,7,8,9},'Model output'!K20))&gt;0,'Model output'!K20,"")</f>
        <v/>
      </c>
      <c r="L21" s="8" t="str">
        <f t="shared" si="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5.0 cm</v>
      </c>
      <c r="Q21" t="str">
        <f t="shared" si="2"/>
        <v>5.0cm</v>
      </c>
      <c r="R21" cm="1">
        <f t="array" ref="R21">IF(Q21="","",IF(ISNUMBER(SEARCH("cm",Q21)),MAX(VALUE(SUBSTITUTE(_xlfn.FILTERXML("&lt;t&gt;&lt;s&gt;"&amp;SUBSTITUTE(Q21,",","&lt;/s&gt;&lt;s&gt;")&amp;"&lt;/s&gt;&lt;/t&gt;","//s"),"cm",""))),MAX(VALUE(SUBSTITUTE(_xlfn.FILTERXML("&lt;t&gt;&lt;s&gt;"&amp;SUBSTITUTE(Q21,",","&lt;/s&gt;&lt;s&gt;")&amp;"&lt;/s&gt;&lt;/t&gt;","//s"),"mm","")))/10))</f>
        <v>5</v>
      </c>
      <c r="S21" t="str">
        <f>IF(OR('Model output'!P20="",ISNUMBER(SEARCH("Not identified", 'Model output'!P20)),ISNUMBER(SEARCH("Absent",'Model output'!P20)),AND(ISNUMBER(SEARCH("No",'Model output'!P20)),NOT(ISNUMBER(SEARCH("diagnostic",'Model output'!P20)))),ISNUMBER(SEARCH("Negative",'Model output'!P20))),"negative","positive")</f>
        <v>positive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t="str">
        <f>IF('Model output'!S20="","", IF('Model output'!S20= "[]", "", 'Model output'!S20))</f>
        <v>Absent</v>
      </c>
      <c r="Y21" t="str">
        <f>IF(OR('Model output'!S20="",ISNUMBER(SEARCH("Absent",'Model output'!S20)),ISNUMBER(SEARCH("Not identified",'Model output'!S20)),ISNUMBER(SEARCH("No",'Model output'!S20)),ISNUMBER(SEARCH("negative",'Model output'!S20)),ISNUMBER(SEARCH("limited to thyroid",'Model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 IF('Model output'!T20="[]", "", IF('Model output'!T20="Not mentioned", "No", "Yes")))</f>
        <v>Yes</v>
      </c>
      <c r="AB21" t="str">
        <f>IF(AA21&lt;&gt;"Yes","",IF(OR('Model output'!U20="",'Model output'!U20="[]",ISNUMBER(SEARCH("Not identified",'Model output'!U20))),"",'Model output'!U20))</f>
        <v/>
      </c>
      <c r="AC21" s="9" t="str">
        <f>IF(OR('Model output'!V20="", AND(ISERROR(SEARCH("Positive",'Model output'!V20)), ISNUMBER(SEARCH("Negative",'Model output'!V20))), 'Model output'!V20="No", ISNUMBER(SEARCH("Uninvolved",'Model output'!V20)), ISNUMBER(SEARCH("Not involved",'Model output'!V20)), ISNUMBER(SEARCH("Free",'Model output'!V20)), ISNUMBER(SEARCH("Cannot be assessed",'Model output'!V20)), ISNUMBER(SEARCH("1 mm",'Model output'!V20)), ISNUMBER(SEARCH("0.1 CM",'Model output'!V20)), ISNUMBER(SEARCH("less than 0.2 mm",'Model output'!V20)), ISNUMBER(SEARCH("less than 0.5 mm",'Model output'!V20)), ISNUMBER(SEARCH("abut",'Model output'!V20))), "negative", "positive")</f>
        <v>negative</v>
      </c>
      <c r="AE21" s="27"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intermediate</v>
      </c>
      <c r="AF21" s="32" t="str">
        <f t="shared" si="3"/>
        <v>3a</v>
      </c>
      <c r="AG21" s="32" t="str">
        <f t="shared" si="4"/>
        <v>0</v>
      </c>
      <c r="AH21" s="28" t="str">
        <f t="shared" si="6"/>
        <v>0</v>
      </c>
      <c r="AI21" s="35" t="str">
        <f t="shared" si="7"/>
        <v>I</v>
      </c>
      <c r="AJ21" s="27" t="s">
        <v>629</v>
      </c>
      <c r="AK21" s="32" t="s">
        <v>950</v>
      </c>
      <c r="AL21" s="32" t="s">
        <v>948</v>
      </c>
      <c r="AM21" s="32" t="s">
        <v>948</v>
      </c>
      <c r="AN21" s="32" t="s">
        <v>59</v>
      </c>
      <c r="AO21" s="33">
        <f t="shared" ca="1" si="8"/>
        <v>1</v>
      </c>
      <c r="AP21" s="28">
        <f t="shared" si="9"/>
        <v>1</v>
      </c>
      <c r="AQ21" s="28">
        <f t="shared" si="10"/>
        <v>1</v>
      </c>
      <c r="AR21" s="28">
        <f t="shared" si="11"/>
        <v>1</v>
      </c>
      <c r="AS21" s="34">
        <f t="shared" si="5"/>
        <v>1</v>
      </c>
      <c r="AT21" s="1"/>
    </row>
    <row r="22" spans="1:46">
      <c r="A22" t="str">
        <f>'Model output'!A21</f>
        <v>TCGA-BJ-A2N8</v>
      </c>
      <c r="B22" s="43">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X</v>
      </c>
      <c r="F22" t="str">
        <f t="shared" si="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output'!H21="","negative",IF('Model output'!H21="[]", "negative", IF(OR(ISNUMBER(SEARCH("lymph node",'Model output'!H21)),ISNUMBER(SEARCH("Not mentioned",'Model output'!H21)),ISNUMBER(SEARCH("neck",'Model output'!H21)),ISNUMBER(SEARCH("Not applicable",'Model output'!H21))),"negative","positive")))</f>
        <v>negative</v>
      </c>
      <c r="I22">
        <f>IF('Model output'!I21="","",IF(ISNUMBER('Model output'!I21),'Model output'!I21,1))</f>
        <v>2</v>
      </c>
      <c r="J22">
        <f>IF('Model output'!J21="","",IF(AND(ISNUMBER('Model output'!J21),'Model output'!J21&lt;=I22),'Model output'!J21,IF(ISNUMBER(SEARCH("0/",'Model output'!J21)),0,1)))</f>
        <v>0</v>
      </c>
      <c r="K22" t="str" cm="1">
        <f t="array" ref="K22">IF(COUNT(FIND({0,1,2,3,4,5,6,7,8,9},'Model output'!K21))&gt;0,'Model output'!K21,"")</f>
        <v/>
      </c>
      <c r="L22" s="8" t="str">
        <f t="shared" si="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 carcinoma</v>
      </c>
      <c r="O22" t="str">
        <f>IF('Model output'!M21="","",'Model output'!M21)</f>
        <v>Conventional, Conventional with Prominent Follicular Pattern</v>
      </c>
      <c r="P22" t="str">
        <f>IF('Model output'!N21="","",'Model output'!N21)</f>
        <v>1.4 cm</v>
      </c>
      <c r="Q22" t="str">
        <f t="shared" si="2"/>
        <v>1.4cm</v>
      </c>
      <c r="R22" cm="1">
        <f t="array" ref="R22">IF(Q22="","",IF(ISNUMBER(SEARCH("cm",Q22)),MAX(VALUE(SUBSTITUTE(_xlfn.FILTERXML("&lt;t&gt;&lt;s&gt;"&amp;SUBSTITUTE(Q22,",","&lt;/s&gt;&lt;s&gt;")&amp;"&lt;/s&gt;&lt;/t&gt;","//s"),"cm",""))),MAX(VALUE(SUBSTITUTE(_xlfn.FILTERXML("&lt;t&gt;&lt;s&gt;"&amp;SUBSTITUTE(Q22,",","&lt;/s&gt;&lt;s&gt;")&amp;"&lt;/s&gt;&lt;/t&gt;","//s"),"mm","")))/10))</f>
        <v>1.4</v>
      </c>
      <c r="S22" t="str">
        <f>IF(OR('Model output'!P21="",ISNUMBER(SEARCH("Not identified", 'Model output'!P21)),ISNUMBER(SEARCH("Absent",'Model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t="str">
        <f>IF('Model output'!S21="","", IF('Model output'!S21= "[]", "", 'Model output'!S21))</f>
        <v>Not identified</v>
      </c>
      <c r="Y22" t="str">
        <f>IF(OR('Model output'!S21="",ISNUMBER(SEARCH("Absent",'Model output'!S21)),ISNUMBER(SEARCH("Not identified",'Model output'!S21)),ISNUMBER(SEARCH("No",'Model output'!S21)),ISNUMBER(SEARCH("negative",'Model output'!S21)),ISNUMBER(SEARCH("limited to thyroid",'Model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 IF('Model output'!T21="[]", "", IF('Model output'!T21="Not mentioned", "No", "Yes")))</f>
        <v>Yes</v>
      </c>
      <c r="AB22" t="str">
        <f>IF(AA22&lt;&gt;"Yes","",IF(OR('Model output'!U21="",'Model output'!U21="[]",ISNUMBER(SEARCH("Not identified",'Model output'!U21))),"",'Model output'!U21))</f>
        <v>NRAS codon 61 mutation</v>
      </c>
      <c r="AC22" s="9" t="str">
        <f>IF(OR('Model output'!V21="", AND(ISERROR(SEARCH("Positive",'Model output'!V21)), ISNUMBER(SEARCH("Negative",'Model output'!V21))), 'Model output'!V21="No", ISNUMBER(SEARCH("Uninvolved",'Model output'!V21)), ISNUMBER(SEARCH("Not involved",'Model output'!V21)), ISNUMBER(SEARCH("Free",'Model output'!V21)), ISNUMBER(SEARCH("Cannot be assessed",'Model output'!V21)), ISNUMBER(SEARCH("1 mm",'Model output'!V21)), ISNUMBER(SEARCH("0.1 CM",'Model output'!V21)), ISNUMBER(SEARCH("less than 0.2 mm",'Model output'!V21)), ISNUMBER(SEARCH("less than 0.5 mm",'Model output'!V21)), ISNUMBER(SEARCH("abut",'Model output'!V21))), "negative", "positive")</f>
        <v>negative</v>
      </c>
      <c r="AE22" s="27"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intermediate</v>
      </c>
      <c r="AF22" s="32" t="str">
        <f t="shared" si="3"/>
        <v>1b</v>
      </c>
      <c r="AG22" s="32" t="str">
        <f t="shared" si="4"/>
        <v>0</v>
      </c>
      <c r="AH22" s="28" t="str">
        <f t="shared" si="6"/>
        <v>0</v>
      </c>
      <c r="AI22" s="35" t="str">
        <f t="shared" si="7"/>
        <v>I</v>
      </c>
      <c r="AJ22" s="27" t="s">
        <v>629</v>
      </c>
      <c r="AK22" s="32" t="s">
        <v>944</v>
      </c>
      <c r="AL22" s="32" t="s">
        <v>945</v>
      </c>
      <c r="AM22" s="32" t="s">
        <v>948</v>
      </c>
      <c r="AN22" s="32" t="s">
        <v>59</v>
      </c>
      <c r="AO22" s="33">
        <f t="shared" ca="1" si="8"/>
        <v>1</v>
      </c>
      <c r="AP22" s="28">
        <f t="shared" si="9"/>
        <v>1</v>
      </c>
      <c r="AQ22" s="28">
        <f t="shared" si="10"/>
        <v>1</v>
      </c>
      <c r="AR22" s="28">
        <f t="shared" si="11"/>
        <v>1</v>
      </c>
      <c r="AS22" s="34">
        <f t="shared" si="5"/>
        <v>1</v>
      </c>
      <c r="AT22" s="1"/>
    </row>
    <row r="23" spans="1:46">
      <c r="A23" t="str">
        <f>'Model output'!A22</f>
        <v>TCGA-BJ-A2N9</v>
      </c>
      <c r="B23" s="43">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output'!H22="","negative",IF('Model output'!H22="[]", "negative", IF(OR(ISNUMBER(SEARCH("lymph node",'Model output'!H22)),ISNUMBER(SEARCH("Not mentioned",'Model output'!H22)),ISNUMBER(SEARCH("neck",'Model output'!H22)),ISNUMBER(SEARCH("Not applicable",'Model output'!H22))),"negative","positive")))</f>
        <v>negative</v>
      </c>
      <c r="I23">
        <f>IF('Model output'!I22="","",IF(ISNUMBER('Model output'!I22),'Model output'!I22,1))</f>
        <v>11</v>
      </c>
      <c r="J23">
        <f>IF('Model output'!J22="","",IF(AND(ISNUMBER('Model output'!J22),'Model output'!J22&lt;=I23),'Model output'!J22,IF(ISNUMBER(SEARCH("0/",'Model output'!J22)),0,1)))</f>
        <v>0</v>
      </c>
      <c r="K23" t="str" cm="1">
        <f t="array" ref="K23">IF(COUNT(FIND({0,1,2,3,4,5,6,7,8,9},'Model output'!K22))&gt;0,'Model output'!K22,"")</f>
        <v/>
      </c>
      <c r="L23" s="8" t="str">
        <f t="shared" si="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encapsulated follicular</v>
      </c>
      <c r="P23" t="str">
        <f>IF('Model output'!N22="","",'Model output'!N22)</f>
        <v>2.5 cm</v>
      </c>
      <c r="Q23" t="str">
        <f t="shared" si="2"/>
        <v>2.5cm</v>
      </c>
      <c r="R23" cm="1">
        <f t="array" ref="R23">IF(Q23="","",IF(ISNUMBER(SEARCH("cm",Q23)),MAX(VALUE(SUBSTITUTE(_xlfn.FILTERXML("&lt;t&gt;&lt;s&gt;"&amp;SUBSTITUTE(Q23,",","&lt;/s&gt;&lt;s&gt;")&amp;"&lt;/s&gt;&lt;/t&gt;","//s"),"cm",""))),MAX(VALUE(SUBSTITUTE(_xlfn.FILTERXML("&lt;t&gt;&lt;s&gt;"&amp;SUBSTITUTE(Q23,",","&lt;/s&gt;&lt;s&gt;")&amp;"&lt;/s&gt;&lt;/t&gt;","//s"),"mm","")))/10))</f>
        <v>2.5</v>
      </c>
      <c r="S23" t="str">
        <f>IF(OR('Model output'!P22="",ISNUMBER(SEARCH("Not identified", 'Model output'!P22)),ISNUMBER(SEARCH("Absent",'Model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positive</v>
      </c>
      <c r="X23" t="str">
        <f>IF('Model output'!S22="","", IF('Model output'!S22= "[]", "", 'Model output'!S22))</f>
        <v>Not identified</v>
      </c>
      <c r="Y23" t="str">
        <f>IF(OR('Model output'!S22="",ISNUMBER(SEARCH("Absent",'Model output'!S22)),ISNUMBER(SEARCH("Not identified",'Model output'!S22)),ISNUMBER(SEARCH("No",'Model output'!S22)),ISNUMBER(SEARCH("negative",'Model output'!S22)),ISNUMBER(SEARCH("limited to thyroid",'Model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 IF('Model output'!T22="[]", "", IF('Model output'!T22="Not mentioned", "No", "Yes")))</f>
        <v/>
      </c>
      <c r="AB23" t="str">
        <f>IF(AA23&lt;&gt;"Yes","",IF(OR('Model output'!U22="",'Model output'!U22="[]",ISNUMBER(SEARCH("Not identified",'Model output'!U22))),"",'Model output'!U22))</f>
        <v/>
      </c>
      <c r="AC23" s="9" t="str">
        <f>IF(OR('Model output'!V22="", AND(ISERROR(SEARCH("Positive",'Model output'!V22)), ISNUMBER(SEARCH("Negative",'Model output'!V22))), 'Model output'!V22="No", ISNUMBER(SEARCH("Uninvolved",'Model output'!V22)), ISNUMBER(SEARCH("Not involved",'Model output'!V22)), ISNUMBER(SEARCH("Free",'Model output'!V22)), ISNUMBER(SEARCH("Cannot be assessed",'Model output'!V22)), ISNUMBER(SEARCH("1 mm",'Model output'!V22)), ISNUMBER(SEARCH("0.1 CM",'Model output'!V22)), ISNUMBER(SEARCH("less than 0.2 mm",'Model output'!V22)), ISNUMBER(SEARCH("less than 0.5 mm",'Model output'!V22)), ISNUMBER(SEARCH("abut",'Model output'!V22))), "negative", "positive")</f>
        <v>negative</v>
      </c>
      <c r="AE23" s="27"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32" t="str">
        <f t="shared" si="3"/>
        <v>2</v>
      </c>
      <c r="AG23" s="32" t="str">
        <f t="shared" si="4"/>
        <v>0</v>
      </c>
      <c r="AH23" s="28" t="str">
        <f t="shared" si="6"/>
        <v>0</v>
      </c>
      <c r="AI23" s="35" t="str">
        <f t="shared" si="7"/>
        <v>I</v>
      </c>
      <c r="AJ23" s="27" t="s">
        <v>627</v>
      </c>
      <c r="AK23" s="32" t="s">
        <v>947</v>
      </c>
      <c r="AL23" s="32" t="s">
        <v>945</v>
      </c>
      <c r="AM23" s="32" t="s">
        <v>948</v>
      </c>
      <c r="AN23" s="32" t="s">
        <v>59</v>
      </c>
      <c r="AO23" s="33">
        <f t="shared" ca="1" si="8"/>
        <v>1</v>
      </c>
      <c r="AP23" s="28">
        <f t="shared" si="9"/>
        <v>1</v>
      </c>
      <c r="AQ23" s="28">
        <f t="shared" si="10"/>
        <v>1</v>
      </c>
      <c r="AR23" s="28">
        <f t="shared" si="11"/>
        <v>1</v>
      </c>
      <c r="AS23" s="34">
        <f t="shared" si="5"/>
        <v>1</v>
      </c>
      <c r="AT23" s="1"/>
    </row>
    <row r="24" spans="1:46">
      <c r="A24" t="str">
        <f>'Model output'!A23</f>
        <v>TCGA-BJ-A2NA</v>
      </c>
      <c r="B24" s="43">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0"/>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
      </c>
      <c r="H24" t="str">
        <f>IF('Model output'!H23="","negative",IF('Model output'!H23="[]", "negative", IF(OR(ISNUMBER(SEARCH("lymph node",'Model output'!H23)),ISNUMBER(SEARCH("Not mentioned",'Model output'!H23)),ISNUMBER(SEARCH("neck",'Model output'!H23)),ISNUMBER(SEARCH("Not applicable",'Model output'!H23))),"negative","positive")))</f>
        <v>negative</v>
      </c>
      <c r="I24">
        <f>IF('Model output'!I23="","",IF(ISNUMBER('Model output'!I23),'Model output'!I23,1))</f>
        <v>1</v>
      </c>
      <c r="J24">
        <f>IF('Model output'!J23="","",IF(AND(ISNUMBER('Model output'!J23),'Model output'!J23&lt;=I24),'Model output'!J23,IF(ISNUMBER(SEARCH("0/",'Model output'!J23)),0,1)))</f>
        <v>0</v>
      </c>
      <c r="K24" t="str" cm="1">
        <f t="array" ref="K24">IF(COUNT(FIND({0,1,2,3,4,5,6,7,8,9},'Model output'!K23))&gt;0,'Model output'!K23,"")</f>
        <v/>
      </c>
      <c r="L24" s="8" t="str">
        <f t="shared" si="1"/>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v>
      </c>
      <c r="O24" t="str">
        <f>IF('Model output'!M23="","",'Model output'!M23)</f>
        <v>conventional, tall cell</v>
      </c>
      <c r="P24" t="str">
        <f>IF('Model output'!N23="","",'Model output'!N23)</f>
        <v>1.5 cm</v>
      </c>
      <c r="Q24" t="str">
        <f t="shared" si="2"/>
        <v>1.5cm</v>
      </c>
      <c r="R24" cm="1">
        <f t="array" ref="R24">IF(Q24="","",IF(ISNUMBER(SEARCH("cm",Q24)),MAX(VALUE(SUBSTITUTE(_xlfn.FILTERXML("&lt;t&gt;&lt;s&gt;"&amp;SUBSTITUTE(Q24,",","&lt;/s&gt;&lt;s&gt;")&amp;"&lt;/s&gt;&lt;/t&gt;","//s"),"cm",""))),MAX(VALUE(SUBSTITUTE(_xlfn.FILTERXML("&lt;t&gt;&lt;s&gt;"&amp;SUBSTITUTE(Q24,",","&lt;/s&gt;&lt;s&gt;")&amp;"&lt;/s&gt;&lt;/t&gt;","//s"),"mm","")))/10))</f>
        <v>1.5</v>
      </c>
      <c r="S24" t="str">
        <f>IF(OR('Model output'!P23="",ISNUMBER(SEARCH("Not identified", 'Model output'!P23)),ISNUMBER(SEARCH("Absent",'Model output'!P23)),AND(ISNUMBER(SEARCH("No",'Model output'!P23)),NOT(ISNUMBER(SEARCH("diagnostic",'Model output'!P23)))),ISNUMBER(SEARCH("Negative",'Model output'!P23))),"negative","positive")</f>
        <v>negative</v>
      </c>
      <c r="T24">
        <f>IF('Model output'!O23="","",'Model output'!O23)</f>
        <v>7</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t="str">
        <f>IF('Model output'!S23="","", IF('Model output'!S23= "[]", "", 'Model output'!S23))</f>
        <v>Present, Minimal</v>
      </c>
      <c r="Y24" t="str">
        <f>IF(OR('Model output'!S23="",ISNUMBER(SEARCH("Absent",'Model output'!S23)),ISNUMBER(SEARCH("Not identified",'Model output'!S23)),ISNUMBER(SEARCH("No",'Model output'!S23)),ISNUMBER(SEARCH("negative",'Model output'!S23)),ISNUMBER(SEARCH("limited to thyroid",'Model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 IF('Model output'!T23="[]", "", IF('Model output'!T23="Not mentioned", "No", "Yes")))</f>
        <v>Yes</v>
      </c>
      <c r="AB24" t="str">
        <f>IF(AA24&lt;&gt;"Yes","",IF(OR('Model output'!U23="",'Model output'!U23="[]",ISNUMBER(SEARCH("Not identified",'Model output'!U23))),"",'Model output'!U23))</f>
        <v>BRAF V600E</v>
      </c>
      <c r="AC24" s="9" t="str">
        <f>IF(OR('Model output'!V23="", AND(ISERROR(SEARCH("Positive",'Model output'!V23)), ISNUMBER(SEARCH("Negative",'Model output'!V23))), 'Model output'!V23="No", ISNUMBER(SEARCH("Uninvolved",'Model output'!V23)), ISNUMBER(SEARCH("Not involved",'Model output'!V23)), ISNUMBER(SEARCH("Free",'Model output'!V23)), ISNUMBER(SEARCH("Cannot be assessed",'Model output'!V23)), ISNUMBER(SEARCH("1 mm",'Model output'!V23)), ISNUMBER(SEARCH("0.1 CM",'Model output'!V23)), ISNUMBER(SEARCH("less than 0.2 mm",'Model output'!V23)), ISNUMBER(SEARCH("less than 0.5 mm",'Model output'!V23)), ISNUMBER(SEARCH("abut",'Model output'!V23))), "negative", "positive")</f>
        <v>positive</v>
      </c>
      <c r="AE24" s="27"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high</v>
      </c>
      <c r="AF24" s="32" t="str">
        <f t="shared" si="3"/>
        <v>1b</v>
      </c>
      <c r="AG24" s="32" t="str">
        <f t="shared" si="4"/>
        <v>0</v>
      </c>
      <c r="AH24" s="28" t="str">
        <f t="shared" si="6"/>
        <v>0</v>
      </c>
      <c r="AI24" s="35" t="str">
        <f t="shared" si="7"/>
        <v>I</v>
      </c>
      <c r="AJ24" s="27" t="s">
        <v>625</v>
      </c>
      <c r="AK24" s="32" t="s">
        <v>944</v>
      </c>
      <c r="AL24" s="32" t="s">
        <v>945</v>
      </c>
      <c r="AM24" s="32" t="s">
        <v>948</v>
      </c>
      <c r="AN24" s="32" t="s">
        <v>59</v>
      </c>
      <c r="AO24" s="33">
        <f t="shared" si="8"/>
        <v>1</v>
      </c>
      <c r="AP24" s="28">
        <f t="shared" si="9"/>
        <v>1</v>
      </c>
      <c r="AQ24" s="28">
        <f t="shared" si="10"/>
        <v>1</v>
      </c>
      <c r="AR24" s="28">
        <f t="shared" si="11"/>
        <v>1</v>
      </c>
      <c r="AS24" s="34">
        <f t="shared" si="5"/>
        <v>1</v>
      </c>
      <c r="AT24" s="1"/>
    </row>
    <row r="25" spans="1:46">
      <c r="A25" t="str">
        <f>'Model output'!A24</f>
        <v>TCGA-BJ-A2P4</v>
      </c>
      <c r="B25" s="43">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0"/>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
      </c>
      <c r="H25" t="str">
        <f>IF('Model output'!H24="","negative",IF('Model output'!H24="[]", "negative", IF(OR(ISNUMBER(SEARCH("lymph node",'Model output'!H24)),ISNUMBER(SEARCH("Not mentioned",'Model output'!H24)),ISNUMBER(SEARCH("neck",'Model output'!H24)),ISNUMBER(SEARCH("Not applicable",'Model output'!H24))),"negative","positive")))</f>
        <v>negative</v>
      </c>
      <c r="I25" t="str">
        <f>IF('Model output'!I24="","",IF(ISNUMBER('Model output'!I24),'Model output'!I24,1))</f>
        <v/>
      </c>
      <c r="J25" t="str">
        <f>IF('Model output'!J24="","",IF(AND(ISNUMBER('Model output'!J24),'Model output'!J24&lt;=I25),'Model output'!J24,IF(ISNUMBER(SEARCH("0/",'Model output'!J24)),0,1)))</f>
        <v/>
      </c>
      <c r="K25" t="str" cm="1">
        <f t="array" ref="K25">IF(COUNT(FIND({0,1,2,3,4,5,6,7,8,9},'Model output'!K24))&gt;0,'Model output'!K24,"")</f>
        <v/>
      </c>
      <c r="L25" s="8" t="str">
        <f t="shared" si="1"/>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v>
      </c>
      <c r="O25" t="str">
        <f>IF('Model output'!M24="","",'Model output'!M24)</f>
        <v/>
      </c>
      <c r="P25" t="str">
        <f>IF('Model output'!N24="","",'Model output'!N24)</f>
        <v>3.3 cm</v>
      </c>
      <c r="Q25" t="str">
        <f t="shared" si="2"/>
        <v>3.3cm</v>
      </c>
      <c r="R25" cm="1">
        <f t="array" ref="R25">IF(Q25="","",IF(ISNUMBER(SEARCH("cm",Q25)),MAX(VALUE(SUBSTITUTE(_xlfn.FILTERXML("&lt;t&gt;&lt;s&gt;"&amp;SUBSTITUTE(Q25,",","&lt;/s&gt;&lt;s&gt;")&amp;"&lt;/s&gt;&lt;/t&gt;","//s"),"cm",""))),MAX(VALUE(SUBSTITUTE(_xlfn.FILTERXML("&lt;t&gt;&lt;s&gt;"&amp;SUBSTITUTE(Q25,",","&lt;/s&gt;&lt;s&gt;")&amp;"&lt;/s&gt;&lt;/t&gt;","//s"),"mm","")))/10))</f>
        <v>3.3</v>
      </c>
      <c r="S25" t="str">
        <f>IF(OR('Model output'!P24="",ISNUMBER(SEARCH("Not identified", 'Model output'!P24)),ISNUMBER(SEARCH("Absent",'Model output'!P24)),AND(ISNUMBER(SEARCH("No",'Model output'!P24)),NOT(ISNUMBER(SEARCH("diagnostic",'Model output'!P24)))),ISNUMBER(SEARCH("Negative",'Model output'!P24))),"negative","positive")</f>
        <v>negative</v>
      </c>
      <c r="T25" t="str">
        <f>IF('Model output'!O24="","",'Model output'!O24)</f>
        <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t="str">
        <f>IF('Model output'!S24="","", IF('Model output'!S24= "[]", "", 'Model output'!S24))</f>
        <v>Not identified</v>
      </c>
      <c r="Y25" t="str">
        <f>IF(OR('Model output'!S24="",ISNUMBER(SEARCH("Absent",'Model output'!S24)),ISNUMBER(SEARCH("Not identified",'Model output'!S24)),ISNUMBER(SEARCH("No",'Model output'!S24)),ISNUMBER(SEARCH("negative",'Model output'!S24)),ISNUMBER(SEARCH("limited to thyroid",'Model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 IF('Model output'!T24="[]", "", IF('Model output'!T24="Not mentioned", "No", "Yes")))</f>
        <v>Yes</v>
      </c>
      <c r="AB25" t="str">
        <f>IF(AA25&lt;&gt;"Yes","",IF(OR('Model output'!U24="",'Model output'!U24="[]",ISNUMBER(SEARCH("Not identified",'Model output'!U24))),"",'Model output'!U24))</f>
        <v>HRAS</v>
      </c>
      <c r="AC25" s="9" t="str">
        <f>IF(OR('Model output'!V24="", AND(ISERROR(SEARCH("Positive",'Model output'!V24)), ISNUMBER(SEARCH("Negative",'Model output'!V24))), 'Model output'!V24="No", ISNUMBER(SEARCH("Uninvolved",'Model output'!V24)), ISNUMBER(SEARCH("Not involved",'Model output'!V24)), ISNUMBER(SEARCH("Free",'Model output'!V24)), ISNUMBER(SEARCH("Cannot be assessed",'Model output'!V24)), ISNUMBER(SEARCH("1 mm",'Model output'!V24)), ISNUMBER(SEARCH("0.1 CM",'Model output'!V24)), ISNUMBER(SEARCH("less than 0.2 mm",'Model output'!V24)), ISNUMBER(SEARCH("less than 0.5 mm",'Model output'!V24)), ISNUMBER(SEARCH("abut",'Model output'!V24))), "negative", "positive")</f>
        <v>negative</v>
      </c>
      <c r="AE25" s="27"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low</v>
      </c>
      <c r="AF25" s="32" t="str">
        <f t="shared" si="3"/>
        <v>2</v>
      </c>
      <c r="AG25" s="32" t="str">
        <f t="shared" si="4"/>
        <v>0</v>
      </c>
      <c r="AH25" s="28" t="str">
        <f t="shared" si="6"/>
        <v>0</v>
      </c>
      <c r="AI25" s="35" t="str">
        <f t="shared" si="7"/>
        <v>I</v>
      </c>
      <c r="AJ25" s="27" t="s">
        <v>627</v>
      </c>
      <c r="AK25" s="32" t="s">
        <v>947</v>
      </c>
      <c r="AL25" s="32" t="s">
        <v>948</v>
      </c>
      <c r="AM25" s="32" t="s">
        <v>948</v>
      </c>
      <c r="AN25" s="32" t="s">
        <v>59</v>
      </c>
      <c r="AO25" s="33">
        <f t="shared" ca="1" si="8"/>
        <v>1</v>
      </c>
      <c r="AP25" s="28">
        <f t="shared" si="9"/>
        <v>1</v>
      </c>
      <c r="AQ25" s="28">
        <f t="shared" si="10"/>
        <v>1</v>
      </c>
      <c r="AR25" s="28">
        <f t="shared" si="11"/>
        <v>1</v>
      </c>
      <c r="AS25" s="34">
        <f t="shared" si="5"/>
        <v>1</v>
      </c>
      <c r="AT25" s="1"/>
    </row>
    <row r="26" spans="1:46">
      <c r="A26" t="str">
        <f>'Model output'!A25</f>
        <v>TCGA-BJ-A3EZ</v>
      </c>
      <c r="B26" s="43">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
      </c>
      <c r="F26" t="str">
        <f t="shared" si="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lateral</v>
      </c>
      <c r="H26" t="str">
        <f>IF('Model output'!H25="","negative",IF('Model output'!H25="[]", "negative", IF(OR(ISNUMBER(SEARCH("lymph node",'Model output'!H25)),ISNUMBER(SEARCH("Not mentioned",'Model output'!H25)),ISNUMBER(SEARCH("neck",'Model output'!H25)),ISNUMBER(SEARCH("Not applicable",'Model output'!H25))),"negative","positive")))</f>
        <v>negative</v>
      </c>
      <c r="I26">
        <f>IF('Model output'!I25="","",IF(ISNUMBER('Model output'!I25),'Model output'!I25,1))</f>
        <v>42</v>
      </c>
      <c r="J26">
        <f>IF('Model output'!J25="","",IF(AND(ISNUMBER('Model output'!J25),'Model output'!J25&lt;=I26),'Model output'!J25,IF(ISNUMBER(SEARCH("0/",'Model output'!J25)),0,1)))</f>
        <v>6</v>
      </c>
      <c r="K26" t="str" cm="1">
        <f t="array" ref="K26">IF(COUNT(FIND({0,1,2,3,4,5,6,7,8,9},'Model output'!K25))&gt;0,'Model output'!K25,"")</f>
        <v/>
      </c>
      <c r="L26" s="8" t="str">
        <f t="shared" si="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 carcinoma</v>
      </c>
      <c r="O26" t="str">
        <f>IF('Model output'!M25="","",'Model output'!M25)</f>
        <v>conventional</v>
      </c>
      <c r="P26" t="str">
        <f>IF('Model output'!N25="","",'Model output'!N25)</f>
        <v>2.4 cm</v>
      </c>
      <c r="Q26" t="str">
        <f t="shared" si="2"/>
        <v>2.4cm</v>
      </c>
      <c r="R26" cm="1">
        <f t="array" ref="R26">IF(Q26="","",IF(ISNUMBER(SEARCH("cm",Q26)),MAX(VALUE(SUBSTITUTE(_xlfn.FILTERXML("&lt;t&gt;&lt;s&gt;"&amp;SUBSTITUTE(Q26,",","&lt;/s&gt;&lt;s&gt;")&amp;"&lt;/s&gt;&lt;/t&gt;","//s"),"cm",""))),MAX(VALUE(SUBSTITUTE(_xlfn.FILTERXML("&lt;t&gt;&lt;s&gt;"&amp;SUBSTITUTE(Q26,",","&lt;/s&gt;&lt;s&gt;")&amp;"&lt;/s&gt;&lt;/t&gt;","//s"),"mm","")))/10))</f>
        <v>2.4</v>
      </c>
      <c r="S26" t="str">
        <f>IF(OR('Model output'!P25="",ISNUMBER(SEARCH("Not identified", 'Model output'!P25)),ISNUMBER(SEARCH("Absent",'Model output'!P25)),AND(ISNUMBER(SEARCH("No",'Model output'!P25)),NOT(ISNUMBER(SEARCH("diagnostic",'Model output'!P25)))),ISNUMBER(SEARCH("Negative",'Model output'!P25))),"negative","positive")</f>
        <v>positive</v>
      </c>
      <c r="T26">
        <f>IF('Model output'!O25="","",'Model output'!O25)</f>
        <v>3</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positive</v>
      </c>
      <c r="X26" t="str">
        <f>IF('Model output'!S25="","", IF('Model output'!S25= "[]", "", 'Model output'!S25))</f>
        <v>Present</v>
      </c>
      <c r="Y26" t="str">
        <f>IF(OR('Model output'!S25="",ISNUMBER(SEARCH("Absent",'Model output'!S25)),ISNUMBER(SEARCH("Not identified",'Model output'!S25)),ISNUMBER(SEARCH("No",'Model output'!S25)),ISNUMBER(SEARCH("negative",'Model output'!S25)),ISNUMBER(SEARCH("limited to thyroid",'Model output'!S25))),"negative",IF(Z26="positive","gETE", "positive"))</f>
        <v>positive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 IF('Model output'!T25="[]", "", IF('Model output'!T25="Not mentioned", "No", "Yes")))</f>
        <v/>
      </c>
      <c r="AB26" t="str">
        <f>IF(AA26&lt;&gt;"Yes","",IF(OR('Model output'!U25="",'Model output'!U25="[]",ISNUMBER(SEARCH("Not identified",'Model output'!U25))),"",'Model output'!U25))</f>
        <v/>
      </c>
      <c r="AC26" s="9" t="str">
        <f>IF(OR('Model output'!V25="", AND(ISERROR(SEARCH("Positive",'Model output'!V25)), ISNUMBER(SEARCH("Negative",'Model output'!V25))), 'Model output'!V25="No", ISNUMBER(SEARCH("Uninvolved",'Model output'!V25)), ISNUMBER(SEARCH("Not involved",'Model output'!V25)), ISNUMBER(SEARCH("Free",'Model output'!V25)), ISNUMBER(SEARCH("Cannot be assessed",'Model output'!V25)), ISNUMBER(SEARCH("1 mm",'Model output'!V25)), ISNUMBER(SEARCH("0.1 CM",'Model output'!V25)), ISNUMBER(SEARCH("less than 0.2 mm",'Model output'!V25)), ISNUMBER(SEARCH("less than 0.5 mm",'Model output'!V25)), ISNUMBER(SEARCH("abut",'Model output'!V25))), "negative", "positive")</f>
        <v>positive</v>
      </c>
      <c r="AE26" s="27"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high</v>
      </c>
      <c r="AF26" s="32" t="str">
        <f t="shared" si="3"/>
        <v>2</v>
      </c>
      <c r="AG26" s="32" t="str">
        <f t="shared" si="4"/>
        <v>1b</v>
      </c>
      <c r="AH26" s="28" t="str">
        <f t="shared" si="6"/>
        <v>0</v>
      </c>
      <c r="AI26" s="35" t="str">
        <f t="shared" si="7"/>
        <v>I</v>
      </c>
      <c r="AJ26" s="27" t="s">
        <v>625</v>
      </c>
      <c r="AK26" s="32" t="s">
        <v>943</v>
      </c>
      <c r="AL26" s="32" t="s">
        <v>944</v>
      </c>
      <c r="AM26" s="32" t="s">
        <v>948</v>
      </c>
      <c r="AN26" s="32" t="s">
        <v>59</v>
      </c>
      <c r="AO26" s="33">
        <f t="shared" si="8"/>
        <v>1</v>
      </c>
      <c r="AP26" s="28">
        <f t="shared" si="9"/>
        <v>0</v>
      </c>
      <c r="AQ26" s="28">
        <f t="shared" si="10"/>
        <v>1</v>
      </c>
      <c r="AR26" s="28">
        <f t="shared" si="11"/>
        <v>1</v>
      </c>
      <c r="AS26" s="34">
        <f t="shared" si="5"/>
        <v>1</v>
      </c>
      <c r="AT26" s="1"/>
    </row>
    <row r="27" spans="1:46">
      <c r="A27" t="str">
        <f>'Model output'!A26</f>
        <v>TCGA-BJ-A3F0</v>
      </c>
      <c r="B27" s="43">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0"/>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
      </c>
      <c r="H27" t="str">
        <f>IF('Model output'!H26="","negative",IF('Model output'!H26="[]", "negative", IF(OR(ISNUMBER(SEARCH("lymph node",'Model output'!H26)),ISNUMBER(SEARCH("Not mentioned",'Model output'!H26)),ISNUMBER(SEARCH("neck",'Model output'!H26)),ISNUMBER(SEARCH("Not applicable",'Model output'!H26))),"negative","positive")))</f>
        <v>negative</v>
      </c>
      <c r="I27" t="str">
        <f>IF('Model output'!I26="","",IF(ISNUMBER('Model output'!I26),'Model output'!I26,1))</f>
        <v/>
      </c>
      <c r="J27" t="str">
        <f>IF('Model output'!J26="","",IF(AND(ISNUMBER('Model output'!J26),'Model output'!J26&lt;=I27),'Model output'!J26,IF(ISNUMBER(SEARCH("0/",'Model output'!J26)),0,1)))</f>
        <v/>
      </c>
      <c r="K27" t="str" cm="1">
        <f t="array" ref="K27">IF(COUNT(FIND({0,1,2,3,4,5,6,7,8,9},'Model output'!K26))&gt;0,'Model output'!K26,"")</f>
        <v/>
      </c>
      <c r="L27" s="8" t="str">
        <f t="shared" si="1"/>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v>
      </c>
      <c r="O27" t="str">
        <f>IF('Model output'!M26="","",'Model output'!M26)</f>
        <v>Encapsulated follicular</v>
      </c>
      <c r="P27" t="str">
        <f>IF('Model output'!N26="","",'Model output'!N26)</f>
        <v>1.4 cm</v>
      </c>
      <c r="Q27" t="str">
        <f t="shared" si="2"/>
        <v>1.4cm</v>
      </c>
      <c r="R27" cm="1">
        <f t="array" ref="R27">IF(Q27="","",IF(ISNUMBER(SEARCH("cm",Q27)),MAX(VALUE(SUBSTITUTE(_xlfn.FILTERXML("&lt;t&gt;&lt;s&gt;"&amp;SUBSTITUTE(Q27,",","&lt;/s&gt;&lt;s&gt;")&amp;"&lt;/s&gt;&lt;/t&gt;","//s"),"cm",""))),MAX(VALUE(SUBSTITUTE(_xlfn.FILTERXML("&lt;t&gt;&lt;s&gt;"&amp;SUBSTITUTE(Q27,",","&lt;/s&gt;&lt;s&gt;")&amp;"&lt;/s&gt;&lt;/t&gt;","//s"),"mm","")))/10))</f>
        <v>1.4</v>
      </c>
      <c r="S27" t="str">
        <f>IF(OR('Model output'!P26="",ISNUMBER(SEARCH("Not identified", 'Model output'!P26)),ISNUMBER(SEARCH("Absent",'Model output'!P26)),AND(ISNUMBER(SEARCH("No",'Model output'!P26)),NOT(ISNUMBER(SEARCH("diagnostic",'Model output'!P26)))),ISNUMBER(SEARCH("Negative",'Model output'!P26))),"negative","positive")</f>
        <v>negative</v>
      </c>
      <c r="T27" t="str">
        <f>IF('Model output'!O26="","",'Model output'!O26)</f>
        <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positive</v>
      </c>
      <c r="X27" t="str">
        <f>IF('Model output'!S26="","", IF('Model output'!S26= "[]", "", 'Model output'!S26))</f>
        <v>Not identified</v>
      </c>
      <c r="Y27" t="str">
        <f>IF(OR('Model output'!S26="",ISNUMBER(SEARCH("Absent",'Model output'!S26)),ISNUMBER(SEARCH("Not identified",'Model output'!S26)),ISNUMBER(SEARCH("No",'Model output'!S26)),ISNUMBER(SEARCH("negative",'Model output'!S26)),ISNUMBER(SEARCH("limited to thyroid",'Model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 IF('Model output'!T26="[]", "", IF('Model output'!T26="Not mentioned", "No", "Yes")))</f>
        <v/>
      </c>
      <c r="AB27" t="str">
        <f>IF(AA27&lt;&gt;"Yes","",IF(OR('Model output'!U26="",'Model output'!U26="[]",ISNUMBER(SEARCH("Not identified",'Model output'!U26))),"",'Model output'!U26))</f>
        <v/>
      </c>
      <c r="AC27" s="9" t="str">
        <f>IF(OR('Model output'!V26="", AND(ISERROR(SEARCH("Positive",'Model output'!V26)), ISNUMBER(SEARCH("Negative",'Model output'!V26))), 'Model output'!V26="No", ISNUMBER(SEARCH("Uninvolved",'Model output'!V26)), ISNUMBER(SEARCH("Not involved",'Model output'!V26)), ISNUMBER(SEARCH("Free",'Model output'!V26)), ISNUMBER(SEARCH("Cannot be assessed",'Model output'!V26)), ISNUMBER(SEARCH("1 mm",'Model output'!V26)), ISNUMBER(SEARCH("0.1 CM",'Model output'!V26)), ISNUMBER(SEARCH("less than 0.2 mm",'Model output'!V26)), ISNUMBER(SEARCH("less than 0.5 mm",'Model output'!V26)), ISNUMBER(SEARCH("abut",'Model output'!V26))), "negative", "positive")</f>
        <v>negative</v>
      </c>
      <c r="AE27" s="27"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low</v>
      </c>
      <c r="AF27" s="32" t="str">
        <f t="shared" si="3"/>
        <v>1b</v>
      </c>
      <c r="AG27" s="32" t="str">
        <f t="shared" si="4"/>
        <v>0</v>
      </c>
      <c r="AH27" s="28" t="str">
        <f t="shared" si="6"/>
        <v>0</v>
      </c>
      <c r="AI27" s="35" t="str">
        <f t="shared" si="7"/>
        <v>I</v>
      </c>
      <c r="AJ27" s="27" t="s">
        <v>627</v>
      </c>
      <c r="AK27" s="32" t="s">
        <v>944</v>
      </c>
      <c r="AL27" s="32" t="s">
        <v>948</v>
      </c>
      <c r="AM27" s="32" t="s">
        <v>948</v>
      </c>
      <c r="AN27" s="32" t="s">
        <v>59</v>
      </c>
      <c r="AO27" s="33">
        <f t="shared" ca="1" si="8"/>
        <v>1</v>
      </c>
      <c r="AP27" s="28">
        <f t="shared" si="9"/>
        <v>1</v>
      </c>
      <c r="AQ27" s="28">
        <f t="shared" si="10"/>
        <v>1</v>
      </c>
      <c r="AR27" s="28">
        <f t="shared" si="11"/>
        <v>1</v>
      </c>
      <c r="AS27" s="34">
        <f t="shared" si="5"/>
        <v>1</v>
      </c>
      <c r="AT27" s="1"/>
    </row>
    <row r="28" spans="1:46">
      <c r="A28" t="str">
        <f>'Model output'!A27</f>
        <v>TCGA-BJ-A3PR</v>
      </c>
      <c r="B28" s="43">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0"/>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
      </c>
      <c r="H28" t="str">
        <f>IF('Model output'!H27="","negative",IF('Model output'!H27="[]", "negative", IF(OR(ISNUMBER(SEARCH("lymph node",'Model output'!H27)),ISNUMBER(SEARCH("Not mentioned",'Model output'!H27)),ISNUMBER(SEARCH("neck",'Model output'!H27)),ISNUMBER(SEARCH("Not applicable",'Model output'!H27))),"negative","positive")))</f>
        <v>negative</v>
      </c>
      <c r="I28">
        <f>IF('Model output'!I27="","",IF(ISNUMBER('Model output'!I27),'Model output'!I27,1))</f>
        <v>6</v>
      </c>
      <c r="J28">
        <f>IF('Model output'!J27="","",IF(AND(ISNUMBER('Model output'!J27),'Model output'!J27&lt;=I28),'Model output'!J27,IF(ISNUMBER(SEARCH("0/",'Model output'!J27)),0,1)))</f>
        <v>0</v>
      </c>
      <c r="K28" t="str" cm="1">
        <f t="array" ref="K28">IF(COUNT(FIND({0,1,2,3,4,5,6,7,8,9},'Model output'!K27))&gt;0,'Model output'!K27,"")</f>
        <v/>
      </c>
      <c r="L28" s="8" t="str">
        <f t="shared" si="1"/>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 Carcinoma</v>
      </c>
      <c r="O28" t="str">
        <f>IF('Model output'!M27="","",'Model output'!M27)</f>
        <v/>
      </c>
      <c r="P28" t="str">
        <f>IF('Model output'!N27="","",'Model output'!N27)</f>
        <v>2.5 cm</v>
      </c>
      <c r="Q28" t="str">
        <f t="shared" si="2"/>
        <v>2.5cm</v>
      </c>
      <c r="R28" cm="1">
        <f t="array" ref="R28">IF(Q28="","",IF(ISNUMBER(SEARCH("cm",Q28)),MAX(VALUE(SUBSTITUTE(_xlfn.FILTERXML("&lt;t&gt;&lt;s&gt;"&amp;SUBSTITUTE(Q28,",","&lt;/s&gt;&lt;s&gt;")&amp;"&lt;/s&gt;&lt;/t&gt;","//s"),"cm",""))),MAX(VALUE(SUBSTITUTE(_xlfn.FILTERXML("&lt;t&gt;&lt;s&gt;"&amp;SUBSTITUTE(Q28,",","&lt;/s&gt;&lt;s&gt;")&amp;"&lt;/s&gt;&lt;/t&gt;","//s"),"mm","")))/10))</f>
        <v>2.5</v>
      </c>
      <c r="S28" t="str">
        <f>IF(OR('Model output'!P27="",ISNUMBER(SEARCH("Not identified", 'Model output'!P27)),ISNUMBER(SEARCH("Absent",'Model output'!P27)),AND(ISNUMBER(SEARCH("No",'Model output'!P27)),NOT(ISNUMBER(SEARCH("diagnostic",'Model output'!P27)))),ISNUMBER(SEARCH("Negative",'Model output'!P27))),"negative","positive")</f>
        <v>negative</v>
      </c>
      <c r="T28" t="str">
        <f>IF('Model output'!O27="","",'Model output'!O27)</f>
        <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t="str">
        <f>IF('Model output'!S27="","", IF('Model output'!S27= "[]", "", 'Model output'!S27))</f>
        <v>Present</v>
      </c>
      <c r="Y28" t="str">
        <f>IF(OR('Model output'!S27="",ISNUMBER(SEARCH("Absent",'Model output'!S27)),ISNUMBER(SEARCH("Not identified",'Model output'!S27)),ISNUMBER(SEARCH("No",'Model output'!S27)),ISNUMBER(SEARCH("negative",'Model output'!S27)),ISNUMBER(SEARCH("limited to thyroid",'Model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 IF('Model output'!T27="[]", "", IF('Model output'!T27="Not mentioned", "No", "Yes")))</f>
        <v/>
      </c>
      <c r="AB28" t="str">
        <f>IF(AA28&lt;&gt;"Yes","",IF(OR('Model output'!U27="",'Model output'!U27="[]",ISNUMBER(SEARCH("Not identified",'Model output'!U27))),"",'Model output'!U27))</f>
        <v/>
      </c>
      <c r="AC28" s="9" t="str">
        <f>IF(OR('Model output'!V27="", AND(ISERROR(SEARCH("Positive",'Model output'!V27)), ISNUMBER(SEARCH("Negative",'Model output'!V27))), 'Model output'!V27="No", ISNUMBER(SEARCH("Uninvolved",'Model output'!V27)), ISNUMBER(SEARCH("Not involved",'Model output'!V27)), ISNUMBER(SEARCH("Free",'Model output'!V27)), ISNUMBER(SEARCH("Cannot be assessed",'Model output'!V27)), ISNUMBER(SEARCH("1 mm",'Model output'!V27)), ISNUMBER(SEARCH("0.1 CM",'Model output'!V27)), ISNUMBER(SEARCH("less than 0.2 mm",'Model output'!V27)), ISNUMBER(SEARCH("less than 0.5 mm",'Model output'!V27)), ISNUMBER(SEARCH("abut",'Model output'!V27))), "negative", "positive")</f>
        <v>positive</v>
      </c>
      <c r="AE28" s="27"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32" t="str">
        <f t="shared" si="3"/>
        <v>2</v>
      </c>
      <c r="AG28" s="32" t="str">
        <f t="shared" si="4"/>
        <v>0</v>
      </c>
      <c r="AH28" s="28" t="str">
        <f t="shared" si="6"/>
        <v>0</v>
      </c>
      <c r="AI28" s="35" t="str">
        <f t="shared" si="7"/>
        <v>I</v>
      </c>
      <c r="AJ28" s="27" t="s">
        <v>625</v>
      </c>
      <c r="AK28" s="32" t="s">
        <v>947</v>
      </c>
      <c r="AL28" s="32" t="s">
        <v>945</v>
      </c>
      <c r="AM28" s="32" t="s">
        <v>948</v>
      </c>
      <c r="AN28" s="32" t="s">
        <v>59</v>
      </c>
      <c r="AO28" s="33">
        <f t="shared" si="8"/>
        <v>1</v>
      </c>
      <c r="AP28" s="28">
        <f t="shared" si="9"/>
        <v>1</v>
      </c>
      <c r="AQ28" s="28">
        <f t="shared" si="10"/>
        <v>1</v>
      </c>
      <c r="AR28" s="28">
        <f t="shared" si="11"/>
        <v>1</v>
      </c>
      <c r="AS28" s="34">
        <f t="shared" si="5"/>
        <v>1</v>
      </c>
      <c r="AT28" s="1"/>
    </row>
    <row r="29" spans="1:46">
      <c r="A29" t="str">
        <f>'Model output'!A28</f>
        <v>TCGA-BJ-A3PT</v>
      </c>
      <c r="B29" s="43">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X</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output'!H28="","negative",IF('Model output'!H28="[]", "negative", IF(OR(ISNUMBER(SEARCH("lymph node",'Model output'!H28)),ISNUMBER(SEARCH("Not mentioned",'Model output'!H28)),ISNUMBER(SEARCH("neck",'Model output'!H28)),ISNUMBER(SEARCH("Not applicable",'Model output'!H28))),"negative","positive")))</f>
        <v>negative</v>
      </c>
      <c r="I29">
        <f>IF('Model output'!I28="","",IF(ISNUMBER('Model output'!I28),'Model output'!I28,1))</f>
        <v>0</v>
      </c>
      <c r="J29">
        <f>IF('Model output'!J28="","",IF(AND(ISNUMBER('Model output'!J28),'Model output'!J28&lt;=I29),'Model output'!J28,IF(ISNUMBER(SEARCH("0/",'Model output'!J28)),0,1)))</f>
        <v>0</v>
      </c>
      <c r="K29" t="str" cm="1">
        <f t="array" ref="K29">IF(COUNT(FIND({0,1,2,3,4,5,6,7,8,9},'Model output'!K28))&gt;0,'Model output'!K28,"")</f>
        <v/>
      </c>
      <c r="L29" s="8" t="str">
        <f t="shared" si="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 follicular variant</v>
      </c>
      <c r="O29" t="str">
        <f>IF('Model output'!M28="","",'Model output'!M28)</f>
        <v/>
      </c>
      <c r="P29" t="str">
        <f>IF('Model output'!N28="","",'Model output'!N28)</f>
        <v>1.5 cm</v>
      </c>
      <c r="Q29" t="str">
        <f t="shared" si="2"/>
        <v>1.5cm</v>
      </c>
      <c r="R29" cm="1">
        <f t="array" ref="R29">IF(Q29="","",IF(ISNUMBER(SEARCH("cm",Q29)),MAX(VALUE(SUBSTITUTE(_xlfn.FILTERXML("&lt;t&gt;&lt;s&gt;"&amp;SUBSTITUTE(Q29,",","&lt;/s&gt;&lt;s&gt;")&amp;"&lt;/s&gt;&lt;/t&gt;","//s"),"cm",""))),MAX(VALUE(SUBSTITUTE(_xlfn.FILTERXML("&lt;t&gt;&lt;s&gt;"&amp;SUBSTITUTE(Q29,",","&lt;/s&gt;&lt;s&gt;")&amp;"&lt;/s&gt;&lt;/t&gt;","//s"),"mm","")))/10))</f>
        <v>1.5</v>
      </c>
      <c r="S29" t="str">
        <f>IF(OR('Model output'!P28="",ISNUMBER(SEARCH("Not identified", 'Model output'!P28)),ISNUMBER(SEARCH("Absent",'Model output'!P28)),AND(ISNUMBER(SEARCH("No",'Model output'!P28)),NOT(ISNUMBER(SEARCH("diagnostic",'Model output'!P28)))),ISNUMBER(SEARCH("Negative",'Model output'!P28))),"negative","positive")</f>
        <v>negative</v>
      </c>
      <c r="T29" t="str">
        <f>IF('Model output'!O28="","",'Model output'!O28)</f>
        <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positive</v>
      </c>
      <c r="X29" t="str">
        <f>IF('Model output'!S28="","", IF('Model output'!S28= "[]", "", 'Model output'!S28))</f>
        <v>Present</v>
      </c>
      <c r="Y29" t="str">
        <f>IF(OR('Model output'!S28="",ISNUMBER(SEARCH("Absent",'Model output'!S28)),ISNUMBER(SEARCH("Not identified",'Model output'!S28)),ISNUMBER(SEARCH("No",'Model output'!S28)),ISNUMBER(SEARCH("negative",'Model output'!S28)),ISNUMBER(SEARCH("limited to thyroid",'Model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 IF('Model output'!T28="[]", "", IF('Model output'!T28="Not mentioned", "No", "Yes")))</f>
        <v>Yes</v>
      </c>
      <c r="AB29" t="str">
        <f>IF(AA29&lt;&gt;"Yes","",IF(OR('Model output'!U28="",'Model output'!U28="[]",ISNUMBER(SEARCH("Not identified",'Model output'!U28))),"",'Model output'!U28))</f>
        <v>HRAS codon 61</v>
      </c>
      <c r="AC29" s="9" t="str">
        <f>IF(OR('Model output'!V28="", AND(ISERROR(SEARCH("Positive",'Model output'!V28)), ISNUMBER(SEARCH("Negative",'Model output'!V28))), 'Model output'!V28="No", ISNUMBER(SEARCH("Uninvolved",'Model output'!V28)), ISNUMBER(SEARCH("Not involved",'Model output'!V28)), ISNUMBER(SEARCH("Free",'Model output'!V28)), ISNUMBER(SEARCH("Cannot be assessed",'Model output'!V28)), ISNUMBER(SEARCH("1 mm",'Model output'!V28)), ISNUMBER(SEARCH("0.1 CM",'Model output'!V28)), ISNUMBER(SEARCH("less than 0.2 mm",'Model output'!V28)), ISNUMBER(SEARCH("less than 0.5 mm",'Model output'!V28)), ISNUMBER(SEARCH("abut",'Model output'!V28))), "negative", "positive")</f>
        <v>positive</v>
      </c>
      <c r="AE29" s="27"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high</v>
      </c>
      <c r="AF29" s="32" t="str">
        <f t="shared" si="3"/>
        <v>1b</v>
      </c>
      <c r="AG29" s="32" t="str">
        <f t="shared" si="4"/>
        <v>0</v>
      </c>
      <c r="AH29" s="28" t="str">
        <f t="shared" si="6"/>
        <v>0</v>
      </c>
      <c r="AI29" s="35" t="str">
        <f t="shared" si="7"/>
        <v>I</v>
      </c>
      <c r="AJ29" s="27" t="s">
        <v>625</v>
      </c>
      <c r="AK29" s="32" t="s">
        <v>944</v>
      </c>
      <c r="AL29" s="32" t="s">
        <v>948</v>
      </c>
      <c r="AM29" s="32" t="s">
        <v>948</v>
      </c>
      <c r="AN29" s="32" t="s">
        <v>59</v>
      </c>
      <c r="AO29" s="33">
        <f t="shared" si="8"/>
        <v>1</v>
      </c>
      <c r="AP29" s="28">
        <f t="shared" si="9"/>
        <v>1</v>
      </c>
      <c r="AQ29" s="28">
        <f t="shared" si="10"/>
        <v>1</v>
      </c>
      <c r="AR29" s="28">
        <f t="shared" si="11"/>
        <v>1</v>
      </c>
      <c r="AS29" s="34">
        <f t="shared" si="5"/>
        <v>1</v>
      </c>
      <c r="AT29" s="1"/>
    </row>
    <row r="30" spans="1:46">
      <c r="A30" t="str">
        <f>'Model output'!A29</f>
        <v>TCGA-BJ-A3PU</v>
      </c>
      <c r="B30" s="43">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central</v>
      </c>
      <c r="H30" t="str">
        <f>IF('Model output'!H29="","negative",IF('Model output'!H29="[]", "negative", IF(OR(ISNUMBER(SEARCH("lymph node",'Model output'!H29)),ISNUMBER(SEARCH("Not mentioned",'Model output'!H29)),ISNUMBER(SEARCH("neck",'Model output'!H29)),ISNUMBER(SEARCH("Not applicable",'Model output'!H29))),"negative","positive")))</f>
        <v>negative</v>
      </c>
      <c r="I30">
        <f>IF('Model output'!I29="","",IF(ISNUMBER('Model output'!I29),'Model output'!I29,1))</f>
        <v>7</v>
      </c>
      <c r="J30">
        <f>IF('Model output'!J29="","",IF(AND(ISNUMBER('Model output'!J29),'Model output'!J29&lt;=I30),'Model output'!J29,IF(ISNUMBER(SEARCH("0/",'Model output'!J29)),0,1)))</f>
        <v>7</v>
      </c>
      <c r="K30" t="str" cm="1">
        <f t="array" ref="K30">IF(COUNT(FIND({0,1,2,3,4,5,6,7,8,9},'Model output'!K29))&gt;0,'Model output'!K29,"")</f>
        <v/>
      </c>
      <c r="L30" s="8" t="str">
        <f t="shared" si="1"/>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 carcinoma</v>
      </c>
      <c r="O30" t="str">
        <f>IF('Model output'!M29="","",'Model output'!M29)</f>
        <v>Follicular variant</v>
      </c>
      <c r="P30" t="str">
        <f>IF('Model output'!N29="","",'Model output'!N29)</f>
        <v>2.6 cm</v>
      </c>
      <c r="Q30" t="str">
        <f t="shared" si="2"/>
        <v>2.6cm</v>
      </c>
      <c r="R30" cm="1">
        <f t="array" ref="R30">IF(Q30="","",IF(ISNUMBER(SEARCH("cm",Q30)),MAX(VALUE(SUBSTITUTE(_xlfn.FILTERXML("&lt;t&gt;&lt;s&gt;"&amp;SUBSTITUTE(Q30,",","&lt;/s&gt;&lt;s&gt;")&amp;"&lt;/s&gt;&lt;/t&gt;","//s"),"cm",""))),MAX(VALUE(SUBSTITUTE(_xlfn.FILTERXML("&lt;t&gt;&lt;s&gt;"&amp;SUBSTITUTE(Q30,",","&lt;/s&gt;&lt;s&gt;")&amp;"&lt;/s&gt;&lt;/t&gt;","//s"),"mm","")))/10))</f>
        <v>2.6</v>
      </c>
      <c r="S30" t="str">
        <f>IF(OR('Model output'!P29="",ISNUMBER(SEARCH("Not identified", 'Model output'!P29)),ISNUMBER(SEARCH("Absent",'Model output'!P29)),AND(ISNUMBER(SEARCH("No",'Model output'!P29)),NOT(ISNUMBER(SEARCH("diagnostic",'Model output'!P29)))),ISNUMBER(SEARCH("Negative",'Model output'!P29))),"negative","positive")</f>
        <v>positive</v>
      </c>
      <c r="T30">
        <f>IF('Model output'!O29="","",'Model output'!O29)</f>
        <v>1</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t="str">
        <f>IF('Model output'!S29="","", IF('Model output'!S29= "[]", "", 'Model output'!S29))</f>
        <v>Present</v>
      </c>
      <c r="Y30" t="str">
        <f>IF(OR('Model output'!S29="",ISNUMBER(SEARCH("Absent",'Model output'!S29)),ISNUMBER(SEARCH("Not identified",'Model output'!S29)),ISNUMBER(SEARCH("No",'Model output'!S29)),ISNUMBER(SEARCH("negative",'Model output'!S29)),ISNUMBER(SEARCH("limited to thyroid",'Model output'!S29))),"negative",IF(Z30="positive","gETE", "positive"))</f>
        <v>positive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 IF('Model output'!T29="[]", "", IF('Model output'!T29="Not mentioned", "No", "Yes")))</f>
        <v/>
      </c>
      <c r="AB30" t="str">
        <f>IF(AA30&lt;&gt;"Yes","",IF(OR('Model output'!U29="",'Model output'!U29="[]",ISNUMBER(SEARCH("Not identified",'Model output'!U29))),"",'Model output'!U29))</f>
        <v/>
      </c>
      <c r="AC30" s="9" t="str">
        <f>IF(OR('Model output'!V29="", AND(ISERROR(SEARCH("Positive",'Model output'!V29)), ISNUMBER(SEARCH("Negative",'Model output'!V29))), 'Model output'!V29="No", ISNUMBER(SEARCH("Uninvolved",'Model output'!V29)), ISNUMBER(SEARCH("Not involved",'Model output'!V29)), ISNUMBER(SEARCH("Free",'Model output'!V29)), ISNUMBER(SEARCH("Cannot be assessed",'Model output'!V29)), ISNUMBER(SEARCH("1 mm",'Model output'!V29)), ISNUMBER(SEARCH("0.1 CM",'Model output'!V29)), ISNUMBER(SEARCH("less than 0.2 mm",'Model output'!V29)), ISNUMBER(SEARCH("less than 0.5 mm",'Model output'!V29)), ISNUMBER(SEARCH("abut",'Model output'!V29))), "negative", "positive")</f>
        <v>positive</v>
      </c>
      <c r="AE30" s="27"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high</v>
      </c>
      <c r="AF30" s="32" t="str">
        <f t="shared" si="3"/>
        <v>2</v>
      </c>
      <c r="AG30" s="32" t="str">
        <f t="shared" si="4"/>
        <v>1a</v>
      </c>
      <c r="AH30" s="28" t="str">
        <f t="shared" si="6"/>
        <v>0</v>
      </c>
      <c r="AI30" s="35" t="str">
        <f t="shared" si="7"/>
        <v>I</v>
      </c>
      <c r="AJ30" s="27" t="s">
        <v>625</v>
      </c>
      <c r="AK30" s="32" t="s">
        <v>943</v>
      </c>
      <c r="AL30" s="32" t="s">
        <v>949</v>
      </c>
      <c r="AM30" s="32" t="s">
        <v>948</v>
      </c>
      <c r="AN30" s="32" t="s">
        <v>59</v>
      </c>
      <c r="AO30" s="33">
        <f t="shared" si="8"/>
        <v>1</v>
      </c>
      <c r="AP30" s="28">
        <f t="shared" si="9"/>
        <v>0</v>
      </c>
      <c r="AQ30" s="28">
        <f t="shared" si="10"/>
        <v>1</v>
      </c>
      <c r="AR30" s="28">
        <f t="shared" si="11"/>
        <v>1</v>
      </c>
      <c r="AS30" s="34">
        <f t="shared" si="5"/>
        <v>1</v>
      </c>
      <c r="AT30" s="1"/>
    </row>
    <row r="31" spans="1:46">
      <c r="A31" t="str">
        <f>'Model output'!A30</f>
        <v>TCGA-BJ-A45D</v>
      </c>
      <c r="B31" s="43">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X</v>
      </c>
      <c r="F31" t="str">
        <f t="shared" si="0"/>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
      </c>
      <c r="H31" t="str">
        <f>IF('Model output'!H30="","negative",IF('Model output'!H30="[]", "negative", IF(OR(ISNUMBER(SEARCH("lymph node",'Model output'!H30)),ISNUMBER(SEARCH("Not mentioned",'Model output'!H30)),ISNUMBER(SEARCH("neck",'Model output'!H30)),ISNUMBER(SEARCH("Not applicable",'Model output'!H30))),"negative","positive")))</f>
        <v>negative</v>
      </c>
      <c r="I31">
        <f>IF('Model output'!I30="","",IF(ISNUMBER('Model output'!I30),'Model output'!I30,1))</f>
        <v>1</v>
      </c>
      <c r="J31">
        <f>IF('Model output'!J30="","",IF(AND(ISNUMBER('Model output'!J30),'Model output'!J30&lt;=I31),'Model output'!J30,IF(ISNUMBER(SEARCH("0/",'Model output'!J30)),0,1)))</f>
        <v>0</v>
      </c>
      <c r="K31" t="str" cm="1">
        <f t="array" ref="K31">IF(COUNT(FIND({0,1,2,3,4,5,6,7,8,9},'Model output'!K30))&gt;0,'Model output'!K30,"")</f>
        <v/>
      </c>
      <c r="L31" s="8" t="str">
        <f t="shared" si="1"/>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 carcinoma</v>
      </c>
      <c r="O31" t="str">
        <f>IF('Model output'!M30="","",'Model output'!M30)</f>
        <v>Encapsulated follicular variant</v>
      </c>
      <c r="P31" t="str">
        <f>IF('Model output'!N30="","",'Model output'!N30)</f>
        <v>2.5 cm</v>
      </c>
      <c r="Q31" t="str">
        <f t="shared" si="2"/>
        <v>2.5cm</v>
      </c>
      <c r="R31" cm="1">
        <f t="array" ref="R31">IF(Q31="","",IF(ISNUMBER(SEARCH("cm",Q31)),MAX(VALUE(SUBSTITUTE(_xlfn.FILTERXML("&lt;t&gt;&lt;s&gt;"&amp;SUBSTITUTE(Q31,",","&lt;/s&gt;&lt;s&gt;")&amp;"&lt;/s&gt;&lt;/t&gt;","//s"),"cm",""))),MAX(VALUE(SUBSTITUTE(_xlfn.FILTERXML("&lt;t&gt;&lt;s&gt;"&amp;SUBSTITUTE(Q31,",","&lt;/s&gt;&lt;s&gt;")&amp;"&lt;/s&gt;&lt;/t&gt;","//s"),"mm","")))/10))</f>
        <v>2.5</v>
      </c>
      <c r="S31" t="str">
        <f>IF(OR('Model output'!P30="",ISNUMBER(SEARCH("Not identified", 'Model output'!P30)),ISNUMBER(SEARCH("Absent",'Model output'!P30)),AND(ISNUMBER(SEARCH("No",'Model output'!P30)),NOT(ISNUMBER(SEARCH("diagnostic",'Model output'!P30)))),ISNUMBER(SEARCH("Negative",'Model output'!P30))),"negative","positive")</f>
        <v>positive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t="str">
        <f>IF('Model output'!S30="","", IF('Model output'!S30= "[]", "", 'Model output'!S30))</f>
        <v>Not identified</v>
      </c>
      <c r="Y31" t="str">
        <f>IF(OR('Model output'!S30="",ISNUMBER(SEARCH("Absent",'Model output'!S30)),ISNUMBER(SEARCH("Not identified",'Model output'!S30)),ISNUMBER(SEARCH("No",'Model output'!S30)),ISNUMBER(SEARCH("negative",'Model output'!S30)),ISNUMBER(SEARCH("limited to thyroid",'Model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 IF('Model output'!T30="[]", "", IF('Model output'!T30="Not mentioned", "No", "Yes")))</f>
        <v/>
      </c>
      <c r="AB31" t="str">
        <f>IF(AA31&lt;&gt;"Yes","",IF(OR('Model output'!U30="",'Model output'!U30="[]",ISNUMBER(SEARCH("Not identified",'Model output'!U30))),"",'Model output'!U30))</f>
        <v/>
      </c>
      <c r="AC31" s="9" t="str">
        <f>IF(OR('Model output'!V30="", AND(ISERROR(SEARCH("Positive",'Model output'!V30)), ISNUMBER(SEARCH("Negative",'Model output'!V30))), 'Model output'!V30="No", ISNUMBER(SEARCH("Uninvolved",'Model output'!V30)), ISNUMBER(SEARCH("Not involved",'Model output'!V30)), ISNUMBER(SEARCH("Free",'Model output'!V30)), ISNUMBER(SEARCH("Cannot be assessed",'Model output'!V30)), ISNUMBER(SEARCH("1 mm",'Model output'!V30)), ISNUMBER(SEARCH("0.1 CM",'Model output'!V30)), ISNUMBER(SEARCH("less than 0.2 mm",'Model output'!V30)), ISNUMBER(SEARCH("less than 0.5 mm",'Model output'!V30)), ISNUMBER(SEARCH("abut",'Model output'!V30))), "negative", "positive")</f>
        <v>negative</v>
      </c>
      <c r="AE31" s="27"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intermediate</v>
      </c>
      <c r="AF31" s="32" t="str">
        <f t="shared" si="3"/>
        <v>2</v>
      </c>
      <c r="AG31" s="32" t="str">
        <f t="shared" si="4"/>
        <v>0</v>
      </c>
      <c r="AH31" s="28" t="str">
        <f t="shared" si="6"/>
        <v>0</v>
      </c>
      <c r="AI31" s="35" t="str">
        <f t="shared" si="7"/>
        <v>I</v>
      </c>
      <c r="AJ31" s="27" t="s">
        <v>627</v>
      </c>
      <c r="AK31" s="32" t="s">
        <v>947</v>
      </c>
      <c r="AL31" s="32" t="s">
        <v>945</v>
      </c>
      <c r="AM31" s="32" t="s">
        <v>948</v>
      </c>
      <c r="AN31" s="32" t="s">
        <v>59</v>
      </c>
      <c r="AO31" s="33">
        <f t="shared" ca="1" si="8"/>
        <v>0</v>
      </c>
      <c r="AP31" s="28">
        <f t="shared" si="9"/>
        <v>1</v>
      </c>
      <c r="AQ31" s="28">
        <f t="shared" si="10"/>
        <v>1</v>
      </c>
      <c r="AR31" s="28">
        <f t="shared" si="11"/>
        <v>1</v>
      </c>
      <c r="AS31" s="34">
        <f t="shared" si="5"/>
        <v>1</v>
      </c>
      <c r="AT31" s="1"/>
    </row>
    <row r="32" spans="1:46">
      <c r="A32" t="str">
        <f>'Model output'!A31</f>
        <v>TCGA-BJ-A45E</v>
      </c>
      <c r="B32" s="43">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0"/>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
      </c>
      <c r="H32" t="str">
        <f>IF('Model output'!H31="","negative",IF('Model output'!H31="[]", "negative", IF(OR(ISNUMBER(SEARCH("lymph node",'Model output'!H31)),ISNUMBER(SEARCH("Not mentioned",'Model output'!H31)),ISNUMBER(SEARCH("neck",'Model output'!H31)),ISNUMBER(SEARCH("Not applicable",'Model output'!H31))),"negative","positive")))</f>
        <v>negative</v>
      </c>
      <c r="I32">
        <f>IF('Model output'!I31="","",IF(ISNUMBER('Model output'!I31),'Model output'!I31,1))</f>
        <v>4</v>
      </c>
      <c r="J32">
        <f>IF('Model output'!J31="","",IF(AND(ISNUMBER('Model output'!J31),'Model output'!J31&lt;=I32),'Model output'!J31,IF(ISNUMBER(SEARCH("0/",'Model output'!J31)),0,1)))</f>
        <v>0</v>
      </c>
      <c r="K32" t="str" cm="1">
        <f t="array" ref="K32">IF(COUNT(FIND({0,1,2,3,4,5,6,7,8,9},'Model output'!K31))&gt;0,'Model output'!K31,"")</f>
        <v/>
      </c>
      <c r="L32" s="8" t="str">
        <f t="shared" si="1"/>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v>
      </c>
      <c r="O32" t="str">
        <f>IF('Model output'!M31="","",'Model output'!M31)</f>
        <v>microcarcinoma, oncocytic/warthin-like variant</v>
      </c>
      <c r="P32" t="str">
        <f>IF('Model output'!N31="","",'Model output'!N31)</f>
        <v>0.5 cm</v>
      </c>
      <c r="Q32" t="str">
        <f t="shared" si="2"/>
        <v>0.5cm</v>
      </c>
      <c r="R32" cm="1">
        <f t="array" ref="R32">IF(Q32="","",IF(ISNUMBER(SEARCH("cm",Q32)),MAX(VALUE(SUBSTITUTE(_xlfn.FILTERXML("&lt;t&gt;&lt;s&gt;"&amp;SUBSTITUTE(Q32,",","&lt;/s&gt;&lt;s&gt;")&amp;"&lt;/s&gt;&lt;/t&gt;","//s"),"cm",""))),MAX(VALUE(SUBSTITUTE(_xlfn.FILTERXML("&lt;t&gt;&lt;s&gt;"&amp;SUBSTITUTE(Q32,",","&lt;/s&gt;&lt;s&gt;")&amp;"&lt;/s&gt;&lt;/t&gt;","//s"),"mm","")))/10))</f>
        <v>0.5</v>
      </c>
      <c r="S32" t="str">
        <f>IF(OR('Model output'!P31="",ISNUMBER(SEARCH("Not identified", 'Model output'!P31)),ISNUMBER(SEARCH("Absent",'Model output'!P31)),AND(ISNUMBER(SEARCH("No",'Model output'!P31)),NOT(ISNUMBER(SEARCH("diagnostic",'Model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positive</v>
      </c>
      <c r="X32" t="str">
        <f>IF('Model output'!S31="","", IF('Model output'!S31= "[]", "", 'Model output'!S31))</f>
        <v>Not Identified</v>
      </c>
      <c r="Y32" t="str">
        <f>IF(OR('Model output'!S31="",ISNUMBER(SEARCH("Absent",'Model output'!S31)),ISNUMBER(SEARCH("Not identified",'Model output'!S31)),ISNUMBER(SEARCH("No",'Model output'!S31)),ISNUMBER(SEARCH("negative",'Model output'!S31)),ISNUMBER(SEARCH("limited to thyroid",'Model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 IF('Model output'!T31="[]", "", IF('Model output'!T31="Not mentioned", "No", "Yes")))</f>
        <v>Yes</v>
      </c>
      <c r="AB32" t="str">
        <f>IF(AA32&lt;&gt;"Yes","",IF(OR('Model output'!U31="",'Model output'!U31="[]",ISNUMBER(SEARCH("Not identified",'Model output'!U31))),"",'Model output'!U31))</f>
        <v/>
      </c>
      <c r="AC32" s="9" t="str">
        <f>IF(OR('Model output'!V31="", AND(ISERROR(SEARCH("Positive",'Model output'!V31)), ISNUMBER(SEARCH("Negative",'Model output'!V31))), 'Model output'!V31="No", ISNUMBER(SEARCH("Uninvolved",'Model output'!V31)), ISNUMBER(SEARCH("Not involved",'Model output'!V31)), ISNUMBER(SEARCH("Free",'Model output'!V31)), ISNUMBER(SEARCH("Cannot be assessed",'Model output'!V31)), ISNUMBER(SEARCH("1 mm",'Model output'!V31)), ISNUMBER(SEARCH("0.1 CM",'Model output'!V31)), ISNUMBER(SEARCH("less than 0.2 mm",'Model output'!V31)), ISNUMBER(SEARCH("less than 0.5 mm",'Model output'!V31)), ISNUMBER(SEARCH("abut",'Model output'!V31))), "negative", "positive")</f>
        <v>negative</v>
      </c>
      <c r="AE32" s="27"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32" t="str">
        <f t="shared" si="3"/>
        <v>1a</v>
      </c>
      <c r="AG32" s="32" t="str">
        <f t="shared" si="4"/>
        <v>0</v>
      </c>
      <c r="AH32" s="28" t="str">
        <f t="shared" si="6"/>
        <v>0</v>
      </c>
      <c r="AI32" s="35" t="str">
        <f t="shared" si="7"/>
        <v>I</v>
      </c>
      <c r="AJ32" s="27" t="s">
        <v>627</v>
      </c>
      <c r="AK32" s="32" t="s">
        <v>949</v>
      </c>
      <c r="AL32" s="32" t="s">
        <v>945</v>
      </c>
      <c r="AM32" s="32" t="s">
        <v>948</v>
      </c>
      <c r="AN32" s="32" t="s">
        <v>59</v>
      </c>
      <c r="AO32" s="33">
        <f t="shared" ca="1" si="8"/>
        <v>0</v>
      </c>
      <c r="AP32" s="28">
        <f t="shared" si="9"/>
        <v>1</v>
      </c>
      <c r="AQ32" s="28">
        <f t="shared" si="10"/>
        <v>1</v>
      </c>
      <c r="AR32" s="28">
        <f t="shared" si="11"/>
        <v>1</v>
      </c>
      <c r="AS32" s="34">
        <f t="shared" si="5"/>
        <v>1</v>
      </c>
      <c r="AT32" s="1"/>
    </row>
    <row r="33" spans="1:46">
      <c r="A33" t="str">
        <f>'Model output'!A32</f>
        <v>TCGA-BJ-A45G</v>
      </c>
      <c r="B33" s="43">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central</v>
      </c>
      <c r="H33" t="str">
        <f>IF('Model output'!H32="","negative",IF('Model output'!H32="[]", "negative", IF(OR(ISNUMBER(SEARCH("lymph node",'Model output'!H32)),ISNUMBER(SEARCH("Not mentioned",'Model output'!H32)),ISNUMBER(SEARCH("neck",'Model output'!H32)),ISNUMBER(SEARCH("Not applicable",'Model output'!H32))),"negative","positive")))</f>
        <v>negative</v>
      </c>
      <c r="I33">
        <f>IF('Model output'!I32="","",IF(ISNUMBER('Model output'!I32),'Model output'!I32,1))</f>
        <v>7</v>
      </c>
      <c r="J33">
        <f>IF('Model output'!J32="","",IF(AND(ISNUMBER('Model output'!J32),'Model output'!J32&lt;=I33),'Model output'!J32,IF(ISNUMBER(SEARCH("0/",'Model output'!J32)),0,1)))</f>
        <v>4</v>
      </c>
      <c r="K33" t="str" cm="1">
        <f t="array" ref="K33">IF(COUNT(FIND({0,1,2,3,4,5,6,7,8,9},'Model output'!K32))&gt;0,'Model output'!K32,"")</f>
        <v/>
      </c>
      <c r="L33" s="8" t="str">
        <f t="shared" si="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 encapsulated follicular variant</v>
      </c>
      <c r="O33" t="str">
        <f>IF('Model output'!M32="","",'Model output'!M32)</f>
        <v/>
      </c>
      <c r="P33" t="str">
        <f>IF('Model output'!N32="","",'Model output'!N32)</f>
        <v>2.5 cm</v>
      </c>
      <c r="Q33" t="str">
        <f t="shared" si="2"/>
        <v>2.5cm</v>
      </c>
      <c r="R33" cm="1">
        <f t="array" ref="R33">IF(Q33="","",IF(ISNUMBER(SEARCH("cm",Q33)),MAX(VALUE(SUBSTITUTE(_xlfn.FILTERXML("&lt;t&gt;&lt;s&gt;"&amp;SUBSTITUTE(Q33,",","&lt;/s&gt;&lt;s&gt;")&amp;"&lt;/s&gt;&lt;/t&gt;","//s"),"cm",""))),MAX(VALUE(SUBSTITUTE(_xlfn.FILTERXML("&lt;t&gt;&lt;s&gt;"&amp;SUBSTITUTE(Q33,",","&lt;/s&gt;&lt;s&gt;")&amp;"&lt;/s&gt;&lt;/t&gt;","//s"),"mm","")))/10))</f>
        <v>2.5</v>
      </c>
      <c r="S33" t="str">
        <f>IF(OR('Model output'!P32="",ISNUMBER(SEARCH("Not identified", 'Model output'!P32)),ISNUMBER(SEARCH("Absent",'Model output'!P32)),AND(ISNUMBER(SEARCH("No",'Model output'!P32)),NOT(ISNUMBER(SEARCH("diagnostic",'Model output'!P32)))),ISNUMBER(SEARCH("Negative",'Model output'!P32))),"negative","positive")</f>
        <v>positive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positive</v>
      </c>
      <c r="X33" t="str">
        <f>IF('Model output'!S32="","", IF('Model output'!S32= "[]", "", 'Model output'!S32))</f>
        <v>Not identified</v>
      </c>
      <c r="Y33" t="str">
        <f>IF(OR('Model output'!S32="",ISNUMBER(SEARCH("Absent",'Model output'!S32)),ISNUMBER(SEARCH("Not identified",'Model output'!S32)),ISNUMBER(SEARCH("No",'Model output'!S32)),ISNUMBER(SEARCH("negative",'Model output'!S32)),ISNUMBER(SEARCH("limited to thyroid",'Model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 IF('Model output'!T32="[]", "", IF('Model output'!T32="Not mentioned", "No", "Yes")))</f>
        <v/>
      </c>
      <c r="AB33" t="str">
        <f>IF(AA33&lt;&gt;"Yes","",IF(OR('Model output'!U32="",'Model output'!U32="[]",ISNUMBER(SEARCH("Not identified",'Model output'!U32))),"",'Model output'!U32))</f>
        <v/>
      </c>
      <c r="AC33" s="9" t="str">
        <f>IF(OR('Model output'!V32="", AND(ISERROR(SEARCH("Positive",'Model output'!V32)), ISNUMBER(SEARCH("Negative",'Model output'!V32))), 'Model output'!V32="No", ISNUMBER(SEARCH("Uninvolved",'Model output'!V32)), ISNUMBER(SEARCH("Not involved",'Model output'!V32)), ISNUMBER(SEARCH("Free",'Model output'!V32)), ISNUMBER(SEARCH("Cannot be assessed",'Model output'!V32)), ISNUMBER(SEARCH("1 mm",'Model output'!V32)), ISNUMBER(SEARCH("0.1 CM",'Model output'!V32)), ISNUMBER(SEARCH("less than 0.2 mm",'Model output'!V32)), ISNUMBER(SEARCH("less than 0.5 mm",'Model output'!V32)), ISNUMBER(SEARCH("abut",'Model output'!V32))), "negative", "positive")</f>
        <v>negative</v>
      </c>
      <c r="AE33" s="27"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32" t="str">
        <f t="shared" si="3"/>
        <v>2</v>
      </c>
      <c r="AG33" s="32" t="str">
        <f t="shared" si="4"/>
        <v>1a</v>
      </c>
      <c r="AH33" s="28" t="str">
        <f t="shared" si="6"/>
        <v>0</v>
      </c>
      <c r="AI33" s="35" t="str">
        <f t="shared" si="7"/>
        <v>I</v>
      </c>
      <c r="AJ33" s="27" t="s">
        <v>629</v>
      </c>
      <c r="AK33" s="32" t="s">
        <v>947</v>
      </c>
      <c r="AL33" s="32" t="s">
        <v>949</v>
      </c>
      <c r="AM33" s="32" t="s">
        <v>948</v>
      </c>
      <c r="AN33" s="32" t="s">
        <v>59</v>
      </c>
      <c r="AO33" s="33">
        <f t="shared" ca="1" si="8"/>
        <v>1</v>
      </c>
      <c r="AP33" s="28">
        <f t="shared" si="9"/>
        <v>1</v>
      </c>
      <c r="AQ33" s="28">
        <f t="shared" si="10"/>
        <v>1</v>
      </c>
      <c r="AR33" s="28">
        <f t="shared" si="11"/>
        <v>1</v>
      </c>
      <c r="AS33" s="34">
        <f t="shared" si="5"/>
        <v>1</v>
      </c>
      <c r="AT33" s="1"/>
    </row>
    <row r="34" spans="1:46">
      <c r="A34" t="str">
        <f>'Model output'!A33</f>
        <v>TCGA-BJ-A45H</v>
      </c>
      <c r="B34" s="43">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X</v>
      </c>
      <c r="F34" t="str">
        <f t="shared" si="0"/>
        <v>negative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
      </c>
      <c r="H34" t="str">
        <f>IF('Model output'!H33="","negative",IF('Model output'!H33="[]", "negative", IF(OR(ISNUMBER(SEARCH("lymph node",'Model output'!H33)),ISNUMBER(SEARCH("Not mentioned",'Model output'!H33)),ISNUMBER(SEARCH("neck",'Model output'!H33)),ISNUMBER(SEARCH("Not applicable",'Model output'!H33))),"negative","positive")))</f>
        <v>negative</v>
      </c>
      <c r="I34" t="str">
        <f>IF('Model output'!I33="","",IF(ISNUMBER('Model output'!I33),'Model output'!I33,1))</f>
        <v/>
      </c>
      <c r="J34" t="str">
        <f>IF('Model output'!J33="","",IF(AND(ISNUMBER('Model output'!J33),'Model output'!J33&lt;=I34),'Model output'!J33,IF(ISNUMBER(SEARCH("0/",'Model output'!J33)),0,1)))</f>
        <v/>
      </c>
      <c r="K34" t="str" cm="1">
        <f t="array" ref="K34">IF(COUNT(FIND({0,1,2,3,4,5,6,7,8,9},'Model output'!K33))&gt;0,'Model output'!K33,"")</f>
        <v/>
      </c>
      <c r="L34" s="8" t="str">
        <f t="shared" si="1"/>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 carcinoma</v>
      </c>
      <c r="O34" t="str">
        <f>IF('Model output'!M33="","",'Model output'!M33)</f>
        <v>Conventional</v>
      </c>
      <c r="P34" t="str">
        <f>IF('Model output'!N33="","",'Model output'!N33)</f>
        <v>1.5 cm</v>
      </c>
      <c r="Q34" t="str">
        <f t="shared" si="2"/>
        <v>1.5cm</v>
      </c>
      <c r="R34" cm="1">
        <f t="array" ref="R34">IF(Q34="","",IF(ISNUMBER(SEARCH("cm",Q34)),MAX(VALUE(SUBSTITUTE(_xlfn.FILTERXML("&lt;t&gt;&lt;s&gt;"&amp;SUBSTITUTE(Q34,",","&lt;/s&gt;&lt;s&gt;")&amp;"&lt;/s&gt;&lt;/t&gt;","//s"),"cm",""))),MAX(VALUE(SUBSTITUTE(_xlfn.FILTERXML("&lt;t&gt;&lt;s&gt;"&amp;SUBSTITUTE(Q34,",","&lt;/s&gt;&lt;s&gt;")&amp;"&lt;/s&gt;&lt;/t&gt;","//s"),"mm","")))/10))</f>
        <v>1.5</v>
      </c>
      <c r="S34" t="str">
        <f>IF(OR('Model output'!P33="",ISNUMBER(SEARCH("Not identified", 'Model output'!P33)),ISNUMBER(SEARCH("Absent",'Model output'!P33)),AND(ISNUMBER(SEARCH("No",'Model output'!P33)),NOT(ISNUMBER(SEARCH("diagnostic",'Model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negative</v>
      </c>
      <c r="X34" t="str">
        <f>IF('Model output'!S33="","", IF('Model output'!S33= "[]", "", 'Model output'!S33))</f>
        <v>Present</v>
      </c>
      <c r="Y34" t="str">
        <f>IF(OR('Model output'!S33="",ISNUMBER(SEARCH("Absent",'Model output'!S33)),ISNUMBER(SEARCH("Not identified",'Model output'!S33)),ISNUMBER(SEARCH("No",'Model output'!S33)),ISNUMBER(SEARCH("negative",'Model output'!S33)),ISNUMBER(SEARCH("limited to thyroid",'Model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 IF('Model output'!T33="[]", "", IF('Model output'!T33="Not mentioned", "No", "Yes")))</f>
        <v>Yes</v>
      </c>
      <c r="AB34" t="str">
        <f>IF(AA34&lt;&gt;"Yes","",IF(OR('Model output'!U33="",'Model output'!U33="[]",ISNUMBER(SEARCH("Not identified",'Model output'!U33))),"",'Model output'!U33))</f>
        <v>BRAF V600E</v>
      </c>
      <c r="AC34" s="9" t="str">
        <f>IF(OR('Model output'!V33="", AND(ISERROR(SEARCH("Positive",'Model output'!V33)), ISNUMBER(SEARCH("Negative",'Model output'!V33))), 'Model output'!V33="No", ISNUMBER(SEARCH("Uninvolved",'Model output'!V33)), ISNUMBER(SEARCH("Not involved",'Model output'!V33)), ISNUMBER(SEARCH("Free",'Model output'!V33)), ISNUMBER(SEARCH("Cannot be assessed",'Model output'!V33)), ISNUMBER(SEARCH("1 mm",'Model output'!V33)), ISNUMBER(SEARCH("0.1 CM",'Model output'!V33)), ISNUMBER(SEARCH("less than 0.2 mm",'Model output'!V33)), ISNUMBER(SEARCH("less than 0.5 mm",'Model output'!V33)), ISNUMBER(SEARCH("abut",'Model output'!V33))), "negative", "positive")</f>
        <v>positive</v>
      </c>
      <c r="AE34" s="27"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high</v>
      </c>
      <c r="AF34" s="32" t="str">
        <f t="shared" si="3"/>
        <v>1b</v>
      </c>
      <c r="AG34" s="32" t="str">
        <f t="shared" si="4"/>
        <v>0</v>
      </c>
      <c r="AH34" s="28" t="str">
        <f t="shared" si="6"/>
        <v>0</v>
      </c>
      <c r="AI34" s="35" t="str">
        <f t="shared" si="7"/>
        <v>I</v>
      </c>
      <c r="AJ34" s="27" t="s">
        <v>625</v>
      </c>
      <c r="AK34" s="32" t="s">
        <v>943</v>
      </c>
      <c r="AL34" s="32" t="s">
        <v>948</v>
      </c>
      <c r="AM34" s="32" t="s">
        <v>948</v>
      </c>
      <c r="AN34" s="32" t="s">
        <v>59</v>
      </c>
      <c r="AO34" s="33">
        <f t="shared" si="8"/>
        <v>1</v>
      </c>
      <c r="AP34" s="28">
        <f t="shared" si="9"/>
        <v>0</v>
      </c>
      <c r="AQ34" s="28">
        <f t="shared" si="10"/>
        <v>1</v>
      </c>
      <c r="AR34" s="28">
        <f t="shared" si="11"/>
        <v>1</v>
      </c>
      <c r="AS34" s="34">
        <f t="shared" si="5"/>
        <v>1</v>
      </c>
      <c r="AT34" s="1"/>
    </row>
    <row r="35" spans="1:46">
      <c r="A35" t="str">
        <f>'Model output'!A34</f>
        <v>TCGA-BJ-A45I</v>
      </c>
      <c r="B35" s="43">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
      </c>
      <c r="F35" t="str">
        <f t="shared" si="0"/>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
      </c>
      <c r="H35" t="str">
        <f>IF('Model output'!H34="","negative",IF('Model output'!H34="[]", "negative", IF(OR(ISNUMBER(SEARCH("lymph node",'Model output'!H34)),ISNUMBER(SEARCH("Not mentioned",'Model output'!H34)),ISNUMBER(SEARCH("neck",'Model output'!H34)),ISNUMBER(SEARCH("Not applicable",'Model output'!H34))),"negative","positive")))</f>
        <v>negative</v>
      </c>
      <c r="I35">
        <f>IF('Model output'!I34="","",IF(ISNUMBER('Model output'!I34),'Model output'!I34,1))</f>
        <v>6</v>
      </c>
      <c r="J35">
        <f>IF('Model output'!J34="","",IF(AND(ISNUMBER('Model output'!J34),'Model output'!J34&lt;=I35),'Model output'!J34,IF(ISNUMBER(SEARCH("0/",'Model output'!J34)),0,1)))</f>
        <v>0</v>
      </c>
      <c r="K35" t="str" cm="1">
        <f t="array" ref="K35">IF(COUNT(FIND({0,1,2,3,4,5,6,7,8,9},'Model output'!K34))&gt;0,'Model output'!K34,"")</f>
        <v/>
      </c>
      <c r="L35" s="8" t="str">
        <f t="shared" si="1"/>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v>
      </c>
      <c r="O35" t="str">
        <f>IF('Model output'!M34="","",'Model output'!M34)</f>
        <v>tall cell variant</v>
      </c>
      <c r="P35" t="str">
        <f>IF('Model output'!N34="","",'Model output'!N34)</f>
        <v>2.1 cm</v>
      </c>
      <c r="Q35" t="str">
        <f t="shared" si="2"/>
        <v>2.1cm</v>
      </c>
      <c r="R35" cm="1">
        <f t="array" ref="R35">IF(Q35="","",IF(ISNUMBER(SEARCH("cm",Q35)),MAX(VALUE(SUBSTITUTE(_xlfn.FILTERXML("&lt;t&gt;&lt;s&gt;"&amp;SUBSTITUTE(Q35,",","&lt;/s&gt;&lt;s&gt;")&amp;"&lt;/s&gt;&lt;/t&gt;","//s"),"cm",""))),MAX(VALUE(SUBSTITUTE(_xlfn.FILTERXML("&lt;t&gt;&lt;s&gt;"&amp;SUBSTITUTE(Q35,",","&lt;/s&gt;&lt;s&gt;")&amp;"&lt;/s&gt;&lt;/t&gt;","//s"),"mm","")))/10))</f>
        <v>2.1</v>
      </c>
      <c r="S35" t="str">
        <f>IF(OR('Model output'!P34="",ISNUMBER(SEARCH("Not identified", 'Model output'!P34)),ISNUMBER(SEARCH("Absent",'Model output'!P34)),AND(ISNUMBER(SEARCH("No",'Model output'!P34)),NOT(ISNUMBER(SEARCH("diagnostic",'Model output'!P34)))),ISNUMBER(SEARCH("Negative",'Model output'!P34))),"negative","positive")</f>
        <v>negative</v>
      </c>
      <c r="T35" t="str">
        <f>IF('Model output'!O34="","",'Model output'!O34)</f>
        <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positive</v>
      </c>
      <c r="X35" t="str">
        <f>IF('Model output'!S34="","", IF('Model output'!S34= "[]", "", 'Model output'!S34))</f>
        <v>Present</v>
      </c>
      <c r="Y35" t="str">
        <f>IF(OR('Model output'!S34="",ISNUMBER(SEARCH("Absent",'Model output'!S34)),ISNUMBER(SEARCH("Not identified",'Model output'!S34)),ISNUMBER(SEARCH("No",'Model output'!S34)),ISNUMBER(SEARCH("negative",'Model output'!S34)),ISNUMBER(SEARCH("limited to thyroid",'Model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 IF('Model output'!T34="[]", "", IF('Model output'!T34="Not mentioned", "No", "Yes")))</f>
        <v>Yes</v>
      </c>
      <c r="AB35" t="str">
        <f>IF(AA35&lt;&gt;"Yes","",IF(OR('Model output'!U34="",'Model output'!U34="[]",ISNUMBER(SEARCH("Not identified",'Model output'!U34))),"",'Model output'!U34))</f>
        <v>DRAF</v>
      </c>
      <c r="AC35" s="9" t="str">
        <f>IF(OR('Model output'!V34="", AND(ISERROR(SEARCH("Positive",'Model output'!V34)), ISNUMBER(SEARCH("Negative",'Model output'!V34))), 'Model output'!V34="No", ISNUMBER(SEARCH("Uninvolved",'Model output'!V34)), ISNUMBER(SEARCH("Not involved",'Model output'!V34)), ISNUMBER(SEARCH("Free",'Model output'!V34)), ISNUMBER(SEARCH("Cannot be assessed",'Model output'!V34)), ISNUMBER(SEARCH("1 mm",'Model output'!V34)), ISNUMBER(SEARCH("0.1 CM",'Model output'!V34)), ISNUMBER(SEARCH("less than 0.2 mm",'Model output'!V34)), ISNUMBER(SEARCH("less than 0.5 mm",'Model output'!V34)), ISNUMBER(SEARCH("abut",'Model output'!V34))), "negative", "positive")</f>
        <v>positive</v>
      </c>
      <c r="AE35" s="27"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32" t="str">
        <f t="shared" si="3"/>
        <v>2</v>
      </c>
      <c r="AG35" s="32" t="str">
        <f t="shared" si="4"/>
        <v>0</v>
      </c>
      <c r="AH35" s="28" t="str">
        <f t="shared" si="6"/>
        <v>0</v>
      </c>
      <c r="AI35" s="35" t="str">
        <f t="shared" si="7"/>
        <v>I</v>
      </c>
      <c r="AJ35" s="27" t="s">
        <v>625</v>
      </c>
      <c r="AK35" s="32" t="s">
        <v>943</v>
      </c>
      <c r="AL35" s="32" t="s">
        <v>945</v>
      </c>
      <c r="AM35" s="32" t="s">
        <v>948</v>
      </c>
      <c r="AN35" s="32" t="s">
        <v>59</v>
      </c>
      <c r="AO35" s="33">
        <f t="shared" si="8"/>
        <v>1</v>
      </c>
      <c r="AP35" s="28">
        <f t="shared" si="9"/>
        <v>0</v>
      </c>
      <c r="AQ35" s="28">
        <f t="shared" si="10"/>
        <v>1</v>
      </c>
      <c r="AR35" s="28">
        <f t="shared" si="11"/>
        <v>1</v>
      </c>
      <c r="AS35" s="34">
        <f t="shared" si="5"/>
        <v>1</v>
      </c>
      <c r="AT35" s="1"/>
    </row>
    <row r="36" spans="1:46">
      <c r="A36" t="str">
        <f>'Model output'!A35</f>
        <v>TCGA-BJ-A45J</v>
      </c>
      <c r="B36" s="43">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central</v>
      </c>
      <c r="H36" t="str">
        <f>IF('Model output'!H35="","negative",IF('Model output'!H35="[]", "negative", IF(OR(ISNUMBER(SEARCH("lymph node",'Model output'!H35)),ISNUMBER(SEARCH("Not mentioned",'Model output'!H35)),ISNUMBER(SEARCH("neck",'Model output'!H35)),ISNUMBER(SEARCH("Not applicable",'Model output'!H35))),"negative","positive")))</f>
        <v>negative</v>
      </c>
      <c r="I36">
        <f>IF('Model output'!I35="","",IF(ISNUMBER('Model output'!I35),'Model output'!I35,1))</f>
        <v>2</v>
      </c>
      <c r="J36">
        <f>IF('Model output'!J35="","",IF(AND(ISNUMBER('Model output'!J35),'Model output'!J35&lt;=I36),'Model output'!J35,IF(ISNUMBER(SEARCH("0/",'Model output'!J35)),0,1)))</f>
        <v>2</v>
      </c>
      <c r="K36" t="str" cm="1">
        <f t="array" ref="K36">IF(COUNT(FIND({0,1,2,3,4,5,6,7,8,9},'Model output'!K35))&gt;0,'Model output'!K35,"")</f>
        <v>1 cm</v>
      </c>
      <c r="L36" s="8" t="str">
        <f t="shared" si="1"/>
        <v>1cm</v>
      </c>
      <c r="M36" cm="1">
        <f t="array" ref="M36">IF(L36="","",IF(ISNUMBER(SEARCH("cm",L36)),MAX(VALUE(SUBSTITUTE(_xlfn.FILTERXML("&lt;t&gt;&lt;s&gt;"&amp;SUBSTITUTE(L36,",","&lt;/s&gt;&lt;s&gt;")&amp;"&lt;/s&gt;&lt;/t&gt;","//s"),"cm",""))),MAX(VALUE(SUBSTITUTE(_xlfn.FILTERXML("&lt;t&gt;&lt;s&gt;"&amp;SUBSTITUTE(L36,",","&lt;/s&gt;&lt;s&gt;")&amp;"&lt;/s&gt;&lt;/t&gt;","//s"),"mm","")))/10))</f>
        <v>1</v>
      </c>
      <c r="N36" t="str">
        <f>IF('Model output'!L35="","",'Model output'!L35)</f>
        <v>Papillary carcinoma</v>
      </c>
      <c r="O36" t="str">
        <f>IF('Model output'!M35="","",'Model output'!M35)</f>
        <v>Tall cell variant</v>
      </c>
      <c r="P36" t="str">
        <f>IF('Model output'!N35="","",'Model output'!N35)</f>
        <v>0.3 cm</v>
      </c>
      <c r="Q36" t="str">
        <f t="shared" si="2"/>
        <v>0.3cm</v>
      </c>
      <c r="R36" cm="1">
        <f t="array" ref="R36">IF(Q36="","",IF(ISNUMBER(SEARCH("cm",Q36)),MAX(VALUE(SUBSTITUTE(_xlfn.FILTERXML("&lt;t&gt;&lt;s&gt;"&amp;SUBSTITUTE(Q36,",","&lt;/s&gt;&lt;s&gt;")&amp;"&lt;/s&gt;&lt;/t&gt;","//s"),"cm",""))),MAX(VALUE(SUBSTITUTE(_xlfn.FILTERXML("&lt;t&gt;&lt;s&gt;"&amp;SUBSTITUTE(Q36,",","&lt;/s&gt;&lt;s&gt;")&amp;"&lt;/s&gt;&lt;/t&gt;","//s"),"mm","")))/10))</f>
        <v>0.3</v>
      </c>
      <c r="S36" t="str">
        <f>IF(OR('Model output'!P35="",ISNUMBER(SEARCH("Not identified", 'Model output'!P35)),ISNUMBER(SEARCH("Absent",'Model output'!P35)),AND(ISNUMBER(SEARCH("No",'Model output'!P35)),NOT(ISNUMBER(SEARCH("diagnostic",'Model output'!P35)))),ISNUMBER(SEARCH("Negative",'Model output'!P35))),"negative","positive")</f>
        <v>positive</v>
      </c>
      <c r="T36" t="str">
        <f>IF('Model output'!O35="","",'Model output'!O35)</f>
        <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t="str">
        <f>IF('Model output'!S35="","", IF('Model output'!S35= "[]", "", 'Model output'!S35))</f>
        <v>Not Identified</v>
      </c>
      <c r="Y36" t="str">
        <f>IF(OR('Model output'!S35="",ISNUMBER(SEARCH("Absent",'Model output'!S35)),ISNUMBER(SEARCH("Not identified",'Model output'!S35)),ISNUMBER(SEARCH("No",'Model output'!S35)),ISNUMBER(SEARCH("negative",'Model output'!S35)),ISNUMBER(SEARCH("limited to thyroid",'Model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 IF('Model output'!T35="[]", "", IF('Model output'!T35="Not mentioned", "No", "Yes")))</f>
        <v>Yes</v>
      </c>
      <c r="AB36" t="str">
        <f>IF(AA36&lt;&gt;"Yes","",IF(OR('Model output'!U35="",'Model output'!U35="[]",ISNUMBER(SEARCH("Not identified",'Model output'!U35))),"",'Model output'!U35))</f>
        <v>BRAF V600E</v>
      </c>
      <c r="AC36" s="9" t="str">
        <f>IF(OR('Model output'!V35="", AND(ISERROR(SEARCH("Positive",'Model output'!V35)), ISNUMBER(SEARCH("Negative",'Model output'!V35))), 'Model output'!V35="No", ISNUMBER(SEARCH("Uninvolved",'Model output'!V35)), ISNUMBER(SEARCH("Not involved",'Model output'!V35)), ISNUMBER(SEARCH("Free",'Model output'!V35)), ISNUMBER(SEARCH("Cannot be assessed",'Model output'!V35)), ISNUMBER(SEARCH("1 mm",'Model output'!V35)), ISNUMBER(SEARCH("0.1 CM",'Model output'!V35)), ISNUMBER(SEARCH("less than 0.2 mm",'Model output'!V35)), ISNUMBER(SEARCH("less than 0.5 mm",'Model output'!V35)), ISNUMBER(SEARCH("abut",'Model output'!V35))), "negative", "positive")</f>
        <v>negative</v>
      </c>
      <c r="AE36" s="27"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intermediate</v>
      </c>
      <c r="AF36" s="32" t="str">
        <f t="shared" si="3"/>
        <v>1a</v>
      </c>
      <c r="AG36" s="32" t="str">
        <f t="shared" si="4"/>
        <v>1a</v>
      </c>
      <c r="AH36" s="28" t="str">
        <f t="shared" si="6"/>
        <v>0</v>
      </c>
      <c r="AI36" s="35" t="str">
        <f t="shared" si="7"/>
        <v>I</v>
      </c>
      <c r="AJ36" s="27" t="s">
        <v>629</v>
      </c>
      <c r="AK36" s="32" t="s">
        <v>949</v>
      </c>
      <c r="AL36" s="32" t="s">
        <v>949</v>
      </c>
      <c r="AM36" s="32" t="s">
        <v>948</v>
      </c>
      <c r="AN36" s="32" t="s">
        <v>59</v>
      </c>
      <c r="AO36" s="33">
        <f t="shared" ca="1" si="8"/>
        <v>1</v>
      </c>
      <c r="AP36" s="28">
        <f t="shared" si="9"/>
        <v>1</v>
      </c>
      <c r="AQ36" s="28">
        <f t="shared" si="10"/>
        <v>1</v>
      </c>
      <c r="AR36" s="28">
        <f t="shared" si="11"/>
        <v>1</v>
      </c>
      <c r="AS36" s="34">
        <f t="shared" si="5"/>
        <v>1</v>
      </c>
      <c r="AT36" s="1"/>
    </row>
    <row r="37" spans="1:46">
      <c r="A37" t="str">
        <f>'Model output'!A36</f>
        <v>TCGA-BJ-A45K</v>
      </c>
      <c r="B37" s="43">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output'!H36="","negative",IF('Model output'!H36="[]", "negative", IF(OR(ISNUMBER(SEARCH("lymph node",'Model output'!H36)),ISNUMBER(SEARCH("Not mentioned",'Model output'!H36)),ISNUMBER(SEARCH("neck",'Model output'!H36)),ISNUMBER(SEARCH("Not applicable",'Model output'!H36))),"negative","positive")))</f>
        <v>negative</v>
      </c>
      <c r="I37">
        <f>IF('Model output'!I36="","",IF(ISNUMBER('Model output'!I36),'Model output'!I36,1))</f>
        <v>8</v>
      </c>
      <c r="J37">
        <f>IF('Model output'!J36="","",IF(AND(ISNUMBER('Model output'!J36),'Model output'!J36&lt;=I37),'Model output'!J36,IF(ISNUMBER(SEARCH("0/",'Model output'!J36)),0,1)))</f>
        <v>0</v>
      </c>
      <c r="K37" t="str" cm="1">
        <f t="array" ref="K37">IF(COUNT(FIND({0,1,2,3,4,5,6,7,8,9},'Model output'!K36))&gt;0,'Model output'!K36,"")</f>
        <v/>
      </c>
      <c r="L37" s="8" t="str">
        <f t="shared" si="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Non-encapsulated</v>
      </c>
      <c r="P37" t="str">
        <f>IF('Model output'!N36="","",'Model output'!N36)</f>
        <v>2.3 cm</v>
      </c>
      <c r="Q37" t="str">
        <f t="shared" si="2"/>
        <v>2.3cm</v>
      </c>
      <c r="R37" cm="1">
        <f t="array" ref="R37">IF(Q37="","",IF(ISNUMBER(SEARCH("cm",Q37)),MAX(VALUE(SUBSTITUTE(_xlfn.FILTERXML("&lt;t&gt;&lt;s&gt;"&amp;SUBSTITUTE(Q37,",","&lt;/s&gt;&lt;s&gt;")&amp;"&lt;/s&gt;&lt;/t&gt;","//s"),"cm",""))),MAX(VALUE(SUBSTITUTE(_xlfn.FILTERXML("&lt;t&gt;&lt;s&gt;"&amp;SUBSTITUTE(Q37,",","&lt;/s&gt;&lt;s&gt;")&amp;"&lt;/s&gt;&lt;/t&gt;","//s"),"mm","")))/10))</f>
        <v>2.2999999999999998</v>
      </c>
      <c r="S37" t="str">
        <f>IF(OR('Model output'!P36="",ISNUMBER(SEARCH("Not identified", 'Model output'!P36)),ISNUMBER(SEARCH("Absent",'Model output'!P36)),AND(ISNUMBER(SEARCH("No",'Model output'!P36)),NOT(ISNUMBER(SEARCH("diagnostic",'Model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t="str">
        <f>IF('Model output'!S36="","", IF('Model output'!S36= "[]", "", 'Model output'!S36))</f>
        <v>Not identified</v>
      </c>
      <c r="Y37" t="str">
        <f>IF(OR('Model output'!S36="",ISNUMBER(SEARCH("Absent",'Model output'!S36)),ISNUMBER(SEARCH("Not identified",'Model output'!S36)),ISNUMBER(SEARCH("No",'Model output'!S36)),ISNUMBER(SEARCH("negative",'Model output'!S36)),ISNUMBER(SEARCH("limited to thyroid",'Model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 IF('Model output'!T36="[]", "", IF('Model output'!T36="Not mentioned", "No", "Yes")))</f>
        <v/>
      </c>
      <c r="AB37" t="str">
        <f>IF(AA37&lt;&gt;"Yes","",IF(OR('Model output'!U36="",'Model output'!U36="[]",ISNUMBER(SEARCH("Not identified",'Model output'!U36))),"",'Model output'!U36))</f>
        <v/>
      </c>
      <c r="AC37" s="9" t="str">
        <f>IF(OR('Model output'!V36="", AND(ISERROR(SEARCH("Positive",'Model output'!V36)), ISNUMBER(SEARCH("Negative",'Model output'!V36))), 'Model output'!V36="No", ISNUMBER(SEARCH("Uninvolved",'Model output'!V36)), ISNUMBER(SEARCH("Not involved",'Model output'!V36)), ISNUMBER(SEARCH("Free",'Model output'!V36)), ISNUMBER(SEARCH("Cannot be assessed",'Model output'!V36)), ISNUMBER(SEARCH("1 mm",'Model output'!V36)), ISNUMBER(SEARCH("0.1 CM",'Model output'!V36)), ISNUMBER(SEARCH("less than 0.2 mm",'Model output'!V36)), ISNUMBER(SEARCH("less than 0.5 mm",'Model output'!V36)), ISNUMBER(SEARCH("abut",'Model output'!V36))), "negative", "positive")</f>
        <v>negative</v>
      </c>
      <c r="AE37" s="27"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low</v>
      </c>
      <c r="AF37" s="32" t="str">
        <f t="shared" si="3"/>
        <v>2</v>
      </c>
      <c r="AG37" s="32" t="str">
        <f t="shared" si="4"/>
        <v>0</v>
      </c>
      <c r="AH37" s="28" t="str">
        <f t="shared" si="6"/>
        <v>0</v>
      </c>
      <c r="AI37" s="35" t="str">
        <f t="shared" si="7"/>
        <v>I</v>
      </c>
      <c r="AJ37" s="27" t="s">
        <v>627</v>
      </c>
      <c r="AK37" s="32" t="s">
        <v>947</v>
      </c>
      <c r="AL37" s="32" t="s">
        <v>945</v>
      </c>
      <c r="AM37" s="32" t="s">
        <v>948</v>
      </c>
      <c r="AN37" s="32" t="s">
        <v>59</v>
      </c>
      <c r="AO37" s="33">
        <f t="shared" ca="1" si="8"/>
        <v>1</v>
      </c>
      <c r="AP37" s="28">
        <f t="shared" si="9"/>
        <v>1</v>
      </c>
      <c r="AQ37" s="28">
        <f t="shared" si="10"/>
        <v>1</v>
      </c>
      <c r="AR37" s="28">
        <f t="shared" si="11"/>
        <v>1</v>
      </c>
      <c r="AS37" s="34">
        <f t="shared" si="5"/>
        <v>1</v>
      </c>
      <c r="AT37" s="1"/>
    </row>
    <row r="38" spans="1:46">
      <c r="A38" t="str">
        <f>'Model output'!A37</f>
        <v>TCGA-BJ-A4O8</v>
      </c>
      <c r="B38" s="43">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0"/>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central</v>
      </c>
      <c r="H38" t="str">
        <f>IF('Model output'!H37="","negative",IF('Model output'!H37="[]", "negative", IF(OR(ISNUMBER(SEARCH("lymph node",'Model output'!H37)),ISNUMBER(SEARCH("Not mentioned",'Model output'!H37)),ISNUMBER(SEARCH("neck",'Model output'!H37)),ISNUMBER(SEARCH("Not applicable",'Model output'!H37))),"negative","positive")))</f>
        <v>negative</v>
      </c>
      <c r="I38">
        <f>IF('Model output'!I37="","",IF(ISNUMBER('Model output'!I37),'Model output'!I37,1))</f>
        <v>14</v>
      </c>
      <c r="J38">
        <f>IF('Model output'!J37="","",IF(AND(ISNUMBER('Model output'!J37),'Model output'!J37&lt;=I38),'Model output'!J37,IF(ISNUMBER(SEARCH("0/",'Model output'!J37)),0,1)))</f>
        <v>6</v>
      </c>
      <c r="K38" t="str" cm="1">
        <f t="array" ref="K38">IF(COUNT(FIND({0,1,2,3,4,5,6,7,8,9},'Model output'!K37))&gt;0,'Model output'!K37,"")</f>
        <v/>
      </c>
      <c r="L38" s="8" t="str">
        <f t="shared" si="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 carcinoma</v>
      </c>
      <c r="O38" t="str">
        <f>IF('Model output'!M37="","",'Model output'!M37)</f>
        <v>Conventional, Infiltrative</v>
      </c>
      <c r="P38" t="str">
        <f>IF('Model output'!N37="","",'Model output'!N37)</f>
        <v>1.5 cm</v>
      </c>
      <c r="Q38" t="str">
        <f t="shared" si="2"/>
        <v>1.5cm</v>
      </c>
      <c r="R38" cm="1">
        <f t="array" ref="R38">IF(Q38="","",IF(ISNUMBER(SEARCH("cm",Q38)),MAX(VALUE(SUBSTITUTE(_xlfn.FILTERXML("&lt;t&gt;&lt;s&gt;"&amp;SUBSTITUTE(Q38,",","&lt;/s&gt;&lt;s&gt;")&amp;"&lt;/s&gt;&lt;/t&gt;","//s"),"cm",""))),MAX(VALUE(SUBSTITUTE(_xlfn.FILTERXML("&lt;t&gt;&lt;s&gt;"&amp;SUBSTITUTE(Q38,",","&lt;/s&gt;&lt;s&gt;")&amp;"&lt;/s&gt;&lt;/t&gt;","//s"),"mm","")))/10))</f>
        <v>1.5</v>
      </c>
      <c r="S38" t="str">
        <f>IF(OR('Model output'!P37="",ISNUMBER(SEARCH("Not identified", 'Model output'!P37)),ISNUMBER(SEARCH("Absent",'Model output'!P37)),AND(ISNUMBER(SEARCH("No",'Model output'!P37)),NOT(ISNUMBER(SEARCH("diagnostic",'Model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negative</v>
      </c>
      <c r="X38" t="str">
        <f>IF('Model output'!S37="","", IF('Model output'!S37= "[]", "", 'Model output'!S37))</f>
        <v>Present, Minimal</v>
      </c>
      <c r="Y38" t="str">
        <f>IF(OR('Model output'!S37="",ISNUMBER(SEARCH("Absent",'Model output'!S37)),ISNUMBER(SEARCH("Not identified",'Model output'!S37)),ISNUMBER(SEARCH("No",'Model output'!S37)),ISNUMBER(SEARCH("negative",'Model output'!S37)),ISNUMBER(SEARCH("limited to thyroid",'Model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 IF('Model output'!T37="[]", "", IF('Model output'!T37="Not mentioned", "No", "Yes")))</f>
        <v>Yes</v>
      </c>
      <c r="AB38" t="str">
        <f>IF(AA38&lt;&gt;"Yes","",IF(OR('Model output'!U37="",'Model output'!U37="[]",ISNUMBER(SEARCH("Not identified",'Model output'!U37))),"",'Model output'!U37))</f>
        <v>BRAF V600E</v>
      </c>
      <c r="AC38" s="9" t="str">
        <f>IF(OR('Model output'!V37="", AND(ISERROR(SEARCH("Positive",'Model output'!V37)), ISNUMBER(SEARCH("Negative",'Model output'!V37))), 'Model output'!V37="No", ISNUMBER(SEARCH("Uninvolved",'Model output'!V37)), ISNUMBER(SEARCH("Not involved",'Model output'!V37)), ISNUMBER(SEARCH("Free",'Model output'!V37)), ISNUMBER(SEARCH("Cannot be assessed",'Model output'!V37)), ISNUMBER(SEARCH("1 mm",'Model output'!V37)), ISNUMBER(SEARCH("0.1 CM",'Model output'!V37)), ISNUMBER(SEARCH("less than 0.2 mm",'Model output'!V37)), ISNUMBER(SEARCH("less than 0.5 mm",'Model output'!V37)), ISNUMBER(SEARCH("abut",'Model output'!V37))), "negative", "positive")</f>
        <v>negative</v>
      </c>
      <c r="AE38" s="27"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intermediate</v>
      </c>
      <c r="AF38" s="32" t="str">
        <f t="shared" si="3"/>
        <v>1b</v>
      </c>
      <c r="AG38" s="32" t="str">
        <f t="shared" si="4"/>
        <v>1a</v>
      </c>
      <c r="AH38" s="28" t="str">
        <f t="shared" si="6"/>
        <v>0</v>
      </c>
      <c r="AI38" s="35" t="str">
        <f t="shared" si="7"/>
        <v>I</v>
      </c>
      <c r="AJ38" s="27" t="s">
        <v>629</v>
      </c>
      <c r="AK38" s="32" t="s">
        <v>944</v>
      </c>
      <c r="AL38" s="32" t="s">
        <v>949</v>
      </c>
      <c r="AM38" s="32" t="s">
        <v>948</v>
      </c>
      <c r="AN38" s="32" t="s">
        <v>59</v>
      </c>
      <c r="AO38" s="33">
        <f t="shared" ca="1" si="8"/>
        <v>1</v>
      </c>
      <c r="AP38" s="28">
        <f t="shared" si="9"/>
        <v>1</v>
      </c>
      <c r="AQ38" s="28">
        <f t="shared" si="10"/>
        <v>1</v>
      </c>
      <c r="AR38" s="28">
        <f t="shared" si="11"/>
        <v>1</v>
      </c>
      <c r="AS38" s="34">
        <f t="shared" si="5"/>
        <v>1</v>
      </c>
      <c r="AT38" s="1"/>
    </row>
    <row r="39" spans="1:46">
      <c r="A39" t="str">
        <f>'Model output'!A38</f>
        <v>TCGA-BJ-A4O9</v>
      </c>
      <c r="B39" s="43">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output'!H38="","negative",IF('Model output'!H38="[]", "negative", IF(OR(ISNUMBER(SEARCH("lymph node",'Model output'!H38)),ISNUMBER(SEARCH("Not mentioned",'Model output'!H38)),ISNUMBER(SEARCH("neck",'Model output'!H38)),ISNUMBER(SEARCH("Not applicable",'Model output'!H38))),"negative","positive")))</f>
        <v>negative</v>
      </c>
      <c r="I39">
        <f>IF('Model output'!I38="","",IF(ISNUMBER('Model output'!I38),'Model output'!I38,1))</f>
        <v>8</v>
      </c>
      <c r="J39">
        <f>IF('Model output'!J38="","",IF(AND(ISNUMBER('Model output'!J38),'Model output'!J38&lt;=I39),'Model output'!J38,IF(ISNUMBER(SEARCH("0/",'Model output'!J38)),0,1)))</f>
        <v>0</v>
      </c>
      <c r="K39" t="str" cm="1">
        <f t="array" ref="K39">IF(COUNT(FIND({0,1,2,3,4,5,6,7,8,9},'Model output'!K38))&gt;0,'Model output'!K38,"")</f>
        <v/>
      </c>
      <c r="L39" s="8" t="str">
        <f t="shared" si="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Encapsulated follicular variant</v>
      </c>
      <c r="P39" t="str">
        <f>IF('Model output'!N38="","",'Model output'!N38)</f>
        <v>3.8 cm</v>
      </c>
      <c r="Q39" t="str">
        <f t="shared" si="2"/>
        <v>3.8cm</v>
      </c>
      <c r="R39" cm="1">
        <f t="array" ref="R39">IF(Q39="","",IF(ISNUMBER(SEARCH("cm",Q39)),MAX(VALUE(SUBSTITUTE(_xlfn.FILTERXML("&lt;t&gt;&lt;s&gt;"&amp;SUBSTITUTE(Q39,",","&lt;/s&gt;&lt;s&gt;")&amp;"&lt;/s&gt;&lt;/t&gt;","//s"),"cm",""))),MAX(VALUE(SUBSTITUTE(_xlfn.FILTERXML("&lt;t&gt;&lt;s&gt;"&amp;SUBSTITUTE(Q39,",","&lt;/s&gt;&lt;s&gt;")&amp;"&lt;/s&gt;&lt;/t&gt;","//s"),"mm","")))/10))</f>
        <v>3.8</v>
      </c>
      <c r="S39" t="str">
        <f>IF(OR('Model output'!P38="",ISNUMBER(SEARCH("Not identified", 'Model output'!P38)),ISNUMBER(SEARCH("Absent",'Model output'!P38)),AND(ISNUMBER(SEARCH("No",'Model output'!P38)),NOT(ISNUMBER(SEARCH("diagnostic",'Model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t="str">
        <f>IF('Model output'!S38="","", IF('Model output'!S38= "[]", "", 'Model output'!S38))</f>
        <v>Not Identified</v>
      </c>
      <c r="Y39" t="str">
        <f>IF(OR('Model output'!S38="",ISNUMBER(SEARCH("Absent",'Model output'!S38)),ISNUMBER(SEARCH("Not identified",'Model output'!S38)),ISNUMBER(SEARCH("No",'Model output'!S38)),ISNUMBER(SEARCH("negative",'Model output'!S38)),ISNUMBER(SEARCH("limited to thyroid",'Model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 IF('Model output'!T38="[]", "", IF('Model output'!T38="Not mentioned", "No", "Yes")))</f>
        <v>Yes</v>
      </c>
      <c r="AB39" t="str">
        <f>IF(AA39&lt;&gt;"Yes","",IF(OR('Model output'!U38="",'Model output'!U38="[]",ISNUMBER(SEARCH("Not identified",'Model output'!U38))),"",'Model output'!U38))</f>
        <v>BRAF V600E</v>
      </c>
      <c r="AC39" s="9" t="str">
        <f>IF(OR('Model output'!V38="", AND(ISERROR(SEARCH("Positive",'Model output'!V38)), ISNUMBER(SEARCH("Negative",'Model output'!V38))), 'Model output'!V38="No", ISNUMBER(SEARCH("Uninvolved",'Model output'!V38)), ISNUMBER(SEARCH("Not involved",'Model output'!V38)), ISNUMBER(SEARCH("Free",'Model output'!V38)), ISNUMBER(SEARCH("Cannot be assessed",'Model output'!V38)), ISNUMBER(SEARCH("1 mm",'Model output'!V38)), ISNUMBER(SEARCH("0.1 CM",'Model output'!V38)), ISNUMBER(SEARCH("less than 0.2 mm",'Model output'!V38)), ISNUMBER(SEARCH("less than 0.5 mm",'Model output'!V38)), ISNUMBER(SEARCH("abut",'Model output'!V38))), "negative", "positive")</f>
        <v>negative</v>
      </c>
      <c r="AE39" s="27"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low</v>
      </c>
      <c r="AF39" s="32" t="str">
        <f t="shared" si="3"/>
        <v>2</v>
      </c>
      <c r="AG39" s="32" t="str">
        <f t="shared" si="4"/>
        <v>0</v>
      </c>
      <c r="AH39" s="28" t="str">
        <f t="shared" si="6"/>
        <v>0</v>
      </c>
      <c r="AI39" s="35" t="str">
        <f t="shared" si="7"/>
        <v>I</v>
      </c>
      <c r="AJ39" s="27" t="s">
        <v>627</v>
      </c>
      <c r="AK39" s="32" t="s">
        <v>947</v>
      </c>
      <c r="AL39" s="32" t="s">
        <v>945</v>
      </c>
      <c r="AM39" s="32" t="s">
        <v>948</v>
      </c>
      <c r="AN39" s="32" t="s">
        <v>59</v>
      </c>
      <c r="AO39" s="33">
        <f t="shared" ca="1" si="8"/>
        <v>1</v>
      </c>
      <c r="AP39" s="28">
        <f t="shared" si="9"/>
        <v>1</v>
      </c>
      <c r="AQ39" s="28">
        <f t="shared" si="10"/>
        <v>1</v>
      </c>
      <c r="AR39" s="28">
        <f t="shared" si="11"/>
        <v>1</v>
      </c>
      <c r="AS39" s="34">
        <f t="shared" si="5"/>
        <v>1</v>
      </c>
      <c r="AT39" s="1"/>
    </row>
    <row r="40" spans="1:46">
      <c r="A40" t="str">
        <f>'Model output'!A39</f>
        <v>TCGA-DE-A0Y2</v>
      </c>
      <c r="B40" s="43">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X</v>
      </c>
      <c r="F40" t="str">
        <f t="shared" si="0"/>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lateral</v>
      </c>
      <c r="H40" t="str">
        <f>IF('Model output'!H39="","negative",IF('Model output'!H39="[]", "negative", IF(OR(ISNUMBER(SEARCH("lymph node",'Model output'!H39)),ISNUMBER(SEARCH("Not mentioned",'Model output'!H39)),ISNUMBER(SEARCH("neck",'Model output'!H39)),ISNUMBER(SEARCH("Not applicable",'Model output'!H39))),"negative","positive")))</f>
        <v>negative</v>
      </c>
      <c r="I40">
        <f>IF('Model output'!I39="","",IF(ISNUMBER('Model output'!I39),'Model output'!I39,1))</f>
        <v>1</v>
      </c>
      <c r="J40">
        <f>IF('Model output'!J39="","",IF(AND(ISNUMBER('Model output'!J39),'Model output'!J39&lt;=I40),'Model output'!J39,IF(ISNUMBER(SEARCH("0/",'Model output'!J39)),0,1)))</f>
        <v>1</v>
      </c>
      <c r="K40" t="str" cm="1">
        <f t="array" ref="K40">IF(COUNT(FIND({0,1,2,3,4,5,6,7,8,9},'Model output'!K39))&gt;0,'Model output'!K39,"")</f>
        <v>5 mm</v>
      </c>
      <c r="L40" s="8" t="str">
        <f t="shared" si="1"/>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v>
      </c>
      <c r="O40" t="str">
        <f>IF('Model output'!M39="","",'Model output'!M39)</f>
        <v>classic, multifocal</v>
      </c>
      <c r="P40" t="str">
        <f>IF('Model output'!N39="","",'Model output'!N39)</f>
        <v>2.4 cm</v>
      </c>
      <c r="Q40" t="str">
        <f t="shared" si="2"/>
        <v>2.4cm</v>
      </c>
      <c r="R40" cm="1">
        <f t="array" ref="R40">IF(Q40="","",IF(ISNUMBER(SEARCH("cm",Q40)),MAX(VALUE(SUBSTITUTE(_xlfn.FILTERXML("&lt;t&gt;&lt;s&gt;"&amp;SUBSTITUTE(Q40,",","&lt;/s&gt;&lt;s&gt;")&amp;"&lt;/s&gt;&lt;/t&gt;","//s"),"cm",""))),MAX(VALUE(SUBSTITUTE(_xlfn.FILTERXML("&lt;t&gt;&lt;s&gt;"&amp;SUBSTITUTE(Q40,",","&lt;/s&gt;&lt;s&gt;")&amp;"&lt;/s&gt;&lt;/t&gt;","//s"),"mm","")))/10))</f>
        <v>2.4</v>
      </c>
      <c r="S40" t="str">
        <f>IF(OR('Model output'!P39="",ISNUMBER(SEARCH("Not identified", 'Model output'!P39)),ISNUMBER(SEARCH("Absent",'Model output'!P39)),AND(ISNUMBER(SEARCH("No",'Model output'!P39)),NOT(ISNUMBER(SEARCH("diagnostic",'Model output'!P39)))),ISNUMBER(SEARCH("Negative",'Model output'!P39))),"negative","positive")</f>
        <v>negative</v>
      </c>
      <c r="T40" t="str">
        <f>IF('Model output'!O39="","",'Model output'!O39)</f>
        <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t="str">
        <f>IF('Model output'!S39="","", IF('Model output'!S39= "[]", "", 'Model output'!S39))</f>
        <v>Present, minimal</v>
      </c>
      <c r="Y40" t="str">
        <f>IF(OR('Model output'!S39="",ISNUMBER(SEARCH("Absent",'Model output'!S39)),ISNUMBER(SEARCH("Not identified",'Model output'!S39)),ISNUMBER(SEARCH("No",'Model output'!S39)),ISNUMBER(SEARCH("negative",'Model output'!S39)),ISNUMBER(SEARCH("limited to thyroid",'Model output'!S39))),"negative",IF(Z40="positive","gETE", "positive"))</f>
        <v>positive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 IF('Model output'!T39="[]", "", IF('Model output'!T39="Not mentioned", "No", "Yes")))</f>
        <v/>
      </c>
      <c r="AB40" t="str">
        <f>IF(AA40&lt;&gt;"Yes","",IF(OR('Model output'!U39="",'Model output'!U39="[]",ISNUMBER(SEARCH("Not identified",'Model output'!U39))),"",'Model output'!U39))</f>
        <v/>
      </c>
      <c r="AC40" s="9" t="str">
        <f>IF(OR('Model output'!V39="", AND(ISERROR(SEARCH("Positive",'Model output'!V39)), ISNUMBER(SEARCH("Negative",'Model output'!V39))), 'Model output'!V39="No", ISNUMBER(SEARCH("Uninvolved",'Model output'!V39)), ISNUMBER(SEARCH("Not involved",'Model output'!V39)), ISNUMBER(SEARCH("Free",'Model output'!V39)), ISNUMBER(SEARCH("Cannot be assessed",'Model output'!V39)), ISNUMBER(SEARCH("1 mm",'Model output'!V39)), ISNUMBER(SEARCH("0.1 CM",'Model output'!V39)), ISNUMBER(SEARCH("less than 0.2 mm",'Model output'!V39)), ISNUMBER(SEARCH("less than 0.5 mm",'Model output'!V39)), ISNUMBER(SEARCH("abut",'Model output'!V39))), "negative", "positive")</f>
        <v>negative</v>
      </c>
      <c r="AE40" s="27"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32" t="str">
        <f t="shared" si="3"/>
        <v>2</v>
      </c>
      <c r="AG40" s="32" t="str">
        <f t="shared" si="4"/>
        <v>1b</v>
      </c>
      <c r="AH40" s="28" t="str">
        <f t="shared" si="6"/>
        <v>0</v>
      </c>
      <c r="AI40" s="35" t="str">
        <f t="shared" si="7"/>
        <v>I</v>
      </c>
      <c r="AJ40" s="27" t="s">
        <v>629</v>
      </c>
      <c r="AK40" s="32" t="s">
        <v>947</v>
      </c>
      <c r="AL40" s="32" t="s">
        <v>949</v>
      </c>
      <c r="AM40" s="32" t="s">
        <v>948</v>
      </c>
      <c r="AN40" s="32" t="s">
        <v>59</v>
      </c>
      <c r="AO40" s="33">
        <f t="shared" ca="1" si="8"/>
        <v>1</v>
      </c>
      <c r="AP40" s="28">
        <f t="shared" si="9"/>
        <v>1</v>
      </c>
      <c r="AQ40" s="28">
        <f t="shared" si="10"/>
        <v>0</v>
      </c>
      <c r="AR40" s="28">
        <f t="shared" si="11"/>
        <v>1</v>
      </c>
      <c r="AS40" s="34">
        <f t="shared" si="5"/>
        <v>1</v>
      </c>
      <c r="AT40" s="1"/>
    </row>
    <row r="41" spans="1:46">
      <c r="A41" t="str">
        <f>'Model output'!A40</f>
        <v>TCGA-DE-A2OL</v>
      </c>
      <c r="B41" s="43">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
      </c>
      <c r="H41" t="str">
        <f>IF('Model output'!H40="","negative",IF('Model output'!H40="[]", "negative", IF(OR(ISNUMBER(SEARCH("lymph node",'Model output'!H40)),ISNUMBER(SEARCH("Not mentioned",'Model output'!H40)),ISNUMBER(SEARCH("neck",'Model output'!H40)),ISNUMBER(SEARCH("Not applicable",'Model output'!H40))),"negative","positive")))</f>
        <v>negative</v>
      </c>
      <c r="I41" t="str">
        <f>IF('Model output'!I40="","",IF(ISNUMBER('Model output'!I40),'Model output'!I40,1))</f>
        <v/>
      </c>
      <c r="J41" t="str">
        <f>IF('Model output'!J40="","",IF(AND(ISNUMBER('Model output'!J40),'Model output'!J40&lt;=I41),'Model output'!J40,IF(ISNUMBER(SEARCH("0/",'Model output'!J40)),0,1)))</f>
        <v/>
      </c>
      <c r="K41" t="str" cm="1">
        <f t="array" ref="K41">IF(COUNT(FIND({0,1,2,3,4,5,6,7,8,9},'Model output'!K40))&gt;0,'Model output'!K40,"")</f>
        <v/>
      </c>
      <c r="L41" s="8" t="str">
        <f t="shared" si="1"/>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v>
      </c>
      <c r="O41" t="str">
        <f>IF('Model output'!M40="","",'Model output'!M40)</f>
        <v>Follicular variant, encapsulated</v>
      </c>
      <c r="P41" t="str">
        <f>IF('Model output'!N40="","",'Model output'!N40)</f>
        <v>2.9 cm</v>
      </c>
      <c r="Q41" t="str">
        <f t="shared" si="2"/>
        <v>2.9cm</v>
      </c>
      <c r="R41" cm="1">
        <f t="array" ref="R41">IF(Q41="","",IF(ISNUMBER(SEARCH("cm",Q41)),MAX(VALUE(SUBSTITUTE(_xlfn.FILTERXML("&lt;t&gt;&lt;s&gt;"&amp;SUBSTITUTE(Q41,",","&lt;/s&gt;&lt;s&gt;")&amp;"&lt;/s&gt;&lt;/t&gt;","//s"),"cm",""))),MAX(VALUE(SUBSTITUTE(_xlfn.FILTERXML("&lt;t&gt;&lt;s&gt;"&amp;SUBSTITUTE(Q41,",","&lt;/s&gt;&lt;s&gt;")&amp;"&lt;/s&gt;&lt;/t&gt;","//s"),"mm","")))/10))</f>
        <v>2.9</v>
      </c>
      <c r="S41" t="str">
        <f>IF(OR('Model output'!P40="",ISNUMBER(SEARCH("Not identified", 'Model output'!P40)),ISNUMBER(SEARCH("Absent",'Model output'!P40)),AND(ISNUMBER(SEARCH("No",'Model output'!P40)),NOT(ISNUMBER(SEARCH("diagnostic",'Model output'!P40)))),ISNUMBER(SEARCH("Negative",'Model output'!P40))),"negative","positive")</f>
        <v>negative</v>
      </c>
      <c r="T41" t="str">
        <f>IF('Model output'!O40="","",'Model output'!O40)</f>
        <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t="str">
        <f>IF('Model output'!S40="","", IF('Model output'!S40= "[]", "", 'Model output'!S40))</f>
        <v>Negative</v>
      </c>
      <c r="Y41" t="str">
        <f>IF(OR('Model output'!S40="",ISNUMBER(SEARCH("Absent",'Model output'!S40)),ISNUMBER(SEARCH("Not identified",'Model output'!S40)),ISNUMBER(SEARCH("No",'Model output'!S40)),ISNUMBER(SEARCH("negative",'Model output'!S40)),ISNUMBER(SEARCH("limited to thyroid",'Model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 IF('Model output'!T40="[]", "", IF('Model output'!T40="Not mentioned", "No", "Yes")))</f>
        <v/>
      </c>
      <c r="AB41" t="str">
        <f>IF(AA41&lt;&gt;"Yes","",IF(OR('Model output'!U40="",'Model output'!U40="[]",ISNUMBER(SEARCH("Not identified",'Model output'!U40))),"",'Model output'!U40))</f>
        <v/>
      </c>
      <c r="AC41" s="9" t="str">
        <f>IF(OR('Model output'!V40="", AND(ISERROR(SEARCH("Positive",'Model output'!V40)), ISNUMBER(SEARCH("Negative",'Model output'!V40))), 'Model output'!V40="No", ISNUMBER(SEARCH("Uninvolved",'Model output'!V40)), ISNUMBER(SEARCH("Not involved",'Model output'!V40)), ISNUMBER(SEARCH("Free",'Model output'!V40)), ISNUMBER(SEARCH("Cannot be assessed",'Model output'!V40)), ISNUMBER(SEARCH("1 mm",'Model output'!V40)), ISNUMBER(SEARCH("0.1 CM",'Model output'!V40)), ISNUMBER(SEARCH("less than 0.2 mm",'Model output'!V40)), ISNUMBER(SEARCH("less than 0.5 mm",'Model output'!V40)), ISNUMBER(SEARCH("abut",'Model output'!V40))), "negative", "positive")</f>
        <v>negative</v>
      </c>
      <c r="AE41" s="27"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low</v>
      </c>
      <c r="AF41" s="32" t="str">
        <f t="shared" si="3"/>
        <v>2</v>
      </c>
      <c r="AG41" s="32" t="str">
        <f t="shared" si="4"/>
        <v>0</v>
      </c>
      <c r="AH41" s="28" t="str">
        <f t="shared" si="6"/>
        <v>0</v>
      </c>
      <c r="AI41" s="35" t="str">
        <f t="shared" si="7"/>
        <v>I</v>
      </c>
      <c r="AJ41" s="27" t="s">
        <v>627</v>
      </c>
      <c r="AK41" s="32" t="s">
        <v>947</v>
      </c>
      <c r="AL41" s="32" t="s">
        <v>948</v>
      </c>
      <c r="AM41" s="32" t="s">
        <v>948</v>
      </c>
      <c r="AN41" s="32" t="s">
        <v>59</v>
      </c>
      <c r="AO41" s="33">
        <f t="shared" ca="1" si="8"/>
        <v>1</v>
      </c>
      <c r="AP41" s="28">
        <f t="shared" si="9"/>
        <v>1</v>
      </c>
      <c r="AQ41" s="28">
        <f t="shared" si="10"/>
        <v>1</v>
      </c>
      <c r="AR41" s="28">
        <f t="shared" si="11"/>
        <v>1</v>
      </c>
      <c r="AS41" s="34">
        <f t="shared" si="5"/>
        <v>1</v>
      </c>
      <c r="AT41" s="1"/>
    </row>
    <row r="42" spans="1:46">
      <c r="A42" t="str">
        <f>'Model output'!A41</f>
        <v>TCGA-DE-A3KN</v>
      </c>
      <c r="B42" s="43">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0"/>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central</v>
      </c>
      <c r="H42" t="str">
        <f>IF('Model output'!H41="","negative",IF('Model output'!H41="[]", "negative", IF(OR(ISNUMBER(SEARCH("lymph node",'Model output'!H41)),ISNUMBER(SEARCH("Not mentioned",'Model output'!H41)),ISNUMBER(SEARCH("neck",'Model output'!H41)),ISNUMBER(SEARCH("Not applicable",'Model output'!H41))),"negative","positive")))</f>
        <v>negative</v>
      </c>
      <c r="I42">
        <f>IF('Model output'!I41="","",IF(ISNUMBER('Model output'!I41),'Model output'!I41,1))</f>
        <v>9</v>
      </c>
      <c r="J42">
        <f>IF('Model output'!J41="","",IF(AND(ISNUMBER('Model output'!J41),'Model output'!J41&lt;=I42),'Model output'!J41,IF(ISNUMBER(SEARCH("0/",'Model output'!J41)),0,1)))</f>
        <v>5</v>
      </c>
      <c r="K42" t="str" cm="1">
        <f t="array" ref="K42">IF(COUNT(FIND({0,1,2,3,4,5,6,7,8,9},'Model output'!K41))&gt;0,'Model output'!K41,"")</f>
        <v>0.6 cm</v>
      </c>
      <c r="L42" s="8" t="str">
        <f t="shared" si="1"/>
        <v>0.6cm</v>
      </c>
      <c r="M42" cm="1">
        <f t="array" ref="M42">IF(L42="","",IF(ISNUMBER(SEARCH("cm",L42)),MAX(VALUE(SUBSTITUTE(_xlfn.FILTERXML("&lt;t&gt;&lt;s&gt;"&amp;SUBSTITUTE(L42,",","&lt;/s&gt;&lt;s&gt;")&amp;"&lt;/s&gt;&lt;/t&gt;","//s"),"cm",""))),MAX(VALUE(SUBSTITUTE(_xlfn.FILTERXML("&lt;t&gt;&lt;s&gt;"&amp;SUBSTITUTE(L42,",","&lt;/s&gt;&lt;s&gt;")&amp;"&lt;/s&gt;&lt;/t&gt;","//s"),"mm","")))/10))</f>
        <v>0.6</v>
      </c>
      <c r="N42" t="str">
        <f>IF('Model output'!L41="","",'Model output'!L41)</f>
        <v>['papillary carcinoma of thyroid', 'follicular variant']</v>
      </c>
      <c r="O42" t="str">
        <f>IF('Model output'!M41="","",'Model output'!M41)</f>
        <v>['mixed follicular and papillary variants', 'follicular variant']</v>
      </c>
      <c r="P42" t="str">
        <f>IF('Model output'!N41="","",'Model output'!N41)</f>
        <v>4.5 cm</v>
      </c>
      <c r="Q42" t="str">
        <f t="shared" si="2"/>
        <v>4.5cm</v>
      </c>
      <c r="R42" cm="1">
        <f t="array" ref="R42">IF(Q42="","",IF(ISNUMBER(SEARCH("cm",Q42)),MAX(VALUE(SUBSTITUTE(_xlfn.FILTERXML("&lt;t&gt;&lt;s&gt;"&amp;SUBSTITUTE(Q42,",","&lt;/s&gt;&lt;s&gt;")&amp;"&lt;/s&gt;&lt;/t&gt;","//s"),"cm",""))),MAX(VALUE(SUBSTITUTE(_xlfn.FILTERXML("&lt;t&gt;&lt;s&gt;"&amp;SUBSTITUTE(Q42,",","&lt;/s&gt;&lt;s&gt;")&amp;"&lt;/s&gt;&lt;/t&gt;","//s"),"mm","")))/10))</f>
        <v>4.5</v>
      </c>
      <c r="S42" t="str">
        <f>IF(OR('Model output'!P41="",ISNUMBER(SEARCH("Not identified", 'Model output'!P41)),ISNUMBER(SEARCH("Absent",'Model output'!P41)),AND(ISNUMBER(SEARCH("No",'Model output'!P41)),NOT(ISNUMBER(SEARCH("diagnostic",'Model output'!P41)))),ISNUMBER(SEARCH("Negative",'Model output'!P41))),"negative","positive")</f>
        <v>negative</v>
      </c>
      <c r="T42">
        <f>IF('Model output'!O41="","",'Model output'!O41)</f>
        <v>1</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t="str">
        <f>IF('Model output'!S41="","", IF('Model output'!S41= "[]", "", 'Model output'!S41))</f>
        <v>present, focal extension into perithyroidal soft tissues (C4)</v>
      </c>
      <c r="Y42" t="str">
        <f>IF(OR('Model output'!S41="",ISNUMBER(SEARCH("Absent",'Model output'!S41)),ISNUMBER(SEARCH("Not identified",'Model output'!S41)),ISNUMBER(SEARCH("No",'Model output'!S41)),ISNUMBER(SEARCH("negative",'Model output'!S41)),ISNUMBER(SEARCH("limited to thyroid",'Model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 IF('Model output'!T41="[]", "", IF('Model output'!T41="Not mentioned", "No", "Yes")))</f>
        <v/>
      </c>
      <c r="AB42" t="str">
        <f>IF(AA42&lt;&gt;"Yes","",IF(OR('Model output'!U41="",'Model output'!U41="[]",ISNUMBER(SEARCH("Not identified",'Model output'!U41))),"",'Model output'!U41))</f>
        <v/>
      </c>
      <c r="AC42" s="9" t="str">
        <f>IF(OR('Model output'!V41="", AND(ISERROR(SEARCH("Positive",'Model output'!V41)), ISNUMBER(SEARCH("Negative",'Model output'!V41))), 'Model output'!V41="No", ISNUMBER(SEARCH("Uninvolved",'Model output'!V41)), ISNUMBER(SEARCH("Not involved",'Model output'!V41)), ISNUMBER(SEARCH("Free",'Model output'!V41)), ISNUMBER(SEARCH("Cannot be assessed",'Model output'!V41)), ISNUMBER(SEARCH("1 mm",'Model output'!V41)), ISNUMBER(SEARCH("0.1 CM",'Model output'!V41)), ISNUMBER(SEARCH("less than 0.2 mm",'Model output'!V41)), ISNUMBER(SEARCH("less than 0.5 mm",'Model output'!V41)), ISNUMBER(SEARCH("abut",'Model output'!V41))), "negative", "positive")</f>
        <v>negative</v>
      </c>
      <c r="AE42" s="27"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intermediate</v>
      </c>
      <c r="AF42" s="32" t="str">
        <f t="shared" si="3"/>
        <v>3a</v>
      </c>
      <c r="AG42" s="32" t="str">
        <f t="shared" si="4"/>
        <v>1a</v>
      </c>
      <c r="AH42" s="28" t="str">
        <f t="shared" si="6"/>
        <v>0</v>
      </c>
      <c r="AI42" s="35" t="str">
        <f t="shared" si="7"/>
        <v>I</v>
      </c>
      <c r="AJ42" s="27" t="s">
        <v>629</v>
      </c>
      <c r="AK42" s="32" t="s">
        <v>950</v>
      </c>
      <c r="AL42" s="32" t="s">
        <v>949</v>
      </c>
      <c r="AM42" s="32" t="s">
        <v>948</v>
      </c>
      <c r="AN42" s="32" t="s">
        <v>59</v>
      </c>
      <c r="AO42" s="33">
        <f t="shared" ca="1" si="8"/>
        <v>1</v>
      </c>
      <c r="AP42" s="28">
        <f t="shared" si="9"/>
        <v>1</v>
      </c>
      <c r="AQ42" s="28">
        <f t="shared" si="10"/>
        <v>1</v>
      </c>
      <c r="AR42" s="28">
        <f t="shared" si="11"/>
        <v>1</v>
      </c>
      <c r="AS42" s="34">
        <f t="shared" si="5"/>
        <v>1</v>
      </c>
      <c r="AT42" s="1"/>
    </row>
    <row r="43" spans="1:46">
      <c r="A43" t="str">
        <f>'Model output'!A42</f>
        <v>TCGA-DE-A4M9</v>
      </c>
      <c r="B43" s="43">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0"/>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
      </c>
      <c r="H43" t="str">
        <f>IF('Model output'!H42="","negative",IF('Model output'!H42="[]", "negative", IF(OR(ISNUMBER(SEARCH("lymph node",'Model output'!H42)),ISNUMBER(SEARCH("Not mentioned",'Model output'!H42)),ISNUMBER(SEARCH("neck",'Model output'!H42)),ISNUMBER(SEARCH("Not applicable",'Model output'!H42))),"negative","positive")))</f>
        <v>negative</v>
      </c>
      <c r="I43" t="str">
        <f>IF('Model output'!I42="","",IF(ISNUMBER('Model output'!I42),'Model output'!I42,1))</f>
        <v/>
      </c>
      <c r="J43" t="str">
        <f>IF('Model output'!J42="","",IF(AND(ISNUMBER('Model output'!J42),'Model output'!J42&lt;=I43),'Model output'!J42,IF(ISNUMBER(SEARCH("0/",'Model output'!J42)),0,1)))</f>
        <v/>
      </c>
      <c r="K43" t="str" cm="1">
        <f t="array" ref="K43">IF(COUNT(FIND({0,1,2,3,4,5,6,7,8,9},'Model output'!K42))&gt;0,'Model output'!K42,"")</f>
        <v/>
      </c>
      <c r="L43" s="8" t="str">
        <f t="shared" si="1"/>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v>
      </c>
      <c r="O43" t="str">
        <f>IF('Model output'!M42="","",'Model output'!M42)</f>
        <v>Follicular, solid types</v>
      </c>
      <c r="P43" t="str">
        <f>IF('Model output'!N42="","",'Model output'!N42)</f>
        <v>3.0 cm</v>
      </c>
      <c r="Q43" t="str">
        <f t="shared" si="2"/>
        <v>3.0cm</v>
      </c>
      <c r="R43" cm="1">
        <f t="array" ref="R43">IF(Q43="","",IF(ISNUMBER(SEARCH("cm",Q43)),MAX(VALUE(SUBSTITUTE(_xlfn.FILTERXML("&lt;t&gt;&lt;s&gt;"&amp;SUBSTITUTE(Q43,",","&lt;/s&gt;&lt;s&gt;")&amp;"&lt;/s&gt;&lt;/t&gt;","//s"),"cm",""))),MAX(VALUE(SUBSTITUTE(_xlfn.FILTERXML("&lt;t&gt;&lt;s&gt;"&amp;SUBSTITUTE(Q43,",","&lt;/s&gt;&lt;s&gt;")&amp;"&lt;/s&gt;&lt;/t&gt;","//s"),"mm","")))/10))</f>
        <v>3</v>
      </c>
      <c r="S43" t="str">
        <f>IF(OR('Model output'!P42="",ISNUMBER(SEARCH("Not identified", 'Model output'!P42)),ISNUMBER(SEARCH("Absent",'Model output'!P42)),AND(ISNUMBER(SEARCH("No",'Model output'!P42)),NOT(ISNUMBER(SEARCH("diagnostic",'Model output'!P42)))),ISNUMBER(SEARCH("Negative",'Model output'!P42))),"negative","positive")</f>
        <v>positive</v>
      </c>
      <c r="T43">
        <f>IF('Model output'!O42="","",'Model output'!O42)</f>
        <v>2</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t="str">
        <f>IF('Model output'!S42="","", IF('Model output'!S42= "[]", "", 'Model output'!S42))</f>
        <v>Not identified</v>
      </c>
      <c r="Y43" t="str">
        <f>IF(OR('Model output'!S42="",ISNUMBER(SEARCH("Absent",'Model output'!S42)),ISNUMBER(SEARCH("Not identified",'Model output'!S42)),ISNUMBER(SEARCH("No",'Model output'!S42)),ISNUMBER(SEARCH("negative",'Model output'!S42)),ISNUMBER(SEARCH("limited to thyroid",'Model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 IF('Model output'!T42="[]", "", IF('Model output'!T42="Not mentioned", "No", "Yes")))</f>
        <v/>
      </c>
      <c r="AB43" t="str">
        <f>IF(AA43&lt;&gt;"Yes","",IF(OR('Model output'!U42="",'Model output'!U42="[]",ISNUMBER(SEARCH("Not identified",'Model output'!U42))),"",'Model output'!U42))</f>
        <v/>
      </c>
      <c r="AC43" s="9" t="str">
        <f>IF(OR('Model output'!V42="", AND(ISERROR(SEARCH("Positive",'Model output'!V42)), ISNUMBER(SEARCH("Negative",'Model output'!V42))), 'Model output'!V42="No", ISNUMBER(SEARCH("Uninvolved",'Model output'!V42)), ISNUMBER(SEARCH("Not involved",'Model output'!V42)), ISNUMBER(SEARCH("Free",'Model output'!V42)), ISNUMBER(SEARCH("Cannot be assessed",'Model output'!V42)), ISNUMBER(SEARCH("1 mm",'Model output'!V42)), ISNUMBER(SEARCH("0.1 CM",'Model output'!V42)), ISNUMBER(SEARCH("less than 0.2 mm",'Model output'!V42)), ISNUMBER(SEARCH("less than 0.5 mm",'Model output'!V42)), ISNUMBER(SEARCH("abut",'Model output'!V42))), "negative", "positive")</f>
        <v>positive</v>
      </c>
      <c r="AE43" s="27"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32" t="str">
        <f t="shared" si="3"/>
        <v>2</v>
      </c>
      <c r="AG43" s="32" t="str">
        <f t="shared" si="4"/>
        <v>0</v>
      </c>
      <c r="AH43" s="28" t="str">
        <f t="shared" si="6"/>
        <v>0</v>
      </c>
      <c r="AI43" s="35" t="str">
        <f t="shared" si="7"/>
        <v>I</v>
      </c>
      <c r="AJ43" s="27" t="s">
        <v>625</v>
      </c>
      <c r="AK43" s="32" t="s">
        <v>947</v>
      </c>
      <c r="AL43" s="32" t="s">
        <v>948</v>
      </c>
      <c r="AM43" s="32" t="s">
        <v>948</v>
      </c>
      <c r="AN43" s="32" t="s">
        <v>59</v>
      </c>
      <c r="AO43" s="33">
        <f t="shared" si="8"/>
        <v>1</v>
      </c>
      <c r="AP43" s="28">
        <f t="shared" si="9"/>
        <v>1</v>
      </c>
      <c r="AQ43" s="28">
        <f t="shared" si="10"/>
        <v>1</v>
      </c>
      <c r="AR43" s="28">
        <f t="shared" si="11"/>
        <v>1</v>
      </c>
      <c r="AS43" s="34">
        <f t="shared" si="5"/>
        <v>1</v>
      </c>
      <c r="AT43" s="1"/>
    </row>
    <row r="44" spans="1:46">
      <c r="A44" t="str">
        <f>'Model output'!A43</f>
        <v>TCGA-DE-A4MA</v>
      </c>
      <c r="B44" s="43">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output'!H43="","negative",IF('Model output'!H43="[]", "negative", IF(OR(ISNUMBER(SEARCH("lymph node",'Model output'!H43)),ISNUMBER(SEARCH("Not mentioned",'Model output'!H43)),ISNUMBER(SEARCH("neck",'Model output'!H43)),ISNUMBER(SEARCH("Not applicable",'Model output'!H43))),"negative","positive")))</f>
        <v>negative</v>
      </c>
      <c r="I44">
        <f>IF('Model output'!I43="","",IF(ISNUMBER('Model output'!I43),'Model output'!I43,1))</f>
        <v>8</v>
      </c>
      <c r="J44">
        <f>IF('Model output'!J43="","",IF(AND(ISNUMBER('Model output'!J43),'Model output'!J43&lt;=I44),'Model output'!J43,IF(ISNUMBER(SEARCH("0/",'Model output'!J43)),0,1)))</f>
        <v>7</v>
      </c>
      <c r="K44" t="str" cm="1">
        <f t="array" ref="K44">IF(COUNT(FIND({0,1,2,3,4,5,6,7,8,9},'Model output'!K43))&gt;0,'Model output'!K43,"")</f>
        <v>0.5 cm</v>
      </c>
      <c r="L44" s="8" t="str">
        <f t="shared" si="1"/>
        <v>0.5cm</v>
      </c>
      <c r="M44" cm="1">
        <f t="array" ref="M44">IF(L44="","",IF(ISNUMBER(SEARCH("cm",L44)),MAX(VALUE(SUBSTITUTE(_xlfn.FILTERXML("&lt;t&gt;&lt;s&gt;"&amp;SUBSTITUTE(L44,",","&lt;/s&gt;&lt;s&gt;")&amp;"&lt;/s&gt;&lt;/t&gt;","//s"),"cm",""))),MAX(VALUE(SUBSTITUTE(_xlfn.FILTERXML("&lt;t&gt;&lt;s&gt;"&amp;SUBSTITUTE(L44,",","&lt;/s&gt;&lt;s&gt;")&amp;"&lt;/s&gt;&lt;/t&gt;","//s"),"mm","")))/10))</f>
        <v>0.5</v>
      </c>
      <c r="N44" t="str">
        <f>IF('Model output'!L43="","",'Model output'!L43)</f>
        <v>Papillary</v>
      </c>
      <c r="O44" t="str">
        <f>IF('Model output'!M43="","",'Model output'!M43)</f>
        <v>Usual, with focal oncocytic cytoplasmic features</v>
      </c>
      <c r="P44" t="str">
        <f>IF('Model output'!N43="","",'Model output'!N43)</f>
        <v>4.2 x 3 x 2.2 cm</v>
      </c>
      <c r="Q44" t="str">
        <f t="shared" si="2"/>
        <v>4.2,3,2.2cm</v>
      </c>
      <c r="R44" cm="1">
        <f t="array" ref="R44">IF(Q44="","",IF(ISNUMBER(SEARCH("cm",Q44)),MAX(VALUE(SUBSTITUTE(_xlfn.FILTERXML("&lt;t&gt;&lt;s&gt;"&amp;SUBSTITUTE(Q44,",","&lt;/s&gt;&lt;s&gt;")&amp;"&lt;/s&gt;&lt;/t&gt;","//s"),"cm",""))),MAX(VALUE(SUBSTITUTE(_xlfn.FILTERXML("&lt;t&gt;&lt;s&gt;"&amp;SUBSTITUTE(Q44,",","&lt;/s&gt;&lt;s&gt;")&amp;"&lt;/s&gt;&lt;/t&gt;","//s"),"mm","")))/10))</f>
        <v>4.2</v>
      </c>
      <c r="S44" t="str">
        <f>IF(OR('Model output'!P43="",ISNUMBER(SEARCH("Not identified", 'Model output'!P43)),ISNUMBER(SEARCH("Absent",'Model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t="str">
        <f>IF('Model output'!S43="","", IF('Model output'!S43= "[]", "", 'Model output'!S43))</f>
        <v>Focus suspicious for extra thyroidal involvement of adipose tissue</v>
      </c>
      <c r="Y44" t="str">
        <f>IF(OR('Model output'!S43="",ISNUMBER(SEARCH("Absent",'Model output'!S43)),ISNUMBER(SEARCH("Not identified",'Model output'!S43)),ISNUMBER(SEARCH("No",'Model output'!S43)),ISNUMBER(SEARCH("negative",'Model output'!S43)),ISNUMBER(SEARCH("limited to thyroid",'Model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 IF('Model output'!T43="[]", "", IF('Model output'!T43="Not mentioned", "No", "Yes")))</f>
        <v/>
      </c>
      <c r="AB44" t="str">
        <f>IF(AA44&lt;&gt;"Yes","",IF(OR('Model output'!U43="",'Model output'!U43="[]",ISNUMBER(SEARCH("Not identified",'Model output'!U43))),"",'Model output'!U43))</f>
        <v/>
      </c>
      <c r="AC44" s="9" t="str">
        <f>IF(OR('Model output'!V43="", AND(ISERROR(SEARCH("Positive",'Model output'!V43)), ISNUMBER(SEARCH("Negative",'Model output'!V43))), 'Model output'!V43="No", ISNUMBER(SEARCH("Uninvolved",'Model output'!V43)), ISNUMBER(SEARCH("Not involved",'Model output'!V43)), ISNUMBER(SEARCH("Free",'Model output'!V43)), ISNUMBER(SEARCH("Cannot be assessed",'Model output'!V43)), ISNUMBER(SEARCH("1 mm",'Model output'!V43)), ISNUMBER(SEARCH("0.1 CM",'Model output'!V43)), ISNUMBER(SEARCH("less than 0.2 mm",'Model output'!V43)), ISNUMBER(SEARCH("less than 0.5 mm",'Model output'!V43)), ISNUMBER(SEARCH("abut",'Model output'!V43))), "negative", "positive")</f>
        <v>negative</v>
      </c>
      <c r="AE44" s="27"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intermediate</v>
      </c>
      <c r="AF44" s="32" t="str">
        <f t="shared" si="3"/>
        <v>3a</v>
      </c>
      <c r="AG44" s="32" t="str">
        <f t="shared" si="4"/>
        <v>1a</v>
      </c>
      <c r="AH44" s="28" t="str">
        <f t="shared" si="6"/>
        <v>0</v>
      </c>
      <c r="AI44" s="35" t="str">
        <f t="shared" si="7"/>
        <v>I</v>
      </c>
      <c r="AJ44" s="27" t="s">
        <v>629</v>
      </c>
      <c r="AK44" s="32" t="s">
        <v>950</v>
      </c>
      <c r="AL44" s="32" t="s">
        <v>949</v>
      </c>
      <c r="AM44" s="32" t="s">
        <v>948</v>
      </c>
      <c r="AN44" s="32" t="s">
        <v>59</v>
      </c>
      <c r="AO44" s="33">
        <f t="shared" ca="1" si="8"/>
        <v>1</v>
      </c>
      <c r="AP44" s="28">
        <f t="shared" si="9"/>
        <v>1</v>
      </c>
      <c r="AQ44" s="28">
        <f t="shared" si="10"/>
        <v>1</v>
      </c>
      <c r="AR44" s="28">
        <f t="shared" si="11"/>
        <v>1</v>
      </c>
      <c r="AS44" s="34">
        <f t="shared" si="5"/>
        <v>1</v>
      </c>
      <c r="AT44" s="1"/>
    </row>
    <row r="45" spans="1:46">
      <c r="A45" t="str">
        <f>'Model output'!A44</f>
        <v>TCGA-DE-A4MC</v>
      </c>
      <c r="B45" s="43">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
      </c>
      <c r="F45" t="str">
        <f>IF(OR(G45&lt;&gt;"",AND(J45&lt;&gt;"",ISNUMBER(J45),J45&gt;0),AND(M45&lt;&gt;"",M45&gt;0)),"positive","negative")</f>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lateral</v>
      </c>
      <c r="H45" t="str">
        <f>IF('Model output'!H44="","negative",IF('Model output'!H44="[]", "negative", IF(OR(ISNUMBER(SEARCH("lymph node",'Model output'!H44)),ISNUMBER(SEARCH("Not mentioned",'Model output'!H44)),ISNUMBER(SEARCH("neck",'Model output'!H44)),ISNUMBER(SEARCH("Not applicable",'Model output'!H44))),"negative","positive")))</f>
        <v>negative</v>
      </c>
      <c r="I45" t="str">
        <f>IF('Model output'!I44="","",IF(ISNUMBER('Model output'!I44),'Model output'!I44,1))</f>
        <v/>
      </c>
      <c r="J45">
        <f>IF('Model output'!J44="","",IF(AND(ISNUMBER('Model output'!J44),'Model output'!J44&lt;=I45),'Model output'!J44,IF(ISNUMBER(SEARCH("0/",'Model output'!J44)),0,1)))</f>
        <v>1</v>
      </c>
      <c r="K45" t="str" cm="1">
        <f t="array" ref="K45">IF(COUNT(FIND({0,1,2,3,4,5,6,7,8,9},'Model output'!K44))&gt;0,'Model output'!K44,"")</f>
        <v>7mm</v>
      </c>
      <c r="L45" s="8" t="str">
        <f t="shared" si="1"/>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metastatic papillary thyroid carcinoma</v>
      </c>
      <c r="P45" t="str">
        <f>IF('Model output'!N44="","",'Model output'!N44)</f>
        <v>2.8 cm</v>
      </c>
      <c r="Q45" t="str">
        <f t="shared" si="2"/>
        <v>2.8cm</v>
      </c>
      <c r="R45" cm="1">
        <f t="array" ref="R45">IF(Q45="","",IF(ISNUMBER(SEARCH("cm",Q45)),MAX(VALUE(SUBSTITUTE(_xlfn.FILTERXML("&lt;t&gt;&lt;s&gt;"&amp;SUBSTITUTE(Q45,",","&lt;/s&gt;&lt;s&gt;")&amp;"&lt;/s&gt;&lt;/t&gt;","//s"),"cm",""))),MAX(VALUE(SUBSTITUTE(_xlfn.FILTERXML("&lt;t&gt;&lt;s&gt;"&amp;SUBSTITUTE(Q45,",","&lt;/s&gt;&lt;s&gt;")&amp;"&lt;/s&gt;&lt;/t&gt;","//s"),"mm","")))/10))</f>
        <v>2.8</v>
      </c>
      <c r="S45" t="str">
        <f>IF(OR('Model output'!P44="",ISNUMBER(SEARCH("Not identified", 'Model output'!P44)),ISNUMBER(SEARCH("Absent",'Model output'!P44)),AND(ISNUMBER(SEARCH("No",'Model output'!P44)),NOT(ISNUMBER(SEARCH("diagnostic",'Model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t="str">
        <f>IF('Model output'!S44="","", IF('Model output'!S44= "[]", "", 'Model output'!S44))</f>
        <v>present (A1, A3)</v>
      </c>
      <c r="Y45" t="str">
        <f>IF(OR('Model output'!S44="",ISNUMBER(SEARCH("Absent",'Model output'!S44)),ISNUMBER(SEARCH("Not identified",'Model output'!S44)),ISNUMBER(SEARCH("No",'Model output'!S44)),ISNUMBER(SEARCH("negative",'Model output'!S44)),ISNUMBER(SEARCH("limited to thyroid",'Model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 IF('Model output'!T44="[]", "", IF('Model output'!T44="Not mentioned", "No", "Yes")))</f>
        <v/>
      </c>
      <c r="AB45" t="str">
        <f>IF(AA45&lt;&gt;"Yes","",IF(OR('Model output'!U44="",'Model output'!U44="[]",ISNUMBER(SEARCH("Not identified",'Model output'!U44))),"",'Model output'!U44))</f>
        <v/>
      </c>
      <c r="AC45" s="9" t="str">
        <f>IF(OR('Model output'!V44="", AND(ISERROR(SEARCH("Positive",'Model output'!V44)), ISNUMBER(SEARCH("Negative",'Model output'!V44))), 'Model output'!V44="No", ISNUMBER(SEARCH("Uninvolved",'Model output'!V44)), ISNUMBER(SEARCH("Not involved",'Model output'!V44)), ISNUMBER(SEARCH("Free",'Model output'!V44)), ISNUMBER(SEARCH("Cannot be assessed",'Model output'!V44)), ISNUMBER(SEARCH("1 mm",'Model output'!V44)), ISNUMBER(SEARCH("0.1 CM",'Model output'!V44)), ISNUMBER(SEARCH("less than 0.2 mm",'Model output'!V44)), ISNUMBER(SEARCH("less than 0.5 mm",'Model output'!V44)), ISNUMBER(SEARCH("abut",'Model output'!V44))), "negative", "positive")</f>
        <v>negative</v>
      </c>
      <c r="AE45" s="27"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intermediate</v>
      </c>
      <c r="AF45" s="32" t="str">
        <f t="shared" si="3"/>
        <v>2</v>
      </c>
      <c r="AG45" s="32" t="str">
        <f t="shared" si="4"/>
        <v>1b</v>
      </c>
      <c r="AH45" s="28" t="str">
        <f t="shared" si="6"/>
        <v>0</v>
      </c>
      <c r="AI45" s="35" t="str">
        <f t="shared" si="7"/>
        <v>I</v>
      </c>
      <c r="AJ45" s="27" t="s">
        <v>629</v>
      </c>
      <c r="AK45" s="32" t="s">
        <v>947</v>
      </c>
      <c r="AL45" s="32" t="s">
        <v>944</v>
      </c>
      <c r="AM45" s="32" t="s">
        <v>945</v>
      </c>
      <c r="AN45" s="32" t="s">
        <v>59</v>
      </c>
      <c r="AO45" s="33">
        <f t="shared" ca="1" si="8"/>
        <v>1</v>
      </c>
      <c r="AP45" s="28">
        <f t="shared" si="9"/>
        <v>1</v>
      </c>
      <c r="AQ45" s="28">
        <f t="shared" si="10"/>
        <v>1</v>
      </c>
      <c r="AR45" s="28">
        <f t="shared" si="11"/>
        <v>1</v>
      </c>
      <c r="AS45" s="34">
        <f t="shared" si="5"/>
        <v>1</v>
      </c>
      <c r="AT45" s="1"/>
    </row>
    <row r="46" spans="1:46">
      <c r="A46" t="str">
        <f>'Model output'!A45</f>
        <v>TCGA-DE-A4MD</v>
      </c>
      <c r="B46" s="43">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ref="F46:F52" si="12">IF(OR(G46&lt;&gt;"",AND(J46&lt;&gt;"",ISNUMBER(J46),J46&gt;0),AND(M46&lt;&gt;"",M46&gt;0)),"positive","negative")</f>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output'!H45="","negative",IF('Model output'!H45="[]", "negative", IF(OR(ISNUMBER(SEARCH("lymph node",'Model output'!H45)),ISNUMBER(SEARCH("Not mentioned",'Model output'!H45)),ISNUMBER(SEARCH("neck",'Model output'!H45)),ISNUMBER(SEARCH("Not applicable",'Model output'!H45))),"negative","positive")))</f>
        <v>negative</v>
      </c>
      <c r="I46">
        <f>IF('Model output'!I45="","",IF(ISNUMBER('Model output'!I45),'Model output'!I45,1))</f>
        <v>41</v>
      </c>
      <c r="J46">
        <f>IF('Model output'!J45="","",IF(AND(ISNUMBER('Model output'!J45),'Model output'!J45&lt;=I46),'Model output'!J45,IF(ISNUMBER(SEARCH("0/",'Model output'!J45)),0,1)))</f>
        <v>9</v>
      </c>
      <c r="K46" t="str" cm="1">
        <f t="array" ref="K46">IF(COUNT(FIND({0,1,2,3,4,5,6,7,8,9},'Model output'!K45))&gt;0,'Model output'!K45,"")</f>
        <v>6.0 cm</v>
      </c>
      <c r="L46" s="8" t="str">
        <f t="shared" si="1"/>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v>
      </c>
      <c r="O46" t="str">
        <f>IF('Model output'!M45="","",'Model output'!M45)</f>
        <v/>
      </c>
      <c r="P46" t="str">
        <f>IF('Model output'!N45="","",'Model output'!N45)</f>
        <v>6.0 cm</v>
      </c>
      <c r="Q46" t="str">
        <f t="shared" si="2"/>
        <v>6.0cm</v>
      </c>
      <c r="R46" cm="1">
        <f t="array" ref="R46">IF(Q46="","",IF(ISNUMBER(SEARCH("cm",Q46)),MAX(VALUE(SUBSTITUTE(_xlfn.FILTERXML("&lt;t&gt;&lt;s&gt;"&amp;SUBSTITUTE(Q46,",","&lt;/s&gt;&lt;s&gt;")&amp;"&lt;/s&gt;&lt;/t&gt;","//s"),"cm",""))),MAX(VALUE(SUBSTITUTE(_xlfn.FILTERXML("&lt;t&gt;&lt;s&gt;"&amp;SUBSTITUTE(Q46,",","&lt;/s&gt;&lt;s&gt;")&amp;"&lt;/s&gt;&lt;/t&gt;","//s"),"mm","")))/10))</f>
        <v>6</v>
      </c>
      <c r="S46" t="str">
        <f>IF(OR('Model output'!P45="",ISNUMBER(SEARCH("Not identified", 'Model output'!P45)),ISNUMBER(SEARCH("Absent",'Model output'!P45)),AND(ISNUMBER(SEARCH("No",'Model output'!P45)),NOT(ISNUMBER(SEARCH("diagnostic",'Model output'!P45)))),ISNUMBER(SEARCH("Negative",'Model output'!P45))),"negative","positive")</f>
        <v>positive</v>
      </c>
      <c r="T46">
        <f>IF('Model output'!O45="","",'Model output'!O45)</f>
        <v>1</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f>
        <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t="str">
        <f>IF('Model output'!S45="","", IF('Model output'!S45= "[]", "", 'Model output'!S45))</f>
        <v>Not identified</v>
      </c>
      <c r="Y46" t="str">
        <f>IF(OR('Model output'!S45="",ISNUMBER(SEARCH("Absent",'Model output'!S45)),ISNUMBER(SEARCH("Not identified",'Model output'!S45)),ISNUMBER(SEARCH("No",'Model output'!S45)),ISNUMBER(SEARCH("negative",'Model output'!S45)),ISNUMBER(SEARCH("limited to thyroid",'Model output'!S45))),"negative",IF(Z46="positive","gETE", "positive"))</f>
        <v>negative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 IF('Model output'!T45="[]", "", IF('Model output'!T45="Not mentioned", "No", "Yes")))</f>
        <v/>
      </c>
      <c r="AB46" t="str">
        <f>IF(AA46&lt;&gt;"Yes","",IF(OR('Model output'!U45="",'Model output'!U45="[]",ISNUMBER(SEARCH("Not identified",'Model output'!U45))),"",'Model output'!U45))</f>
        <v/>
      </c>
      <c r="AC46" s="9" t="str">
        <f>IF(OR('Model output'!V45="", AND(ISERROR(SEARCH("Positive",'Model output'!V45)), ISNUMBER(SEARCH("Negative",'Model output'!V45))), 'Model output'!V45="No", ISNUMBER(SEARCH("Uninvolved",'Model output'!V45)), ISNUMBER(SEARCH("Not involved",'Model output'!V45)), ISNUMBER(SEARCH("Free",'Model output'!V45)), ISNUMBER(SEARCH("Cannot be assessed",'Model output'!V45)), ISNUMBER(SEARCH("1 mm",'Model output'!V45)), ISNUMBER(SEARCH("0.1 CM",'Model output'!V45)), ISNUMBER(SEARCH("less than 0.2 mm",'Model output'!V45)), ISNUMBER(SEARCH("less than 0.5 mm",'Model output'!V45)), ISNUMBER(SEARCH("abut",'Model output'!V45))), "negative", "positive")</f>
        <v>negative</v>
      </c>
      <c r="AE46" s="27"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32" t="str">
        <f t="shared" si="3"/>
        <v>3a</v>
      </c>
      <c r="AG46" s="32" t="str">
        <f t="shared" si="4"/>
        <v>1b</v>
      </c>
      <c r="AH46" s="28" t="str">
        <f t="shared" si="6"/>
        <v>0</v>
      </c>
      <c r="AI46" s="35" t="str">
        <f t="shared" si="7"/>
        <v>II</v>
      </c>
      <c r="AJ46" s="27" t="s">
        <v>625</v>
      </c>
      <c r="AK46" s="32" t="s">
        <v>950</v>
      </c>
      <c r="AL46" s="32" t="s">
        <v>944</v>
      </c>
      <c r="AM46" s="32" t="s">
        <v>948</v>
      </c>
      <c r="AN46" s="32" t="s">
        <v>946</v>
      </c>
      <c r="AO46" s="33">
        <f t="shared" si="8"/>
        <v>1</v>
      </c>
      <c r="AP46" s="28">
        <f t="shared" si="9"/>
        <v>1</v>
      </c>
      <c r="AQ46" s="28">
        <f t="shared" si="10"/>
        <v>1</v>
      </c>
      <c r="AR46" s="28">
        <f t="shared" si="11"/>
        <v>1</v>
      </c>
      <c r="AS46" s="34">
        <f t="shared" si="5"/>
        <v>1</v>
      </c>
      <c r="AT46" s="1"/>
    </row>
    <row r="47" spans="1:46">
      <c r="A47" t="str">
        <f>'Model output'!A46</f>
        <v>TCGA-DE-A69J</v>
      </c>
      <c r="B47" s="43">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12"/>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output'!H46="","negative",IF('Model output'!H46="[]", "negative", IF(OR(ISNUMBER(SEARCH("lymph node",'Model output'!H46)),ISNUMBER(SEARCH("Not mentioned",'Model output'!H46)),ISNUMBER(SEARCH("neck",'Model output'!H46)),ISNUMBER(SEARCH("Not applicable",'Model output'!H46))),"negative","positive")))</f>
        <v>negative</v>
      </c>
      <c r="I47" t="str">
        <f>IF('Model output'!I46="","",IF(ISNUMBER('Model output'!I46),'Model output'!I46,1))</f>
        <v/>
      </c>
      <c r="J47" t="str">
        <f>IF('Model output'!J46="","",IF(AND(ISNUMBER('Model output'!J46),'Model output'!J46&lt;=I47),'Model output'!J46,IF(ISNUMBER(SEARCH("0/",'Model output'!J46)),0,1)))</f>
        <v/>
      </c>
      <c r="K47" t="str" cm="1">
        <f t="array" ref="K47">IF(COUNT(FIND({0,1,2,3,4,5,6,7,8,9},'Model output'!K46))&gt;0,'Model output'!K46,"")</f>
        <v/>
      </c>
      <c r="L47" s="8" t="str">
        <f t="shared" si="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
      </c>
      <c r="P47" t="str">
        <f>IF('Model output'!N46="","",'Model output'!N46)</f>
        <v>2.5 cm</v>
      </c>
      <c r="Q47" t="str">
        <f t="shared" si="2"/>
        <v>2.5cm</v>
      </c>
      <c r="R47" cm="1">
        <f t="array" ref="R47">IF(Q47="","",IF(ISNUMBER(SEARCH("cm",Q47)),MAX(VALUE(SUBSTITUTE(_xlfn.FILTERXML("&lt;t&gt;&lt;s&gt;"&amp;SUBSTITUTE(Q47,",","&lt;/s&gt;&lt;s&gt;")&amp;"&lt;/s&gt;&lt;/t&gt;","//s"),"cm",""))),MAX(VALUE(SUBSTITUTE(_xlfn.FILTERXML("&lt;t&gt;&lt;s&gt;"&amp;SUBSTITUTE(Q47,",","&lt;/s&gt;&lt;s&gt;")&amp;"&lt;/s&gt;&lt;/t&gt;","//s"),"mm","")))/10))</f>
        <v>2.5</v>
      </c>
      <c r="S47" t="str">
        <f>IF(OR('Model output'!P46="",ISNUMBER(SEARCH("Not identified", 'Model output'!P46)),ISNUMBER(SEARCH("Absent",'Model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t="str">
        <f>IF('Model output'!S46="","", IF('Model output'!S46= "[]", "", 'Model output'!S46))</f>
        <v>Not identified</v>
      </c>
      <c r="Y47" t="str">
        <f>IF(OR('Model output'!S46="",ISNUMBER(SEARCH("Absent",'Model output'!S46)),ISNUMBER(SEARCH("Not identified",'Model output'!S46)),ISNUMBER(SEARCH("No",'Model output'!S46)),ISNUMBER(SEARCH("negative",'Model output'!S46)),ISNUMBER(SEARCH("limited to thyroid",'Model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 IF('Model output'!T46="[]", "", IF('Model output'!T46="Not mentioned", "No", "Yes")))</f>
        <v/>
      </c>
      <c r="AB47" t="str">
        <f>IF(AA47&lt;&gt;"Yes","",IF(OR('Model output'!U46="",'Model output'!U46="[]",ISNUMBER(SEARCH("Not identified",'Model output'!U46))),"",'Model output'!U46))</f>
        <v/>
      </c>
      <c r="AC47" s="9" t="str">
        <f>IF(OR('Model output'!V46="", AND(ISERROR(SEARCH("Positive",'Model output'!V46)), ISNUMBER(SEARCH("Negative",'Model output'!V46))), 'Model output'!V46="No", ISNUMBER(SEARCH("Uninvolved",'Model output'!V46)), ISNUMBER(SEARCH("Not involved",'Model output'!V46)), ISNUMBER(SEARCH("Free",'Model output'!V46)), ISNUMBER(SEARCH("Cannot be assessed",'Model output'!V46)), ISNUMBER(SEARCH("1 mm",'Model output'!V46)), ISNUMBER(SEARCH("0.1 CM",'Model output'!V46)), ISNUMBER(SEARCH("less than 0.2 mm",'Model output'!V46)), ISNUMBER(SEARCH("less than 0.5 mm",'Model output'!V46)), ISNUMBER(SEARCH("abut",'Model output'!V46))), "negative", "positive")</f>
        <v>negative</v>
      </c>
      <c r="AE47" s="27"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low</v>
      </c>
      <c r="AF47" s="32" t="str">
        <f t="shared" si="3"/>
        <v>2</v>
      </c>
      <c r="AG47" s="32" t="str">
        <f t="shared" si="4"/>
        <v>0</v>
      </c>
      <c r="AH47" s="28" t="str">
        <f t="shared" si="6"/>
        <v>0</v>
      </c>
      <c r="AI47" s="35" t="str">
        <f t="shared" si="7"/>
        <v>I</v>
      </c>
      <c r="AJ47" s="27" t="s">
        <v>627</v>
      </c>
      <c r="AK47" s="32" t="s">
        <v>947</v>
      </c>
      <c r="AL47" s="32" t="s">
        <v>948</v>
      </c>
      <c r="AM47" s="32" t="s">
        <v>948</v>
      </c>
      <c r="AN47" s="32" t="s">
        <v>59</v>
      </c>
      <c r="AO47" s="33">
        <f t="shared" ca="1" si="8"/>
        <v>1</v>
      </c>
      <c r="AP47" s="28">
        <f t="shared" si="9"/>
        <v>1</v>
      </c>
      <c r="AQ47" s="28">
        <f t="shared" si="10"/>
        <v>1</v>
      </c>
      <c r="AR47" s="28">
        <f t="shared" si="11"/>
        <v>1</v>
      </c>
      <c r="AS47" s="34">
        <f t="shared" si="5"/>
        <v>1</v>
      </c>
      <c r="AT47" s="1"/>
    </row>
    <row r="48" spans="1:46">
      <c r="A48" t="str">
        <f>'Model output'!A47</f>
        <v>TCGA-DJ-A13L</v>
      </c>
      <c r="B48" s="43">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1</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X</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X</v>
      </c>
      <c r="F48" t="str">
        <f t="shared" si="12"/>
        <v>negative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
      </c>
      <c r="H48" t="str">
        <f>IF('Model output'!H47="","negative",IF('Model output'!H47="[]", "negative", IF(OR(ISNUMBER(SEARCH("lymph node",'Model output'!H47)),ISNUMBER(SEARCH("Not mentioned",'Model output'!H47)),ISNUMBER(SEARCH("neck",'Model output'!H47)),ISNUMBER(SEARCH("Not applicable",'Model output'!H47))),"negative","positive")))</f>
        <v>negative</v>
      </c>
      <c r="I48" t="str">
        <f>IF('Model output'!I47="","",IF(ISNUMBER('Model output'!I47),'Model output'!I47,1))</f>
        <v/>
      </c>
      <c r="J48" t="str">
        <f>IF('Model output'!J47="","",IF(AND(ISNUMBER('Model output'!J47),'Model output'!J47&lt;=I48),'Model output'!J47,IF(ISNUMBER(SEARCH("0/",'Model output'!J47)),0,1)))</f>
        <v/>
      </c>
      <c r="K48" t="str" cm="1">
        <f t="array" ref="K48">IF(COUNT(FIND({0,1,2,3,4,5,6,7,8,9},'Model output'!K47))&gt;0,'Model output'!K47,"")</f>
        <v/>
      </c>
      <c r="L48" s="8" t="str">
        <f t="shared" si="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v>
      </c>
      <c r="O48" t="str">
        <f>IF('Model output'!M47="","",'Model output'!M47)</f>
        <v>Tall cell variant</v>
      </c>
      <c r="P48" t="str">
        <f>IF('Model output'!N47="","",'Model output'!N47)</f>
        <v>1.4 cm</v>
      </c>
      <c r="Q48" t="str">
        <f t="shared" si="2"/>
        <v>1.4cm</v>
      </c>
      <c r="R48" cm="1">
        <f t="array" ref="R48">IF(Q48="","",IF(ISNUMBER(SEARCH("cm",Q48)),MAX(VALUE(SUBSTITUTE(_xlfn.FILTERXML("&lt;t&gt;&lt;s&gt;"&amp;SUBSTITUTE(Q48,",","&lt;/s&gt;&lt;s&gt;")&amp;"&lt;/s&gt;&lt;/t&gt;","//s"),"cm",""))),MAX(VALUE(SUBSTITUTE(_xlfn.FILTERXML("&lt;t&gt;&lt;s&gt;"&amp;SUBSTITUTE(Q48,",","&lt;/s&gt;&lt;s&gt;")&amp;"&lt;/s&gt;&lt;/t&gt;","//s"),"mm","")))/10))</f>
        <v>1.4</v>
      </c>
      <c r="S48" t="str">
        <f>IF(OR('Model output'!P47="",ISNUMBER(SEARCH("Not identified", 'Model output'!P47)),ISNUMBER(SEARCH("Absent",'Model output'!P47)),AND(ISNUMBER(SEARCH("No",'Model output'!P47)),NOT(ISNUMBER(SEARCH("diagnostic",'Model output'!P47)))),ISNUMBER(SEARCH("Negative",'Model output'!P47))),"negative","positive")</f>
        <v>negative</v>
      </c>
      <c r="T48">
        <f>IF('Model output'!O47="","",'Model output'!O47)</f>
        <v>1</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t="str">
        <f>IF('Model output'!S47="","", IF('Model output'!S47= "[]", "", 'Model output'!S47))</f>
        <v>No definite extrathyroidal extension is noted</v>
      </c>
      <c r="Y48" t="str">
        <f>IF(OR('Model output'!S47="",ISNUMBER(SEARCH("Absent",'Model output'!S47)),ISNUMBER(SEARCH("Not identified",'Model output'!S47)),ISNUMBER(SEARCH("No",'Model output'!S47)),ISNUMBER(SEARCH("negative",'Model output'!S47)),ISNUMBER(SEARCH("limited to thyroid",'Model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 IF('Model output'!T47="[]", "", IF('Model output'!T47="Not mentioned", "No", "Yes")))</f>
        <v/>
      </c>
      <c r="AB48" t="str">
        <f>IF(AA48&lt;&gt;"Yes","",IF(OR('Model output'!U47="",'Model output'!U47="[]",ISNUMBER(SEARCH("Not identified",'Model output'!U47))),"",'Model output'!U47))</f>
        <v/>
      </c>
      <c r="AC48" s="9" t="str">
        <f>IF(OR('Model output'!V47="", AND(ISERROR(SEARCH("Positive",'Model output'!V47)), ISNUMBER(SEARCH("Negative",'Model output'!V47))), 'Model output'!V47="No", ISNUMBER(SEARCH("Uninvolved",'Model output'!V47)), ISNUMBER(SEARCH("Not involved",'Model output'!V47)), ISNUMBER(SEARCH("Free",'Model output'!V47)), ISNUMBER(SEARCH("Cannot be assessed",'Model output'!V47)), ISNUMBER(SEARCH("1 mm",'Model output'!V47)), ISNUMBER(SEARCH("0.1 CM",'Model output'!V47)), ISNUMBER(SEARCH("less than 0.2 mm",'Model output'!V47)), ISNUMBER(SEARCH("less than 0.5 mm",'Model output'!V47)), ISNUMBER(SEARCH("abut",'Model output'!V47))), "negative", "positive")</f>
        <v>negative</v>
      </c>
      <c r="AE48" s="27"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32" t="str">
        <f t="shared" si="3"/>
        <v>1b</v>
      </c>
      <c r="AG48" s="32" t="str">
        <f t="shared" si="4"/>
        <v>0</v>
      </c>
      <c r="AH48" s="28" t="str">
        <f t="shared" si="6"/>
        <v>0</v>
      </c>
      <c r="AI48" s="35" t="str">
        <f t="shared" si="7"/>
        <v>I</v>
      </c>
      <c r="AJ48" s="27" t="s">
        <v>629</v>
      </c>
      <c r="AK48" s="32" t="s">
        <v>944</v>
      </c>
      <c r="AL48" s="32" t="s">
        <v>948</v>
      </c>
      <c r="AM48" s="32" t="s">
        <v>948</v>
      </c>
      <c r="AN48" s="32" t="s">
        <v>59</v>
      </c>
      <c r="AO48" s="33">
        <f t="shared" ca="1" si="8"/>
        <v>1</v>
      </c>
      <c r="AP48" s="28">
        <f t="shared" si="9"/>
        <v>1</v>
      </c>
      <c r="AQ48" s="28">
        <f t="shared" si="10"/>
        <v>1</v>
      </c>
      <c r="AR48" s="28">
        <f t="shared" si="11"/>
        <v>1</v>
      </c>
      <c r="AS48" s="34">
        <f t="shared" si="5"/>
        <v>1</v>
      </c>
      <c r="AT48" s="1"/>
    </row>
    <row r="49" spans="1:46">
      <c r="A49" t="str">
        <f>'Model output'!A48</f>
        <v>TCGA-DJ-A13M</v>
      </c>
      <c r="B49" s="43">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X</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X</v>
      </c>
      <c r="F49" t="str">
        <f t="shared" si="12"/>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
      </c>
      <c r="H49" t="str">
        <f>IF('Model output'!H48="","negative",IF('Model output'!H48="[]", "negative", IF(OR(ISNUMBER(SEARCH("lymph node",'Model output'!H48)),ISNUMBER(SEARCH("Not mentioned",'Model output'!H48)),ISNUMBER(SEARCH("neck",'Model output'!H48)),ISNUMBER(SEARCH("Not applicable",'Model output'!H48))),"negative","positive")))</f>
        <v>negative</v>
      </c>
      <c r="I49">
        <f>IF('Model output'!I48="","",IF(ISNUMBER('Model output'!I48),'Model output'!I48,1))</f>
        <v>4</v>
      </c>
      <c r="J49">
        <f>IF('Model output'!J48="","",IF(AND(ISNUMBER('Model output'!J48),'Model output'!J48&lt;=I49),'Model output'!J48,IF(ISNUMBER(SEARCH("0/",'Model output'!J48)),0,1)))</f>
        <v>0</v>
      </c>
      <c r="K49" t="str" cm="1">
        <f t="array" ref="K49">IF(COUNT(FIND({0,1,2,3,4,5,6,7,8,9},'Model output'!K48))&gt;0,'Model output'!K48,"")</f>
        <v>1.2 cm</v>
      </c>
      <c r="L49" s="8" t="str">
        <f t="shared" si="1"/>
        <v>1.2cm</v>
      </c>
      <c r="M49" cm="1">
        <f t="array" ref="M49">IF(L49="","",IF(ISNUMBER(SEARCH("cm",L49)),MAX(VALUE(SUBSTITUTE(_xlfn.FILTERXML("&lt;t&gt;&lt;s&gt;"&amp;SUBSTITUTE(L49,",","&lt;/s&gt;&lt;s&gt;")&amp;"&lt;/s&gt;&lt;/t&gt;","//s"),"cm",""))),MAX(VALUE(SUBSTITUTE(_xlfn.FILTERXML("&lt;t&gt;&lt;s&gt;"&amp;SUBSTITUTE(L49,",","&lt;/s&gt;&lt;s&gt;")&amp;"&lt;/s&gt;&lt;/t&gt;","//s"),"mm","")))/10))</f>
        <v>1.2</v>
      </c>
      <c r="N49" t="str">
        <f>IF('Model output'!L48="","",'Model output'!L48)</f>
        <v>Papillary carcinoma</v>
      </c>
      <c r="O49" t="str">
        <f>IF('Model output'!M48="","",'Model output'!M48)</f>
        <v>Follicular variant</v>
      </c>
      <c r="P49" t="str">
        <f>IF('Model output'!N48="","",'Model output'!N48)</f>
        <v>2.0 cm</v>
      </c>
      <c r="Q49" t="str">
        <f t="shared" si="2"/>
        <v>2.0cm</v>
      </c>
      <c r="R49" cm="1">
        <f t="array" ref="R49">IF(Q49="","",IF(ISNUMBER(SEARCH("cm",Q49)),MAX(VALUE(SUBSTITUTE(_xlfn.FILTERXML("&lt;t&gt;&lt;s&gt;"&amp;SUBSTITUTE(Q49,",","&lt;/s&gt;&lt;s&gt;")&amp;"&lt;/s&gt;&lt;/t&gt;","//s"),"cm",""))),MAX(VALUE(SUBSTITUTE(_xlfn.FILTERXML("&lt;t&gt;&lt;s&gt;"&amp;SUBSTITUTE(Q49,",","&lt;/s&gt;&lt;s&gt;")&amp;"&lt;/s&gt;&lt;/t&gt;","//s"),"mm","")))/10))</f>
        <v>2</v>
      </c>
      <c r="S49" t="str">
        <f>IF(OR('Model output'!P48="",ISNUMBER(SEARCH("Not identified", 'Model output'!P48)),ISNUMBER(SEARCH("Absent",'Model output'!P48)),AND(ISNUMBER(SEARCH("No",'Model output'!P48)),NOT(ISNUMBER(SEARCH("diagnostic",'Model output'!P48)))),ISNUMBER(SEARCH("Negative",'Model output'!P48))),"negative","positive")</f>
        <v>negative</v>
      </c>
      <c r="T49">
        <f>IF('Model output'!O48="","",'Model output'!O48)</f>
        <v>1</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t="str">
        <f>IF('Model output'!S48="","", IF('Model output'!S48= "[]", "", 'Model output'!S48))</f>
        <v>Not Identified</v>
      </c>
      <c r="Y49" t="str">
        <f>IF(OR('Model output'!S48="",ISNUMBER(SEARCH("Absent",'Model output'!S48)),ISNUMBER(SEARCH("Not identified",'Model output'!S48)),ISNUMBER(SEARCH("No",'Model output'!S48)),ISNUMBER(SEARCH("negative",'Model output'!S48)),ISNUMBER(SEARCH("limited to thyroid",'Model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 IF('Model output'!T48="[]", "", IF('Model output'!T48="Not mentioned", "No", "Yes")))</f>
        <v/>
      </c>
      <c r="AB49" t="str">
        <f>IF(AA49&lt;&gt;"Yes","",IF(OR('Model output'!U48="",'Model output'!U48="[]",ISNUMBER(SEARCH("Not identified",'Model output'!U48))),"",'Model output'!U48))</f>
        <v/>
      </c>
      <c r="AC49" s="9" t="str">
        <f>IF(OR('Model output'!V48="", AND(ISERROR(SEARCH("Positive",'Model output'!V48)), ISNUMBER(SEARCH("Negative",'Model output'!V48))), 'Model output'!V48="No", ISNUMBER(SEARCH("Uninvolved",'Model output'!V48)), ISNUMBER(SEARCH("Not involved",'Model output'!V48)), ISNUMBER(SEARCH("Free",'Model output'!V48)), ISNUMBER(SEARCH("Cannot be assessed",'Model output'!V48)), ISNUMBER(SEARCH("1 mm",'Model output'!V48)), ISNUMBER(SEARCH("0.1 CM",'Model output'!V48)), ISNUMBER(SEARCH("less than 0.2 mm",'Model output'!V48)), ISNUMBER(SEARCH("less than 0.5 mm",'Model output'!V48)), ISNUMBER(SEARCH("abut",'Model output'!V48))), "negative", "positive")</f>
        <v>negative</v>
      </c>
      <c r="AE49" s="27"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low</v>
      </c>
      <c r="AF49" s="32" t="str">
        <f t="shared" si="3"/>
        <v>1b</v>
      </c>
      <c r="AG49" s="32" t="str">
        <f t="shared" si="4"/>
        <v>0</v>
      </c>
      <c r="AH49" s="28" t="str">
        <f t="shared" si="6"/>
        <v>0</v>
      </c>
      <c r="AI49" s="35" t="str">
        <f t="shared" si="7"/>
        <v>I</v>
      </c>
      <c r="AJ49" s="27" t="s">
        <v>627</v>
      </c>
      <c r="AK49" s="32" t="s">
        <v>944</v>
      </c>
      <c r="AL49" s="32" t="s">
        <v>945</v>
      </c>
      <c r="AM49" s="32" t="s">
        <v>948</v>
      </c>
      <c r="AN49" s="32" t="s">
        <v>59</v>
      </c>
      <c r="AO49" s="33">
        <f t="shared" ca="1" si="8"/>
        <v>1</v>
      </c>
      <c r="AP49" s="28">
        <f t="shared" si="9"/>
        <v>1</v>
      </c>
      <c r="AQ49" s="28">
        <f t="shared" si="10"/>
        <v>1</v>
      </c>
      <c r="AR49" s="28">
        <f t="shared" si="11"/>
        <v>1</v>
      </c>
      <c r="AS49" s="34">
        <f t="shared" si="5"/>
        <v>1</v>
      </c>
      <c r="AT49" s="1"/>
    </row>
    <row r="50" spans="1:46">
      <c r="A50" t="str">
        <f>'Model output'!A49</f>
        <v>TCGA-DJ-A13O</v>
      </c>
      <c r="B50" s="43">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X</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X</v>
      </c>
      <c r="F50" t="str">
        <f t="shared" si="12"/>
        <v>negative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
      </c>
      <c r="H50" t="str">
        <f>IF('Model output'!H49="","negative",IF('Model output'!H49="[]", "negative", IF(OR(ISNUMBER(SEARCH("lymph node",'Model output'!H49)),ISNUMBER(SEARCH("Not mentioned",'Model output'!H49)),ISNUMBER(SEARCH("neck",'Model output'!H49)),ISNUMBER(SEARCH("Not applicable",'Model output'!H49))),"negative","positive")))</f>
        <v>negative</v>
      </c>
      <c r="I50">
        <f>IF('Model output'!I49="","",IF(ISNUMBER('Model output'!I49),'Model output'!I49,1))</f>
        <v>2</v>
      </c>
      <c r="J50">
        <f>IF('Model output'!J49="","",IF(AND(ISNUMBER('Model output'!J49),'Model output'!J49&lt;=I50),'Model output'!J49,IF(ISNUMBER(SEARCH("0/",'Model output'!J49)),0,1)))</f>
        <v>0</v>
      </c>
      <c r="K50" t="str" cm="1">
        <f t="array" ref="K50">IF(COUNT(FIND({0,1,2,3,4,5,6,7,8,9},'Model output'!K49))&gt;0,'Model output'!K49,"")</f>
        <v/>
      </c>
      <c r="L50" s="8" t="str">
        <f t="shared" si="1"/>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v>
      </c>
      <c r="O50" t="str">
        <f>IF('Model output'!M49="","",'Model output'!M49)</f>
        <v>Classical, Tall cell</v>
      </c>
      <c r="P50" t="str">
        <f>IF('Model output'!N49="","",'Model output'!N49)</f>
        <v>1.1 cm</v>
      </c>
      <c r="Q50" t="str">
        <f t="shared" si="2"/>
        <v>1.1cm</v>
      </c>
      <c r="R50" cm="1">
        <f t="array" ref="R50">IF(Q50="","",IF(ISNUMBER(SEARCH("cm",Q50)),MAX(VALUE(SUBSTITUTE(_xlfn.FILTERXML("&lt;t&gt;&lt;s&gt;"&amp;SUBSTITUTE(Q50,",","&lt;/s&gt;&lt;s&gt;")&amp;"&lt;/s&gt;&lt;/t&gt;","//s"),"cm",""))),MAX(VALUE(SUBSTITUTE(_xlfn.FILTERXML("&lt;t&gt;&lt;s&gt;"&amp;SUBSTITUTE(Q50,",","&lt;/s&gt;&lt;s&gt;")&amp;"&lt;/s&gt;&lt;/t&gt;","//s"),"mm","")))/10))</f>
        <v>1.1000000000000001</v>
      </c>
      <c r="S50" t="str">
        <f>IF(OR('Model output'!P49="",ISNUMBER(SEARCH("Not identified", 'Model output'!P49)),ISNUMBER(SEARCH("Absent",'Model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t="str">
        <f>IF('Model output'!S49="","", IF('Model output'!S49= "[]", "", 'Model output'!S49))</f>
        <v>Not identified</v>
      </c>
      <c r="Y50" t="str">
        <f>IF(OR('Model output'!S49="",ISNUMBER(SEARCH("Absent",'Model output'!S49)),ISNUMBER(SEARCH("Not identified",'Model output'!S49)),ISNUMBER(SEARCH("No",'Model output'!S49)),ISNUMBER(SEARCH("negative",'Model output'!S49)),ISNUMBER(SEARCH("limited to thyroid",'Model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 IF('Model output'!T49="[]", "", IF('Model output'!T49="Not mentioned", "No", "Yes")))</f>
        <v/>
      </c>
      <c r="AB50" t="str">
        <f>IF(AA50&lt;&gt;"Yes","",IF(OR('Model output'!U49="",'Model output'!U49="[]",ISNUMBER(SEARCH("Not identified",'Model output'!U49))),"",'Model output'!U49))</f>
        <v/>
      </c>
      <c r="AC50" s="9" t="str">
        <f>IF(OR('Model output'!V49="", AND(ISERROR(SEARCH("Positive",'Model output'!V49)), ISNUMBER(SEARCH("Negative",'Model output'!V49))), 'Model output'!V49="No", ISNUMBER(SEARCH("Uninvolved",'Model output'!V49)), ISNUMBER(SEARCH("Not involved",'Model output'!V49)), ISNUMBER(SEARCH("Free",'Model output'!V49)), ISNUMBER(SEARCH("Cannot be assessed",'Model output'!V49)), ISNUMBER(SEARCH("1 mm",'Model output'!V49)), ISNUMBER(SEARCH("0.1 CM",'Model output'!V49)), ISNUMBER(SEARCH("less than 0.2 mm",'Model output'!V49)), ISNUMBER(SEARCH("less than 0.5 mm",'Model output'!V49)), ISNUMBER(SEARCH("abut",'Model output'!V49))), "negative", "positive")</f>
        <v>negative</v>
      </c>
      <c r="AE50" s="27"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32" t="str">
        <f t="shared" si="3"/>
        <v>1b</v>
      </c>
      <c r="AG50" s="32" t="str">
        <f t="shared" si="4"/>
        <v>0</v>
      </c>
      <c r="AH50" s="28" t="str">
        <f t="shared" si="6"/>
        <v>0</v>
      </c>
      <c r="AI50" s="35" t="str">
        <f t="shared" si="7"/>
        <v>I</v>
      </c>
      <c r="AJ50" s="27" t="s">
        <v>629</v>
      </c>
      <c r="AK50" s="32" t="s">
        <v>944</v>
      </c>
      <c r="AL50" s="32" t="s">
        <v>945</v>
      </c>
      <c r="AM50" s="32" t="s">
        <v>948</v>
      </c>
      <c r="AN50" s="32" t="s">
        <v>59</v>
      </c>
      <c r="AO50" s="33">
        <f t="shared" ca="1" si="8"/>
        <v>1</v>
      </c>
      <c r="AP50" s="28">
        <f t="shared" si="9"/>
        <v>1</v>
      </c>
      <c r="AQ50" s="28">
        <f t="shared" si="10"/>
        <v>1</v>
      </c>
      <c r="AR50" s="28">
        <f t="shared" si="11"/>
        <v>1</v>
      </c>
      <c r="AS50" s="34">
        <f t="shared" si="5"/>
        <v>1</v>
      </c>
      <c r="AT50" s="1"/>
    </row>
    <row r="51" spans="1:46">
      <c r="A51" t="str">
        <f>'Model output'!A50</f>
        <v>TCGA-DJ-A13R</v>
      </c>
      <c r="B51" s="43">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X</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
      </c>
      <c r="F51" t="str">
        <f t="shared" si="12"/>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
      </c>
      <c r="H51" t="str">
        <f>IF('Model output'!H50="","negative",IF('Model output'!H50="[]", "negative", IF(OR(ISNUMBER(SEARCH("lymph node",'Model output'!H50)),ISNUMBER(SEARCH("Not mentioned",'Model output'!H50)),ISNUMBER(SEARCH("neck",'Model output'!H50)),ISNUMBER(SEARCH("Not applicable",'Model output'!H50))),"negative","positive")))</f>
        <v>negative</v>
      </c>
      <c r="I51">
        <f>IF('Model output'!I50="","",IF(ISNUMBER('Model output'!I50),'Model output'!I50,1))</f>
        <v>2</v>
      </c>
      <c r="J51">
        <f>IF('Model output'!J50="","",IF(AND(ISNUMBER('Model output'!J50),'Model output'!J50&lt;=I51),'Model output'!J50,IF(ISNUMBER(SEARCH("0/",'Model output'!J50)),0,1)))</f>
        <v>0</v>
      </c>
      <c r="K51" t="str" cm="1">
        <f t="array" ref="K51">IF(COUNT(FIND({0,1,2,3,4,5,6,7,8,9},'Model output'!K50))&gt;0,'Model output'!K50,"")</f>
        <v/>
      </c>
      <c r="L51" s="8" t="str">
        <f t="shared" si="1"/>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v>
      </c>
      <c r="O51" t="str">
        <f>IF('Model output'!M50="","",'Model output'!M50)</f>
        <v>Follicular variant with oncocytic features</v>
      </c>
      <c r="P51" t="str">
        <f>IF('Model output'!N50="","",'Model output'!N50)</f>
        <v>5 cm</v>
      </c>
      <c r="Q51" t="str">
        <f t="shared" si="2"/>
        <v>5cm</v>
      </c>
      <c r="R51" cm="1">
        <f t="array" ref="R51">IF(Q51="","",IF(ISNUMBER(SEARCH("cm",Q51)),MAX(VALUE(SUBSTITUTE(_xlfn.FILTERXML("&lt;t&gt;&lt;s&gt;"&amp;SUBSTITUTE(Q51,",","&lt;/s&gt;&lt;s&gt;")&amp;"&lt;/s&gt;&lt;/t&gt;","//s"),"cm",""))),MAX(VALUE(SUBSTITUTE(_xlfn.FILTERXML("&lt;t&gt;&lt;s&gt;"&amp;SUBSTITUTE(Q51,",","&lt;/s&gt;&lt;s&gt;")&amp;"&lt;/s&gt;&lt;/t&gt;","//s"),"mm","")))/10))</f>
        <v>5</v>
      </c>
      <c r="S51" t="str">
        <f>IF(OR('Model output'!P50="",ISNUMBER(SEARCH("Not identified", 'Model output'!P50)),ISNUMBER(SEARCH("Absent",'Model output'!P50)),AND(ISNUMBER(SEARCH("No",'Model output'!P50)),NOT(ISNUMBER(SEARCH("diagnostic",'Model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t="str">
        <f>IF('Model output'!S50="","", IF('Model output'!S50= "[]", "", 'Model output'!S50))</f>
        <v>Not Identified</v>
      </c>
      <c r="Y51" t="str">
        <f>IF(OR('Model output'!S50="",ISNUMBER(SEARCH("Absent",'Model output'!S50)),ISNUMBER(SEARCH("Not identified",'Model output'!S50)),ISNUMBER(SEARCH("No",'Model output'!S50)),ISNUMBER(SEARCH("negative",'Model output'!S50)),ISNUMBER(SEARCH("limited to thyroid",'Model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 IF('Model output'!T50="[]", "", IF('Model output'!T50="Not mentioned", "No", "Yes")))</f>
        <v/>
      </c>
      <c r="AB51" t="str">
        <f>IF(AA51&lt;&gt;"Yes","",IF(OR('Model output'!U50="",'Model output'!U50="[]",ISNUMBER(SEARCH("Not identified",'Model output'!U50))),"",'Model output'!U50))</f>
        <v/>
      </c>
      <c r="AC51" s="9" t="str">
        <f>IF(OR('Model output'!V50="", AND(ISERROR(SEARCH("Positive",'Model output'!V50)), ISNUMBER(SEARCH("Negative",'Model output'!V50))), 'Model output'!V50="No", ISNUMBER(SEARCH("Uninvolved",'Model output'!V50)), ISNUMBER(SEARCH("Not involved",'Model output'!V50)), ISNUMBER(SEARCH("Free",'Model output'!V50)), ISNUMBER(SEARCH("Cannot be assessed",'Model output'!V50)), ISNUMBER(SEARCH("1 mm",'Model output'!V50)), ISNUMBER(SEARCH("0.1 CM",'Model output'!V50)), ISNUMBER(SEARCH("less than 0.2 mm",'Model output'!V50)), ISNUMBER(SEARCH("less than 0.5 mm",'Model output'!V50)), ISNUMBER(SEARCH("abut",'Model output'!V50))), "negative", "positive")</f>
        <v>negative</v>
      </c>
      <c r="AE51" s="27"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low</v>
      </c>
      <c r="AF51" s="32" t="str">
        <f t="shared" si="3"/>
        <v>3a</v>
      </c>
      <c r="AG51" s="32" t="str">
        <f t="shared" si="4"/>
        <v>0</v>
      </c>
      <c r="AH51" s="28" t="str">
        <f t="shared" si="6"/>
        <v>0</v>
      </c>
      <c r="AI51" s="35" t="str">
        <f t="shared" si="7"/>
        <v>I</v>
      </c>
      <c r="AJ51" s="27" t="s">
        <v>627</v>
      </c>
      <c r="AK51" s="32" t="s">
        <v>950</v>
      </c>
      <c r="AL51" s="32" t="s">
        <v>945</v>
      </c>
      <c r="AM51" s="32" t="s">
        <v>948</v>
      </c>
      <c r="AN51" s="32" t="s">
        <v>59</v>
      </c>
      <c r="AO51" s="33">
        <f t="shared" ca="1" si="8"/>
        <v>1</v>
      </c>
      <c r="AP51" s="28">
        <f t="shared" si="9"/>
        <v>1</v>
      </c>
      <c r="AQ51" s="28">
        <f t="shared" si="10"/>
        <v>1</v>
      </c>
      <c r="AR51" s="28">
        <f t="shared" si="11"/>
        <v>1</v>
      </c>
      <c r="AS51" s="34">
        <f t="shared" si="5"/>
        <v>1</v>
      </c>
      <c r="AT51" s="1"/>
    </row>
    <row r="52" spans="1:46">
      <c r="A52" t="str">
        <f>'Model output'!A51</f>
        <v>TCGA-DJ-A13S</v>
      </c>
      <c r="B52" s="43">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X</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X</v>
      </c>
      <c r="F52" t="str">
        <f t="shared" si="12"/>
        <v>negative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
      </c>
      <c r="H52" t="str">
        <f>IF('Model output'!H51="","negative",IF('Model output'!H51="[]", "negative", IF(OR(ISNUMBER(SEARCH("lymph node",'Model output'!H51)),ISNUMBER(SEARCH("Not mentioned",'Model output'!H51)),ISNUMBER(SEARCH("neck",'Model output'!H51)),ISNUMBER(SEARCH("Not applicable",'Model output'!H51))),"negative","positive")))</f>
        <v>negative</v>
      </c>
      <c r="I52" t="str">
        <f>IF('Model output'!I51="","",IF(ISNUMBER('Model output'!I51),'Model output'!I51,1))</f>
        <v/>
      </c>
      <c r="J52" t="str">
        <f>IF('Model output'!J51="","",IF(AND(ISNUMBER('Model output'!J51),'Model output'!J51&lt;=I52),'Model output'!J51,IF(ISNUMBER(SEARCH("0/",'Model output'!J51)),0,1)))</f>
        <v/>
      </c>
      <c r="K52" t="str" cm="1">
        <f t="array" ref="K52">IF(COUNT(FIND({0,1,2,3,4,5,6,7,8,9},'Model output'!K51))&gt;0,'Model output'!K51,"")</f>
        <v/>
      </c>
      <c r="L52" s="8" t="str">
        <f t="shared" si="1"/>
        <v/>
      </c>
      <c r="M52" t="str" cm="1">
        <f t="array" ref="M52">IF(L52="","",IF(ISNUMBER(SEARCH("cm",L52)),MAX(VALUE(SUBSTITUTE(_xlfn.FILTERXML("&lt;t&gt;&lt;s&gt;"&amp;SUBSTITUTE(L52,",","&lt;/s&gt;&lt;s&gt;")&amp;"&lt;/s&gt;&lt;/t&gt;","//s"),"cm",""))),MAX(VALUE(SUBSTITUTE(_xlfn.FILTERXML("&lt;t&gt;&lt;s&gt;"&amp;SUBSTITUTE(L52,",","&lt;/s&gt;&lt;s&gt;")&amp;"&lt;/s&gt;&lt;/t&gt;","//s"),"mm","")))/10))</f>
        <v/>
      </c>
      <c r="N52" t="str">
        <f>IF('Model output'!L51="","",'Model output'!L51)</f>
        <v>Papillary</v>
      </c>
      <c r="O52" t="str">
        <f>IF('Model output'!M51="","",'Model output'!M51)</f>
        <v>Follicular variant</v>
      </c>
      <c r="P52" t="str">
        <f>IF('Model output'!N51="","",'Model output'!N51)</f>
        <v>1.8 cm</v>
      </c>
      <c r="Q52" t="str">
        <f t="shared" si="2"/>
        <v>1.8cm</v>
      </c>
      <c r="R52" cm="1">
        <f t="array" ref="R52">IF(Q52="","",IF(ISNUMBER(SEARCH("cm",Q52)),MAX(VALUE(SUBSTITUTE(_xlfn.FILTERXML("&lt;t&gt;&lt;s&gt;"&amp;SUBSTITUTE(Q52,",","&lt;/s&gt;&lt;s&gt;")&amp;"&lt;/s&gt;&lt;/t&gt;","//s"),"cm",""))),MAX(VALUE(SUBSTITUTE(_xlfn.FILTERXML("&lt;t&gt;&lt;s&gt;"&amp;SUBSTITUTE(Q52,",","&lt;/s&gt;&lt;s&gt;")&amp;"&lt;/s&gt;&lt;/t&gt;","//s"),"mm","")))/10))</f>
        <v>1.8</v>
      </c>
      <c r="S52" t="str">
        <f>IF(OR('Model output'!P51="",ISNUMBER(SEARCH("Not identified", 'Model output'!P51)),ISNUMBER(SEARCH("Absent",'Model output'!P51)),AND(ISNUMBER(SEARCH("No",'Model output'!P51)),NOT(ISNUMBER(SEARCH("diagnostic",'Model output'!P51)))),ISNUMBER(SEARCH("Negative",'Model output'!P51))),"negative","positive")</f>
        <v>negative</v>
      </c>
      <c r="T52">
        <f>IF('Model output'!O51="","",'Model output'!O51)</f>
        <v>1</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t="str">
        <f>IF('Model output'!S51="","", IF('Model output'!S51= "[]", "", 'Model output'!S51))</f>
        <v>Not identified</v>
      </c>
      <c r="Y52" t="str">
        <f>IF(OR('Model output'!S51="",ISNUMBER(SEARCH("Absent",'Model output'!S51)),ISNUMBER(SEARCH("Not identified",'Model output'!S51)),ISNUMBER(SEARCH("No",'Model output'!S51)),ISNUMBER(SEARCH("negative",'Model output'!S51)),ISNUMBER(SEARCH("limited to thyroid",'Model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 IF('Model output'!T51="[]", "", IF('Model output'!T51="Not mentioned", "No", "Yes")))</f>
        <v/>
      </c>
      <c r="AB52" t="str">
        <f>IF(AA52&lt;&gt;"Yes","",IF(OR('Model output'!U51="",'Model output'!U51="[]",ISNUMBER(SEARCH("Not identified",'Model output'!U51))),"",'Model output'!U51))</f>
        <v/>
      </c>
      <c r="AC52" s="9" t="str">
        <f>IF(OR('Model output'!V51="", AND(ISERROR(SEARCH("Positive",'Model output'!V51)), ISNUMBER(SEARCH("Negative",'Model output'!V51))), 'Model output'!V51="No", ISNUMBER(SEARCH("Uninvolved",'Model output'!V51)), ISNUMBER(SEARCH("Not involved",'Model output'!V51)), ISNUMBER(SEARCH("Free",'Model output'!V51)), ISNUMBER(SEARCH("Cannot be assessed",'Model output'!V51)), ISNUMBER(SEARCH("1 mm",'Model output'!V51)), ISNUMBER(SEARCH("0.1 CM",'Model output'!V51)), ISNUMBER(SEARCH("less than 0.2 mm",'Model output'!V51)), ISNUMBER(SEARCH("less than 0.5 mm",'Model output'!V51)), ISNUMBER(SEARCH("abut",'Model output'!V51))), "negative", "positive")</f>
        <v>negative</v>
      </c>
      <c r="AE52" s="27"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low</v>
      </c>
      <c r="AF52" s="32" t="str">
        <f t="shared" si="3"/>
        <v>1b</v>
      </c>
      <c r="AG52" s="32" t="str">
        <f t="shared" si="4"/>
        <v>0</v>
      </c>
      <c r="AH52" s="28" t="str">
        <f t="shared" si="6"/>
        <v>0</v>
      </c>
      <c r="AI52" s="35" t="str">
        <f t="shared" si="7"/>
        <v>I</v>
      </c>
      <c r="AJ52" s="27" t="s">
        <v>627</v>
      </c>
      <c r="AK52" s="32" t="s">
        <v>944</v>
      </c>
      <c r="AL52" s="32" t="s">
        <v>948</v>
      </c>
      <c r="AM52" s="32" t="s">
        <v>948</v>
      </c>
      <c r="AN52" s="32" t="s">
        <v>59</v>
      </c>
      <c r="AO52" s="33">
        <f t="shared" ca="1" si="8"/>
        <v>1</v>
      </c>
      <c r="AP52" s="28">
        <f t="shared" si="9"/>
        <v>1</v>
      </c>
      <c r="AQ52" s="28">
        <f t="shared" si="10"/>
        <v>1</v>
      </c>
      <c r="AR52" s="28">
        <f t="shared" si="11"/>
        <v>1</v>
      </c>
      <c r="AS52" s="34">
        <f t="shared" si="5"/>
        <v>1</v>
      </c>
      <c r="AT52" s="1"/>
    </row>
    <row r="53" spans="1:46">
      <c r="A53" t="str">
        <f>'Model output'!A52</f>
        <v>TCGA-DJ-A13T</v>
      </c>
      <c r="B53" s="43">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1</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X</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X</v>
      </c>
      <c r="F53" t="str">
        <f t="shared" ref="F53:F115" si="13">IF(OR(G53&lt;&gt;"",AND(J53&lt;&gt;"",ISNUMBER(J53),J53&gt;0),AND(M53&lt;&gt;"",M53&gt;0)),"positive","negative")</f>
        <v>negative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output'!G52)),ISNUMBER(SEARCH("2",'Model output'!G52)),ISNUMBER(SEARCH("III",'Model output'!G52)),ISNUMBER(SEARCH("three",'Model output'!G52)),ISNUMBER(SEARCH("3",'Model output'!G52)),ISNUMBER(SEARCH("IV",'Model output'!G52)),ISNUMBER(SEARCH("four",'Model output'!G52)),ISNUMBER(SEARCH("4",'Model output'!G52)),ISNUMBER(SEARCH("V ",'Model output'!G52)),ISNUMBER(SEARCH("five",'Model output'!G52)),ISNUMBER(SEARCH("5",'Model output'!G52))))), "lateral", "central"))</f>
        <v/>
      </c>
      <c r="H53" t="str">
        <f>IF('Model output'!H52="","negative",IF('Model output'!H52="[]", "negative", IF(OR(ISNUMBER(SEARCH("lymph node",'Model output'!H52)),ISNUMBER(SEARCH("Not mentioned",'Model output'!H52)),ISNUMBER(SEARCH("neck",'Model output'!H52)),ISNUMBER(SEARCH("Not applicable",'Model output'!H52))),"negative","positive")))</f>
        <v>negative</v>
      </c>
      <c r="I53">
        <f>IF('Model output'!I52="","",IF(ISNUMBER('Model output'!I52),'Model output'!I52,1))</f>
        <v>5</v>
      </c>
      <c r="J53">
        <f>IF('Model output'!J52="","",IF(AND(ISNUMBER('Model output'!J52),'Model output'!J52&lt;=I53),'Model output'!J52,IF(ISNUMBER(SEARCH("0/",'Model output'!J52)),0,1)))</f>
        <v>0</v>
      </c>
      <c r="K53" t="str" cm="1">
        <f t="array" ref="K53">IF(COUNT(FIND({0,1,2,3,4,5,6,7,8,9},'Model output'!K52))&gt;0,'Model output'!K52,"")</f>
        <v/>
      </c>
      <c r="L53" s="8" t="str">
        <f t="shared" si="1"/>
        <v/>
      </c>
      <c r="M53" t="str" cm="1">
        <f t="array" ref="M53">IF(L53="","",IF(ISNUMBER(SEARCH("cm",L53)),MAX(VALUE(SUBSTITUTE(_xlfn.FILTERXML("&lt;t&gt;&lt;s&gt;"&amp;SUBSTITUTE(L53,",","&lt;/s&gt;&lt;s&gt;")&amp;"&lt;/s&gt;&lt;/t&gt;","//s"),"cm",""))),MAX(VALUE(SUBSTITUTE(_xlfn.FILTERXML("&lt;t&gt;&lt;s&gt;"&amp;SUBSTITUTE(L53,",","&lt;/s&gt;&lt;s&gt;")&amp;"&lt;/s&gt;&lt;/t&gt;","//s"),"mm","")))/10))</f>
        <v/>
      </c>
      <c r="N53" t="str">
        <f>IF('Model output'!L52="","",'Model output'!L52)</f>
        <v>Papillary</v>
      </c>
      <c r="O53" t="str">
        <f>IF('Model output'!M52="","",'Model output'!M52)</f>
        <v>Classical</v>
      </c>
      <c r="P53" t="str">
        <f>IF('Model output'!N52="","",'Model output'!N52)</f>
        <v>2.2 cm</v>
      </c>
      <c r="Q53" t="str">
        <f t="shared" si="2"/>
        <v>2.2cm</v>
      </c>
      <c r="R53" cm="1">
        <f t="array" ref="R53">IF(Q53="","",IF(ISNUMBER(SEARCH("cm",Q53)),MAX(VALUE(SUBSTITUTE(_xlfn.FILTERXML("&lt;t&gt;&lt;s&gt;"&amp;SUBSTITUTE(Q53,",","&lt;/s&gt;&lt;s&gt;")&amp;"&lt;/s&gt;&lt;/t&gt;","//s"),"cm",""))),MAX(VALUE(SUBSTITUTE(_xlfn.FILTERXML("&lt;t&gt;&lt;s&gt;"&amp;SUBSTITUTE(Q53,",","&lt;/s&gt;&lt;s&gt;")&amp;"&lt;/s&gt;&lt;/t&gt;","//s"),"mm","")))/10))</f>
        <v>2.2000000000000002</v>
      </c>
      <c r="S53" t="str">
        <f>IF(OR('Model output'!P52="",ISNUMBER(SEARCH("Not identified", 'Model output'!P52)),ISNUMBER(SEARCH("Absent",'Model output'!P52)),AND(ISNUMBER(SEARCH("No",'Model output'!P52)),NOT(ISNUMBER(SEARCH("diagnostic",'Model output'!P52)))),ISNUMBER(SEARCH("Negative",'Model output'!P52))),"negative","positive")</f>
        <v>positive</v>
      </c>
      <c r="T53">
        <f>IF('Model output'!O52="","",'Model output'!O52)</f>
        <v>1</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f>
        <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positive</v>
      </c>
      <c r="X53" t="str">
        <f>IF('Model output'!S52="","", IF('Model output'!S52= "[]", "", 'Model output'!S52))</f>
        <v>Not identified</v>
      </c>
      <c r="Y53" t="str">
        <f>IF(OR('Model output'!S52="",ISNUMBER(SEARCH("Absent",'Model output'!S52)),ISNUMBER(SEARCH("Not identified",'Model output'!S52)),ISNUMBER(SEARCH("No",'Model output'!S52)),ISNUMBER(SEARCH("negative",'Model output'!S52)),ISNUMBER(SEARCH("limited to thyroid",'Model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 IF('Model output'!T52="[]", "", IF('Model output'!T52="Not mentioned", "No", "Yes")))</f>
        <v/>
      </c>
      <c r="AB53" t="str">
        <f>IF(AA53&lt;&gt;"Yes","",IF(OR('Model output'!U52="",'Model output'!U52="[]",ISNUMBER(SEARCH("Not identified",'Model output'!U52))),"",'Model output'!U52))</f>
        <v/>
      </c>
      <c r="AC53" s="9" t="str">
        <f>IF(OR('Model output'!V52="", AND(ISERROR(SEARCH("Positive",'Model output'!V52)), ISNUMBER(SEARCH("Negative",'Model output'!V52))), 'Model output'!V52="No", ISNUMBER(SEARCH("Uninvolved",'Model output'!V52)), ISNUMBER(SEARCH("Not involved",'Model output'!V52)), ISNUMBER(SEARCH("Free",'Model output'!V52)), ISNUMBER(SEARCH("Cannot be assessed",'Model output'!V52)), ISNUMBER(SEARCH("1 mm",'Model output'!V52)), ISNUMBER(SEARCH("0.1 CM",'Model output'!V52)), ISNUMBER(SEARCH("less than 0.2 mm",'Model output'!V52)), ISNUMBER(SEARCH("less than 0.5 mm",'Model output'!V52)), ISNUMBER(SEARCH("abut",'Model output'!V52))), "negative", "positive")</f>
        <v>negative</v>
      </c>
      <c r="AE53" s="27"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ISNUMBER(SEARCH("papillary",N53,1)),S53="positive"),AND(AND(ISNUMBER(J53),J53&gt;=5),M53=""),AND(AND(ISNUMBER(J53),J53&gt;=5),AND(ISNUMBER(M53),M53&gt;=1)),AND(ISNUMBER(SERACH("papillary",N53)),OR(Y53="positive",Z53="positive"), ISNUMBER(SEARCH("BRAF",AB53)))),"intermediate","low"))</f>
        <v>intermediate</v>
      </c>
      <c r="AF53" s="32" t="str">
        <f t="shared" si="3"/>
        <v>2</v>
      </c>
      <c r="AG53" s="32" t="str">
        <f t="shared" si="4"/>
        <v>0</v>
      </c>
      <c r="AH53" s="28" t="str">
        <f t="shared" si="6"/>
        <v>0</v>
      </c>
      <c r="AI53" s="35" t="str">
        <f t="shared" si="7"/>
        <v>I</v>
      </c>
      <c r="AJ53" s="27" t="s">
        <v>629</v>
      </c>
      <c r="AK53" s="32" t="s">
        <v>947</v>
      </c>
      <c r="AL53" s="32" t="s">
        <v>945</v>
      </c>
      <c r="AM53" s="32" t="s">
        <v>948</v>
      </c>
      <c r="AN53" s="32" t="s">
        <v>59</v>
      </c>
      <c r="AO53" s="33">
        <f t="shared" ca="1" si="8"/>
        <v>1</v>
      </c>
      <c r="AP53" s="28">
        <f t="shared" si="9"/>
        <v>1</v>
      </c>
      <c r="AQ53" s="28">
        <f t="shared" si="10"/>
        <v>1</v>
      </c>
      <c r="AR53" s="28">
        <f t="shared" si="11"/>
        <v>1</v>
      </c>
      <c r="AS53" s="34">
        <f t="shared" si="5"/>
        <v>1</v>
      </c>
    </row>
    <row r="54" spans="1:46">
      <c r="A54" t="str">
        <f>'Model output'!A53</f>
        <v>TCGA-DJ-A13U</v>
      </c>
      <c r="B54" s="43">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X</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X</v>
      </c>
      <c r="F54" t="str">
        <f t="shared" si="13"/>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output'!G53)),ISNUMBER(SEARCH("2",'Model output'!G53)),ISNUMBER(SEARCH("III",'Model output'!G53)),ISNUMBER(SEARCH("three",'Model output'!G53)),ISNUMBER(SEARCH("3",'Model output'!G53)),ISNUMBER(SEARCH("IV",'Model output'!G53)),ISNUMBER(SEARCH("four",'Model output'!G53)),ISNUMBER(SEARCH("4",'Model output'!G53)),ISNUMBER(SEARCH("V ",'Model output'!G53)),ISNUMBER(SEARCH("five",'Model output'!G53)),ISNUMBER(SEARCH("5",'Model output'!G53))))), "lateral", "central"))</f>
        <v/>
      </c>
      <c r="H54" t="str">
        <f>IF('Model output'!H53="","negative",IF('Model output'!H53="[]", "negative", IF(OR(ISNUMBER(SEARCH("lymph node",'Model output'!H53)),ISNUMBER(SEARCH("Not mentioned",'Model output'!H53)),ISNUMBER(SEARCH("neck",'Model output'!H53)),ISNUMBER(SEARCH("Not applicable",'Model output'!H53))),"negative","positive")))</f>
        <v>negative</v>
      </c>
      <c r="I54" t="str">
        <f>IF('Model output'!I53="","",IF(ISNUMBER('Model output'!I53),'Model output'!I53,1))</f>
        <v/>
      </c>
      <c r="J54" t="str">
        <f>IF('Model output'!J53="","",IF(AND(ISNUMBER('Model output'!J53),'Model output'!J53&lt;=I54),'Model output'!J53,IF(ISNUMBER(SEARCH("0/",'Model output'!J53)),0,1)))</f>
        <v/>
      </c>
      <c r="K54" t="str" cm="1">
        <f t="array" ref="K54">IF(COUNT(FIND({0,1,2,3,4,5,6,7,8,9},'Model output'!K53))&gt;0,'Model output'!K53,"")</f>
        <v/>
      </c>
      <c r="L54" s="8" t="str">
        <f t="shared" si="1"/>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v>
      </c>
      <c r="O54" t="str">
        <f>IF('Model output'!M53="","",'Model output'!M53)</f>
        <v>Classical</v>
      </c>
      <c r="P54" t="str">
        <f>IF('Model output'!N53="","",'Model output'!N53)</f>
        <v>1.1 cm</v>
      </c>
      <c r="Q54" t="str">
        <f t="shared" si="2"/>
        <v>1.1cm</v>
      </c>
      <c r="R54" cm="1">
        <f t="array" ref="R54">IF(Q54="","",IF(ISNUMBER(SEARCH("cm",Q54)),MAX(VALUE(SUBSTITUTE(_xlfn.FILTERXML("&lt;t&gt;&lt;s&gt;"&amp;SUBSTITUTE(Q54,",","&lt;/s&gt;&lt;s&gt;")&amp;"&lt;/s&gt;&lt;/t&gt;","//s"),"cm",""))),MAX(VALUE(SUBSTITUTE(_xlfn.FILTERXML("&lt;t&gt;&lt;s&gt;"&amp;SUBSTITUTE(Q54,",","&lt;/s&gt;&lt;s&gt;")&amp;"&lt;/s&gt;&lt;/t&gt;","//s"),"mm","")))/10))</f>
        <v>1.1000000000000001</v>
      </c>
      <c r="S54" t="str">
        <f>IF(OR('Model output'!P53="",ISNUMBER(SEARCH("Not identified", 'Model output'!P53)),ISNUMBER(SEARCH("Absent",'Model output'!P53)),AND(ISNUMBER(SEARCH("No",'Model output'!P53)),NOT(ISNUMBER(SEARCH("diagnostic",'Model output'!P53)))),ISNUMBER(SEARCH("Negative",'Model output'!P53))),"negative","positive")</f>
        <v>positive</v>
      </c>
      <c r="T54">
        <f>IF('Model output'!O53="","",'Model output'!O53)</f>
        <v>1</v>
      </c>
      <c r="U54" t="str">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f>
        <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positive</v>
      </c>
      <c r="X54" t="str">
        <f>IF('Model output'!S53="","", IF('Model output'!S53= "[]", "", 'Model output'!S53))</f>
        <v>Present</v>
      </c>
      <c r="Y54" t="str">
        <f>IF(OR('Model output'!S53="",ISNUMBER(SEARCH("Absent",'Model output'!S53)),ISNUMBER(SEARCH("Not identified",'Model output'!S53)),ISNUMBER(SEARCH("No",'Model output'!S53)),ISNUMBER(SEARCH("negative",'Model output'!S53)),ISNUMBER(SEARCH("limited to thyroid",'Model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 IF('Model output'!T53="[]", "", IF('Model output'!T53="Not mentioned", "No", "Yes")))</f>
        <v/>
      </c>
      <c r="AB54" t="str">
        <f>IF(AA54&lt;&gt;"Yes","",IF(OR('Model output'!U53="",'Model output'!U53="[]",ISNUMBER(SEARCH("Not identified",'Model output'!U53))),"",'Model output'!U53))</f>
        <v/>
      </c>
      <c r="AC54" s="9" t="str">
        <f>IF(OR('Model output'!V53="", AND(ISERROR(SEARCH("Positive",'Model output'!V53)), ISNUMBER(SEARCH("Negative",'Model output'!V53))), 'Model output'!V53="No", ISNUMBER(SEARCH("Uninvolved",'Model output'!V53)), ISNUMBER(SEARCH("Not involved",'Model output'!V53)), ISNUMBER(SEARCH("Free",'Model output'!V53)), ISNUMBER(SEARCH("Cannot be assessed",'Model output'!V53)), ISNUMBER(SEARCH("1 mm",'Model output'!V53)), ISNUMBER(SEARCH("0.1 CM",'Model output'!V53)), ISNUMBER(SEARCH("less than 0.2 mm",'Model output'!V53)), ISNUMBER(SEARCH("less than 0.5 mm",'Model output'!V53)), ISNUMBER(SEARCH("abut",'Model output'!V53))), "negative", "positive")</f>
        <v>negative</v>
      </c>
      <c r="AE54" s="27"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ISNUMBER(SEARCH("papillary",N54,1)),S54="positive"),AND(AND(ISNUMBER(J54),J54&gt;=5),M54=""),AND(AND(ISNUMBER(J54),J54&gt;=5),AND(ISNUMBER(M54),M54&gt;=1)),AND(ISNUMBER(SERACH("papillary",N54)),OR(Y54="positive",Z54="positive"), ISNUMBER(SEARCH("BRAF",AB54)))),"intermediate","low"))</f>
        <v>intermediate</v>
      </c>
      <c r="AF54" s="32" t="str">
        <f t="shared" si="3"/>
        <v>1b</v>
      </c>
      <c r="AG54" s="32" t="str">
        <f t="shared" si="4"/>
        <v>0</v>
      </c>
      <c r="AH54" s="28" t="str">
        <f t="shared" si="6"/>
        <v>0</v>
      </c>
      <c r="AI54" s="35" t="str">
        <f t="shared" si="7"/>
        <v>I</v>
      </c>
      <c r="AJ54" s="27" t="s">
        <v>629</v>
      </c>
      <c r="AK54" s="32" t="s">
        <v>944</v>
      </c>
      <c r="AL54" s="32" t="s">
        <v>948</v>
      </c>
      <c r="AM54" s="32" t="s">
        <v>945</v>
      </c>
      <c r="AN54" s="32" t="s">
        <v>59</v>
      </c>
      <c r="AO54" s="33">
        <f t="shared" ca="1" si="8"/>
        <v>1</v>
      </c>
      <c r="AP54" s="28">
        <f t="shared" si="9"/>
        <v>1</v>
      </c>
      <c r="AQ54" s="28">
        <f t="shared" si="10"/>
        <v>1</v>
      </c>
      <c r="AR54" s="28">
        <f t="shared" si="11"/>
        <v>1</v>
      </c>
      <c r="AS54" s="34">
        <f t="shared" si="5"/>
        <v>1</v>
      </c>
    </row>
    <row r="55" spans="1:46">
      <c r="A55" t="str">
        <f>'Model output'!A54</f>
        <v>TCGA-DJ-A13V</v>
      </c>
      <c r="B55" s="43">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1b</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
      </c>
      <c r="F55" t="str">
        <f t="shared" si="13"/>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output'!G54)),ISNUMBER(SEARCH("2",'Model output'!G54)),ISNUMBER(SEARCH("III",'Model output'!G54)),ISNUMBER(SEARCH("three",'Model output'!G54)),ISNUMBER(SEARCH("3",'Model output'!G54)),ISNUMBER(SEARCH("IV",'Model output'!G54)),ISNUMBER(SEARCH("four",'Model output'!G54)),ISNUMBER(SEARCH("4",'Model output'!G54)),ISNUMBER(SEARCH("V ",'Model output'!G54)),ISNUMBER(SEARCH("five",'Model output'!G54)),ISNUMBER(SEARCH("5",'Model output'!G54))))), "lateral", "central"))</f>
        <v>central</v>
      </c>
      <c r="H55" t="str">
        <f>IF('Model output'!H54="","negative",IF('Model output'!H54="[]", "negative", IF(OR(ISNUMBER(SEARCH("lymph node",'Model output'!H54)),ISNUMBER(SEARCH("Not mentioned",'Model output'!H54)),ISNUMBER(SEARCH("neck",'Model output'!H54)),ISNUMBER(SEARCH("Not applicable",'Model output'!H54))),"negative","positive")))</f>
        <v>negative</v>
      </c>
      <c r="I55">
        <f>IF('Model output'!I54="","",IF(ISNUMBER('Model output'!I54),'Model output'!I54,1))</f>
        <v>6</v>
      </c>
      <c r="J55">
        <f>IF('Model output'!J54="","",IF(AND(ISNUMBER('Model output'!J54),'Model output'!J54&lt;=I55),'Model output'!J54,IF(ISNUMBER(SEARCH("0/",'Model output'!J54)),0,1)))</f>
        <v>4</v>
      </c>
      <c r="K55" t="str" cm="1">
        <f t="array" ref="K55">IF(COUNT(FIND({0,1,2,3,4,5,6,7,8,9},'Model output'!K54))&gt;0,'Model output'!K54,"")</f>
        <v>0.8 cm</v>
      </c>
      <c r="L55" s="8" t="str">
        <f t="shared" si="1"/>
        <v>0.8cm</v>
      </c>
      <c r="M55" cm="1">
        <f t="array" ref="M55">IF(L55="","",IF(ISNUMBER(SEARCH("cm",L55)),MAX(VALUE(SUBSTITUTE(_xlfn.FILTERXML("&lt;t&gt;&lt;s&gt;"&amp;SUBSTITUTE(L55,",","&lt;/s&gt;&lt;s&gt;")&amp;"&lt;/s&gt;&lt;/t&gt;","//s"),"cm",""))),MAX(VALUE(SUBSTITUTE(_xlfn.FILTERXML("&lt;t&gt;&lt;s&gt;"&amp;SUBSTITUTE(L55,",","&lt;/s&gt;&lt;s&gt;")&amp;"&lt;/s&gt;&lt;/t&gt;","//s"),"mm","")))/10))</f>
        <v>0.8</v>
      </c>
      <c r="N55" t="str">
        <f>IF('Model output'!L54="","",'Model output'!L54)</f>
        <v>papillary</v>
      </c>
      <c r="O55" t="str">
        <f>IF('Model output'!M54="","",'Model output'!M54)</f>
        <v>classical</v>
      </c>
      <c r="P55" t="str">
        <f>IF('Model output'!N54="","",'Model output'!N54)</f>
        <v>2.9 cm</v>
      </c>
      <c r="Q55" t="str">
        <f t="shared" si="2"/>
        <v>2.9cm</v>
      </c>
      <c r="R55" cm="1">
        <f t="array" ref="R55">IF(Q55="","",IF(ISNUMBER(SEARCH("cm",Q55)),MAX(VALUE(SUBSTITUTE(_xlfn.FILTERXML("&lt;t&gt;&lt;s&gt;"&amp;SUBSTITUTE(Q55,",","&lt;/s&gt;&lt;s&gt;")&amp;"&lt;/s&gt;&lt;/t&gt;","//s"),"cm",""))),MAX(VALUE(SUBSTITUTE(_xlfn.FILTERXML("&lt;t&gt;&lt;s&gt;"&amp;SUBSTITUTE(Q55,",","&lt;/s&gt;&lt;s&gt;")&amp;"&lt;/s&gt;&lt;/t&gt;","//s"),"mm","")))/10))</f>
        <v>2.9</v>
      </c>
      <c r="S55" t="str">
        <f>IF(OR('Model output'!P54="",ISNUMBER(SEARCH("Not identified", 'Model output'!P54)),ISNUMBER(SEARCH("Absent",'Model output'!P54)),AND(ISNUMBER(SEARCH("No",'Model output'!P54)),NOT(ISNUMBER(SEARCH("diagnostic",'Model output'!P54)))),ISNUMBER(SEARCH("Negative",'Model output'!P54))),"negative","positive")</f>
        <v>negative</v>
      </c>
      <c r="T55" t="str">
        <f>IF('Model output'!O54="","",'Model output'!O54)</f>
        <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positive</v>
      </c>
      <c r="X55" t="str">
        <f>IF('Model output'!S54="","", IF('Model output'!S54= "[]", "", 'Model output'!S54))</f>
        <v>invades: extrathyroidal fibroadipose tissue</v>
      </c>
      <c r="Y55" t="str">
        <f>IF(OR('Model output'!S54="",ISNUMBER(SEARCH("Absent",'Model output'!S54)),ISNUMBER(SEARCH("Not identified",'Model output'!S54)),ISNUMBER(SEARCH("No",'Model output'!S54)),ISNUMBER(SEARCH("negative",'Model output'!S54)),ISNUMBER(SEARCH("limited to thyroid",'Model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 IF('Model output'!T54="[]", "", IF('Model output'!T54="Not mentioned", "No", "Yes")))</f>
        <v/>
      </c>
      <c r="AB55" t="str">
        <f>IF(AA55&lt;&gt;"Yes","",IF(OR('Model output'!U54="",'Model output'!U54="[]",ISNUMBER(SEARCH("Not identified",'Model output'!U54))),"",'Model output'!U54))</f>
        <v/>
      </c>
      <c r="AC55" s="9" t="str">
        <f>IF(OR('Model output'!V54="", AND(ISERROR(SEARCH("Positive",'Model output'!V54)), ISNUMBER(SEARCH("Negative",'Model output'!V54))), 'Model output'!V54="No", ISNUMBER(SEARCH("Uninvolved",'Model output'!V54)), ISNUMBER(SEARCH("Not involved",'Model output'!V54)), ISNUMBER(SEARCH("Free",'Model output'!V54)), ISNUMBER(SEARCH("Cannot be assessed",'Model output'!V54)), ISNUMBER(SEARCH("1 mm",'Model output'!V54)), ISNUMBER(SEARCH("0.1 CM",'Model output'!V54)), ISNUMBER(SEARCH("less than 0.2 mm",'Model output'!V54)), ISNUMBER(SEARCH("less than 0.5 mm",'Model output'!V54)), ISNUMBER(SEARCH("abut",'Model output'!V54))), "negative", "positive")</f>
        <v>negative</v>
      </c>
      <c r="AE55" s="27" t="str" cm="1">
        <f t="array" aca="1" ref="AE55" ca="1">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ISNUMBER(SEARCH("papillary",N55,1)),S55="positive"),AND(AND(ISNUMBER(J55),J55&gt;=5),M55=""),AND(AND(ISNUMBER(J55),J55&gt;=5),AND(ISNUMBER(M55),M55&gt;=1)),AND(ISNUMBER(SERACH("papillary",N55)),OR(Y55="positive",Z55="positive"), ISNUMBER(SEARCH("BRAF",AB55)))),"intermediate","low"))</f>
        <v>intermediate</v>
      </c>
      <c r="AF55" s="28" t="str">
        <f t="shared" si="3"/>
        <v>2</v>
      </c>
      <c r="AG55" s="28" t="str">
        <f t="shared" si="4"/>
        <v>1a</v>
      </c>
      <c r="AH55" s="28" t="str">
        <f t="shared" si="6"/>
        <v>0</v>
      </c>
      <c r="AI55" s="35" t="str">
        <f t="shared" si="7"/>
        <v>I</v>
      </c>
      <c r="AJ55" s="27" t="s">
        <v>629</v>
      </c>
      <c r="AK55" s="32" t="s">
        <v>947</v>
      </c>
      <c r="AL55" s="32" t="s">
        <v>949</v>
      </c>
      <c r="AM55" s="32" t="s">
        <v>948</v>
      </c>
      <c r="AN55" s="32" t="s">
        <v>59</v>
      </c>
      <c r="AO55" s="33">
        <f t="shared" ca="1" si="8"/>
        <v>1</v>
      </c>
      <c r="AP55" s="28">
        <f t="shared" si="9"/>
        <v>1</v>
      </c>
      <c r="AQ55" s="28">
        <f t="shared" si="10"/>
        <v>1</v>
      </c>
      <c r="AR55" s="28">
        <f t="shared" si="11"/>
        <v>1</v>
      </c>
      <c r="AS55" s="34">
        <f t="shared" si="5"/>
        <v>1</v>
      </c>
      <c r="AT55" s="10"/>
    </row>
    <row r="56" spans="1:46">
      <c r="A56" t="str">
        <f>'Model output'!A55</f>
        <v>TCGA-DJ-A13W</v>
      </c>
      <c r="B56" s="43">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2</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X</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X</v>
      </c>
      <c r="F56" t="str">
        <f t="shared" si="13"/>
        <v>negative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output'!G55)),ISNUMBER(SEARCH("2",'Model output'!G55)),ISNUMBER(SEARCH("III",'Model output'!G55)),ISNUMBER(SEARCH("three",'Model output'!G55)),ISNUMBER(SEARCH("3",'Model output'!G55)),ISNUMBER(SEARCH("IV",'Model output'!G55)),ISNUMBER(SEARCH("four",'Model output'!G55)),ISNUMBER(SEARCH("4",'Model output'!G55)),ISNUMBER(SEARCH("V ",'Model output'!G55)),ISNUMBER(SEARCH("five",'Model output'!G55)),ISNUMBER(SEARCH("5",'Model output'!G55))))), "lateral", "central"))</f>
        <v/>
      </c>
      <c r="H56" t="str">
        <f>IF('Model output'!H55="","negative",IF('Model output'!H55="[]", "negative", IF(OR(ISNUMBER(SEARCH("lymph node",'Model output'!H55)),ISNUMBER(SEARCH("Not mentioned",'Model output'!H55)),ISNUMBER(SEARCH("neck",'Model output'!H55)),ISNUMBER(SEARCH("Not applicable",'Model output'!H55))),"negative","positive")))</f>
        <v>negative</v>
      </c>
      <c r="I56">
        <f>IF('Model output'!I55="","",IF(ISNUMBER('Model output'!I55),'Model output'!I55,1))</f>
        <v>3</v>
      </c>
      <c r="J56">
        <f>IF('Model output'!J55="","",IF(AND(ISNUMBER('Model output'!J55),'Model output'!J55&lt;=I56),'Model output'!J55,IF(ISNUMBER(SEARCH("0/",'Model output'!J55)),0,1)))</f>
        <v>0</v>
      </c>
      <c r="K56" t="str" cm="1">
        <f t="array" ref="K56">IF(COUNT(FIND({0,1,2,3,4,5,6,7,8,9},'Model output'!K55))&gt;0,'Model output'!K55,"")</f>
        <v/>
      </c>
      <c r="L56" s="8" t="str">
        <f t="shared" si="1"/>
        <v/>
      </c>
      <c r="M56" t="str" cm="1">
        <f t="array" ref="M56">IF(L56="","",IF(ISNUMBER(SEARCH("cm",L56)),MAX(VALUE(SUBSTITUTE(_xlfn.FILTERXML("&lt;t&gt;&lt;s&gt;"&amp;SUBSTITUTE(L56,",","&lt;/s&gt;&lt;s&gt;")&amp;"&lt;/s&gt;&lt;/t&gt;","//s"),"cm",""))),MAX(VALUE(SUBSTITUTE(_xlfn.FILTERXML("&lt;t&gt;&lt;s&gt;"&amp;SUBSTITUTE(L56,",","&lt;/s&gt;&lt;s&gt;")&amp;"&lt;/s&gt;&lt;/t&gt;","//s"),"mm","")))/10))</f>
        <v/>
      </c>
      <c r="N56" t="str">
        <f>IF('Model output'!L55="","",'Model output'!L55)</f>
        <v>Papillary carcinoma, follicular variant</v>
      </c>
      <c r="O56" t="str">
        <f>IF('Model output'!M55="","",'Model output'!M55)</f>
        <v>Follicular variant</v>
      </c>
      <c r="P56" t="str">
        <f>IF('Model output'!N55="","",'Model output'!N55)</f>
        <v>2.0 cm</v>
      </c>
      <c r="Q56" t="str">
        <f t="shared" si="2"/>
        <v>2.0cm</v>
      </c>
      <c r="R56" cm="1">
        <f t="array" ref="R56">IF(Q56="","",IF(ISNUMBER(SEARCH("cm",Q56)),MAX(VALUE(SUBSTITUTE(_xlfn.FILTERXML("&lt;t&gt;&lt;s&gt;"&amp;SUBSTITUTE(Q56,",","&lt;/s&gt;&lt;s&gt;")&amp;"&lt;/s&gt;&lt;/t&gt;","//s"),"cm",""))),MAX(VALUE(SUBSTITUTE(_xlfn.FILTERXML("&lt;t&gt;&lt;s&gt;"&amp;SUBSTITUTE(Q56,",","&lt;/s&gt;&lt;s&gt;")&amp;"&lt;/s&gt;&lt;/t&gt;","//s"),"mm","")))/10))</f>
        <v>2</v>
      </c>
      <c r="S56" t="str">
        <f>IF(OR('Model output'!P55="",ISNUMBER(SEARCH("Not identified", 'Model output'!P55)),ISNUMBER(SEARCH("Absent",'Model output'!P55)),AND(ISNUMBER(SEARCH("No",'Model output'!P55)),NOT(ISNUMBER(SEARCH("diagnostic",'Model output'!P55)))),ISNUMBER(SEARCH("Negative",'Model output'!P55))),"negative","positive")</f>
        <v>negative</v>
      </c>
      <c r="T56">
        <f>IF('Model output'!O55="","",'Model output'!O55)</f>
        <v>1</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t="str">
        <f>IF('Model output'!S55="","", IF('Model output'!S55= "[]", "", 'Model output'!S55))</f>
        <v>Not Identified</v>
      </c>
      <c r="Y56" t="str">
        <f>IF(OR('Model output'!S55="",ISNUMBER(SEARCH("Absent",'Model output'!S55)),ISNUMBER(SEARCH("Not identified",'Model output'!S55)),ISNUMBER(SEARCH("No",'Model output'!S55)),ISNUMBER(SEARCH("negative",'Model output'!S55)),ISNUMBER(SEARCH("limited to thyroid",'Model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 IF('Model output'!T55="[]", "", IF('Model output'!T55="Not mentioned", "No", "Yes")))</f>
        <v/>
      </c>
      <c r="AB56" t="str">
        <f>IF(AA56&lt;&gt;"Yes","",IF(OR('Model output'!U55="",'Model output'!U55="[]",ISNUMBER(SEARCH("Not identified",'Model output'!U55))),"",'Model output'!U55))</f>
        <v/>
      </c>
      <c r="AC56" s="9" t="str">
        <f>IF(OR('Model output'!V55="", AND(ISERROR(SEARCH("Positive",'Model output'!V55)), ISNUMBER(SEARCH("Negative",'Model output'!V55))), 'Model output'!V55="No", ISNUMBER(SEARCH("Uninvolved",'Model output'!V55)), ISNUMBER(SEARCH("Not involved",'Model output'!V55)), ISNUMBER(SEARCH("Free",'Model output'!V55)), ISNUMBER(SEARCH("Cannot be assessed",'Model output'!V55)), ISNUMBER(SEARCH("1 mm",'Model output'!V55)), ISNUMBER(SEARCH("0.1 CM",'Model output'!V55)), ISNUMBER(SEARCH("less than 0.2 mm",'Model output'!V55)), ISNUMBER(SEARCH("less than 0.5 mm",'Model output'!V55)), ISNUMBER(SEARCH("abut",'Model output'!V55))), "negative", "positive")</f>
        <v>negative</v>
      </c>
      <c r="AE56" s="27"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ISNUMBER(SEARCH("papillary",N56,1)),S56="positive"),AND(AND(ISNUMBER(J56),J56&gt;=5),M56=""),AND(AND(ISNUMBER(J56),J56&gt;=5),AND(ISNUMBER(M56),M56&gt;=1)),AND(ISNUMBER(SERACH("papillary",N56)),OR(Y56="positive",Z56="positive"), ISNUMBER(SEARCH("BRAF",AB56)))),"intermediate","low"))</f>
        <v>low</v>
      </c>
      <c r="AF56" s="28" t="str">
        <f t="shared" si="3"/>
        <v>1b</v>
      </c>
      <c r="AG56" s="28" t="str">
        <f t="shared" si="4"/>
        <v>0</v>
      </c>
      <c r="AH56" s="28" t="str">
        <f t="shared" si="6"/>
        <v>0</v>
      </c>
      <c r="AI56" s="35" t="str">
        <f t="shared" si="7"/>
        <v>I</v>
      </c>
      <c r="AJ56" s="27" t="s">
        <v>627</v>
      </c>
      <c r="AK56" s="32" t="s">
        <v>944</v>
      </c>
      <c r="AL56" s="32" t="s">
        <v>945</v>
      </c>
      <c r="AM56" s="32" t="s">
        <v>948</v>
      </c>
      <c r="AN56" s="32" t="s">
        <v>59</v>
      </c>
      <c r="AO56" s="33">
        <f t="shared" ca="1" si="8"/>
        <v>1</v>
      </c>
      <c r="AP56" s="28">
        <f t="shared" si="9"/>
        <v>1</v>
      </c>
      <c r="AQ56" s="28">
        <f t="shared" si="10"/>
        <v>1</v>
      </c>
      <c r="AR56" s="28">
        <f t="shared" si="11"/>
        <v>1</v>
      </c>
      <c r="AS56" s="34">
        <f t="shared" si="5"/>
        <v>1</v>
      </c>
    </row>
    <row r="57" spans="1:46">
      <c r="A57" t="str">
        <f>'Model output'!A56</f>
        <v>TCGA-DJ-A13X</v>
      </c>
      <c r="B57" s="43">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X</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X</v>
      </c>
      <c r="F57" t="str">
        <f t="shared" si="13"/>
        <v>positive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output'!G56)),ISNUMBER(SEARCH("2",'Model output'!G56)),ISNUMBER(SEARCH("III",'Model output'!G56)),ISNUMBER(SEARCH("three",'Model output'!G56)),ISNUMBER(SEARCH("3",'Model output'!G56)),ISNUMBER(SEARCH("IV",'Model output'!G56)),ISNUMBER(SEARCH("four",'Model output'!G56)),ISNUMBER(SEARCH("4",'Model output'!G56)),ISNUMBER(SEARCH("V ",'Model output'!G56)),ISNUMBER(SEARCH("five",'Model output'!G56)),ISNUMBER(SEARCH("5",'Model output'!G56))))), "lateral", "central"))</f>
        <v>central</v>
      </c>
      <c r="H57" t="str">
        <f>IF('Model output'!H56="","negative",IF('Model output'!H56="[]", "negative", IF(OR(ISNUMBER(SEARCH("lymph node",'Model output'!H56)),ISNUMBER(SEARCH("Not mentioned",'Model output'!H56)),ISNUMBER(SEARCH("neck",'Model output'!H56)),ISNUMBER(SEARCH("Not applicable",'Model output'!H56))),"negative","positive")))</f>
        <v>negative</v>
      </c>
      <c r="I57">
        <f>IF('Model output'!I56="","",IF(ISNUMBER('Model output'!I56),'Model output'!I56,1))</f>
        <v>1</v>
      </c>
      <c r="J57">
        <f>IF('Model output'!J56="","",IF(AND(ISNUMBER('Model output'!J56),'Model output'!J56&lt;=I57),'Model output'!J56,IF(ISNUMBER(SEARCH("0/",'Model output'!J56)),0,1)))</f>
        <v>0</v>
      </c>
      <c r="K57" t="str" cm="1">
        <f t="array" ref="K57">IF(COUNT(FIND({0,1,2,3,4,5,6,7,8,9},'Model output'!K56))&gt;0,'Model output'!K56,"")</f>
        <v>0.6 cm</v>
      </c>
      <c r="L57" s="8" t="str">
        <f t="shared" si="1"/>
        <v>0.6cm</v>
      </c>
      <c r="M57" cm="1">
        <f t="array" ref="M57">IF(L57="","",IF(ISNUMBER(SEARCH("cm",L57)),MAX(VALUE(SUBSTITUTE(_xlfn.FILTERXML("&lt;t&gt;&lt;s&gt;"&amp;SUBSTITUTE(L57,",","&lt;/s&gt;&lt;s&gt;")&amp;"&lt;/s&gt;&lt;/t&gt;","//s"),"cm",""))),MAX(VALUE(SUBSTITUTE(_xlfn.FILTERXML("&lt;t&gt;&lt;s&gt;"&amp;SUBSTITUTE(L57,",","&lt;/s&gt;&lt;s&gt;")&amp;"&lt;/s&gt;&lt;/t&gt;","//s"),"mm","")))/10))</f>
        <v>0.6</v>
      </c>
      <c r="N57" t="str">
        <f>IF('Model output'!L56="","",'Model output'!L56)</f>
        <v>Papillary</v>
      </c>
      <c r="O57" t="str">
        <f>IF('Model output'!M56="","",'Model output'!M56)</f>
        <v>Follicular variant</v>
      </c>
      <c r="P57" t="str">
        <f>IF('Model output'!N56="","",'Model output'!N56)</f>
        <v>6.5 cm</v>
      </c>
      <c r="Q57" t="str">
        <f t="shared" si="2"/>
        <v>6.5cm</v>
      </c>
      <c r="R57" cm="1">
        <f t="array" ref="R57">IF(Q57="","",IF(ISNUMBER(SEARCH("cm",Q57)),MAX(VALUE(SUBSTITUTE(_xlfn.FILTERXML("&lt;t&gt;&lt;s&gt;"&amp;SUBSTITUTE(Q57,",","&lt;/s&gt;&lt;s&gt;")&amp;"&lt;/s&gt;&lt;/t&gt;","//s"),"cm",""))),MAX(VALUE(SUBSTITUTE(_xlfn.FILTERXML("&lt;t&gt;&lt;s&gt;"&amp;SUBSTITUTE(Q57,",","&lt;/s&gt;&lt;s&gt;")&amp;"&lt;/s&gt;&lt;/t&gt;","//s"),"mm","")))/10))</f>
        <v>6.5</v>
      </c>
      <c r="S57" t="str">
        <f>IF(OR('Model output'!P56="",ISNUMBER(SEARCH("Not identified", 'Model output'!P56)),ISNUMBER(SEARCH("Absent",'Model output'!P56)),AND(ISNUMBER(SEARCH("No",'Model output'!P56)),NOT(ISNUMBER(SEARCH("diagnostic",'Model output'!P56)))),ISNUMBER(SEARCH("Negative",'Model output'!P56))),"negative","positive")</f>
        <v>negative</v>
      </c>
      <c r="T57" t="str">
        <f>IF('Model output'!O56="","",'Model output'!O56)</f>
        <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t="str">
        <f>IF('Model output'!S56="","", IF('Model output'!S56= "[]", "", 'Model output'!S56))</f>
        <v>Not identified</v>
      </c>
      <c r="Y57" t="str">
        <f>IF(OR('Model output'!S56="",ISNUMBER(SEARCH("Absent",'Model output'!S56)),ISNUMBER(SEARCH("Not identified",'Model output'!S56)),ISNUMBER(SEARCH("No",'Model output'!S56)),ISNUMBER(SEARCH("negative",'Model output'!S56)),ISNUMBER(SEARCH("limited to thyroid",'Model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 IF('Model output'!T56="[]", "", IF('Model output'!T56="Not mentioned", "No", "Yes")))</f>
        <v/>
      </c>
      <c r="AB57" t="str">
        <f>IF(AA57&lt;&gt;"Yes","",IF(OR('Model output'!U56="",'Model output'!U56="[]",ISNUMBER(SEARCH("Not identified",'Model output'!U56))),"",'Model output'!U56))</f>
        <v/>
      </c>
      <c r="AC57" s="9" t="str">
        <f>IF(OR('Model output'!V56="", AND(ISERROR(SEARCH("Positive",'Model output'!V56)), ISNUMBER(SEARCH("Negative",'Model output'!V56))), 'Model output'!V56="No", ISNUMBER(SEARCH("Uninvolved",'Model output'!V56)), ISNUMBER(SEARCH("Not involved",'Model output'!V56)), ISNUMBER(SEARCH("Free",'Model output'!V56)), ISNUMBER(SEARCH("Cannot be assessed",'Model output'!V56)), ISNUMBER(SEARCH("1 mm",'Model output'!V56)), ISNUMBER(SEARCH("0.1 CM",'Model output'!V56)), ISNUMBER(SEARCH("less than 0.2 mm",'Model output'!V56)), ISNUMBER(SEARCH("less than 0.5 mm",'Model output'!V56)), ISNUMBER(SEARCH("abut",'Model output'!V56))), "negative", "positive")</f>
        <v>negative</v>
      </c>
      <c r="AE57" s="27"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ISNUMBER(SEARCH("papillary",N57,1)),S57="positive"),AND(AND(ISNUMBER(J57),J57&gt;=5),M57=""),AND(AND(ISNUMBER(J57),J57&gt;=5),AND(ISNUMBER(M57),M57&gt;=1)),AND(ISNUMBER(SERACH("papillary",N57)),OR(Y57="positive",Z57="positive"), ISNUMBER(SEARCH("BRAF",AB57)))),"intermediate","low"))</f>
        <v>low</v>
      </c>
      <c r="AF57" s="28" t="str">
        <f t="shared" si="3"/>
        <v>3a</v>
      </c>
      <c r="AG57" s="28" t="str">
        <f t="shared" si="4"/>
        <v>0</v>
      </c>
      <c r="AH57" s="28" t="str">
        <f t="shared" si="6"/>
        <v>0</v>
      </c>
      <c r="AI57" s="35" t="str">
        <f t="shared" si="7"/>
        <v>I</v>
      </c>
      <c r="AJ57" s="27" t="s">
        <v>627</v>
      </c>
      <c r="AK57" s="32" t="s">
        <v>950</v>
      </c>
      <c r="AL57" s="32" t="s">
        <v>945</v>
      </c>
      <c r="AM57" s="32" t="s">
        <v>948</v>
      </c>
      <c r="AN57" s="32" t="s">
        <v>59</v>
      </c>
      <c r="AO57" s="33">
        <f t="shared" ca="1" si="8"/>
        <v>1</v>
      </c>
      <c r="AP57" s="28">
        <f t="shared" si="9"/>
        <v>1</v>
      </c>
      <c r="AQ57" s="28">
        <f t="shared" si="10"/>
        <v>1</v>
      </c>
      <c r="AR57" s="28">
        <f t="shared" si="11"/>
        <v>1</v>
      </c>
      <c r="AS57" s="34">
        <f t="shared" si="5"/>
        <v>1</v>
      </c>
    </row>
    <row r="58" spans="1:46">
      <c r="A58" t="str">
        <f>'Model output'!A57</f>
        <v>TCGA-DJ-A1QG</v>
      </c>
      <c r="B58" s="43">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X</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
      </c>
      <c r="F58" t="str">
        <f t="shared" si="13"/>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output'!G57)),ISNUMBER(SEARCH("2",'Model output'!G57)),ISNUMBER(SEARCH("III",'Model output'!G57)),ISNUMBER(SEARCH("three",'Model output'!G57)),ISNUMBER(SEARCH("3",'Model output'!G57)),ISNUMBER(SEARCH("IV",'Model output'!G57)),ISNUMBER(SEARCH("four",'Model output'!G57)),ISNUMBER(SEARCH("4",'Model output'!G57)),ISNUMBER(SEARCH("V ",'Model output'!G57)),ISNUMBER(SEARCH("five",'Model output'!G57)),ISNUMBER(SEARCH("5",'Model output'!G57))))), "lateral", "central"))</f>
        <v/>
      </c>
      <c r="H58" t="str">
        <f>IF('Model output'!H57="","negative",IF('Model output'!H57="[]", "negative", IF(OR(ISNUMBER(SEARCH("lymph node",'Model output'!H57)),ISNUMBER(SEARCH("Not mentioned",'Model output'!H57)),ISNUMBER(SEARCH("neck",'Model output'!H57)),ISNUMBER(SEARCH("Not applicable",'Model output'!H57))),"negative","positive")))</f>
        <v>negative</v>
      </c>
      <c r="I58">
        <f>IF('Model output'!I57="","",IF(ISNUMBER('Model output'!I57),'Model output'!I57,1))</f>
        <v>4</v>
      </c>
      <c r="J58">
        <f>IF('Model output'!J57="","",IF(AND(ISNUMBER('Model output'!J57),'Model output'!J57&lt;=I58),'Model output'!J57,IF(ISNUMBER(SEARCH("0/",'Model output'!J57)),0,1)))</f>
        <v>0</v>
      </c>
      <c r="K58" t="str" cm="1">
        <f t="array" ref="K58">IF(COUNT(FIND({0,1,2,3,4,5,6,7,8,9},'Model output'!K57))&gt;0,'Model output'!K57,"")</f>
        <v/>
      </c>
      <c r="L58" s="8" t="str">
        <f t="shared" si="1"/>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v>
      </c>
      <c r="O58" t="str">
        <f>IF('Model output'!M57="","",'Model output'!M57)</f>
        <v>classical, follicular variant, microcarcinomas</v>
      </c>
      <c r="P58" t="str">
        <f>IF('Model output'!N57="","",'Model output'!N57)</f>
        <v>1.8 cm</v>
      </c>
      <c r="Q58" t="str">
        <f t="shared" si="2"/>
        <v>1.8cm</v>
      </c>
      <c r="R58" cm="1">
        <f t="array" ref="R58">IF(Q58="","",IF(ISNUMBER(SEARCH("cm",Q58)),MAX(VALUE(SUBSTITUTE(_xlfn.FILTERXML("&lt;t&gt;&lt;s&gt;"&amp;SUBSTITUTE(Q58,",","&lt;/s&gt;&lt;s&gt;")&amp;"&lt;/s&gt;&lt;/t&gt;","//s"),"cm",""))),MAX(VALUE(SUBSTITUTE(_xlfn.FILTERXML("&lt;t&gt;&lt;s&gt;"&amp;SUBSTITUTE(Q58,",","&lt;/s&gt;&lt;s&gt;")&amp;"&lt;/s&gt;&lt;/t&gt;","//s"),"mm","")))/10))</f>
        <v>1.8</v>
      </c>
      <c r="S58" t="str">
        <f>IF(OR('Model output'!P57="",ISNUMBER(SEARCH("Not identified", 'Model output'!P57)),ISNUMBER(SEARCH("Absent",'Model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positive</v>
      </c>
      <c r="X58" t="str">
        <f>IF('Model output'!S57="","", IF('Model output'!S57= "[]", "", 'Model output'!S57))</f>
        <v>Not identified</v>
      </c>
      <c r="Y58" t="str">
        <f>IF(OR('Model output'!S57="",ISNUMBER(SEARCH("Absent",'Model output'!S57)),ISNUMBER(SEARCH("Not identified",'Model output'!S57)),ISNUMBER(SEARCH("No",'Model output'!S57)),ISNUMBER(SEARCH("negative",'Model output'!S57)),ISNUMBER(SEARCH("limited to thyroid",'Model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 IF('Model output'!T57="[]", "", IF('Model output'!T57="Not mentioned", "No", "Yes")))</f>
        <v/>
      </c>
      <c r="AB58" t="str">
        <f>IF(AA58&lt;&gt;"Yes","",IF(OR('Model output'!U57="",'Model output'!U57="[]",ISNUMBER(SEARCH("Not identified",'Model output'!U57))),"",'Model output'!U57))</f>
        <v/>
      </c>
      <c r="AC58" s="9" t="str">
        <f>IF(OR('Model output'!V57="", AND(ISERROR(SEARCH("Positive",'Model output'!V57)), ISNUMBER(SEARCH("Negative",'Model output'!V57))), 'Model output'!V57="No", ISNUMBER(SEARCH("Uninvolved",'Model output'!V57)), ISNUMBER(SEARCH("Not involved",'Model output'!V57)), ISNUMBER(SEARCH("Free",'Model output'!V57)), ISNUMBER(SEARCH("Cannot be assessed",'Model output'!V57)), ISNUMBER(SEARCH("1 mm",'Model output'!V57)), ISNUMBER(SEARCH("0.1 CM",'Model output'!V57)), ISNUMBER(SEARCH("less than 0.2 mm",'Model output'!V57)), ISNUMBER(SEARCH("less than 0.5 mm",'Model output'!V57)), ISNUMBER(SEARCH("abut",'Model output'!V57))), "negative", "positive")</f>
        <v>negative</v>
      </c>
      <c r="AE58" s="27"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ISNUMBER(SEARCH("papillary",N58,1)),S58="positive"),AND(AND(ISNUMBER(J58),J58&gt;=5),M58=""),AND(AND(ISNUMBER(J58),J58&gt;=5),AND(ISNUMBER(M58),M58&gt;=1)),AND(ISNUMBER(SERACH("papillary",N58)),OR(Y58="positive",Z58="positive"), ISNUMBER(SEARCH("BRAF",AB58)))),"intermediate","low"))</f>
        <v>low</v>
      </c>
      <c r="AF58" s="28" t="str">
        <f t="shared" si="3"/>
        <v>1b</v>
      </c>
      <c r="AG58" s="28" t="str">
        <f t="shared" si="4"/>
        <v>0</v>
      </c>
      <c r="AH58" s="28" t="str">
        <f t="shared" si="6"/>
        <v>0</v>
      </c>
      <c r="AI58" s="35" t="str">
        <f t="shared" si="7"/>
        <v>I</v>
      </c>
      <c r="AJ58" s="27" t="s">
        <v>627</v>
      </c>
      <c r="AK58" s="32" t="s">
        <v>944</v>
      </c>
      <c r="AL58" s="32" t="s">
        <v>945</v>
      </c>
      <c r="AM58" s="32" t="s">
        <v>948</v>
      </c>
      <c r="AN58" s="32" t="s">
        <v>59</v>
      </c>
      <c r="AO58" s="33">
        <f t="shared" ca="1" si="8"/>
        <v>1</v>
      </c>
      <c r="AP58" s="28">
        <f t="shared" si="9"/>
        <v>1</v>
      </c>
      <c r="AQ58" s="28">
        <f t="shared" si="10"/>
        <v>1</v>
      </c>
      <c r="AR58" s="28">
        <f t="shared" si="11"/>
        <v>1</v>
      </c>
      <c r="AS58" s="34">
        <f t="shared" si="5"/>
        <v>1</v>
      </c>
    </row>
    <row r="59" spans="1:46">
      <c r="A59" t="str">
        <f>'Model output'!A58</f>
        <v>TCGA-DJ-A1QH</v>
      </c>
      <c r="B59" s="43">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1b</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
      </c>
      <c r="F59" t="str">
        <f t="shared" si="13"/>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output'!G58)),ISNUMBER(SEARCH("2",'Model output'!G58)),ISNUMBER(SEARCH("III",'Model output'!G58)),ISNUMBER(SEARCH("three",'Model output'!G58)),ISNUMBER(SEARCH("3",'Model output'!G58)),ISNUMBER(SEARCH("IV",'Model output'!G58)),ISNUMBER(SEARCH("four",'Model output'!G58)),ISNUMBER(SEARCH("4",'Model output'!G58)),ISNUMBER(SEARCH("V ",'Model output'!G58)),ISNUMBER(SEARCH("five",'Model output'!G58)),ISNUMBER(SEARCH("5",'Model output'!G58))))), "lateral", "central"))</f>
        <v>central</v>
      </c>
      <c r="H59" t="str">
        <f>IF('Model output'!H58="","negative",IF('Model output'!H58="[]", "negative", IF(OR(ISNUMBER(SEARCH("lymph node",'Model output'!H58)),ISNUMBER(SEARCH("Not mentioned",'Model output'!H58)),ISNUMBER(SEARCH("neck",'Model output'!H58)),ISNUMBER(SEARCH("Not applicable",'Model output'!H58))),"negative","positive")))</f>
        <v>negative</v>
      </c>
      <c r="I59">
        <f>IF('Model output'!I58="","",IF(ISNUMBER('Model output'!I58),'Model output'!I58,1))</f>
        <v>5</v>
      </c>
      <c r="J59">
        <f>IF('Model output'!J58="","",IF(AND(ISNUMBER('Model output'!J58),'Model output'!J58&lt;=I59),'Model output'!J58,IF(ISNUMBER(SEARCH("0/",'Model output'!J58)),0,1)))</f>
        <v>4</v>
      </c>
      <c r="K59" t="str" cm="1">
        <f t="array" ref="K59">IF(COUNT(FIND({0,1,2,3,4,5,6,7,8,9},'Model output'!K58))&gt;0,'Model output'!K58,"")</f>
        <v>1cm</v>
      </c>
      <c r="L59" s="8" t="str">
        <f t="shared" si="1"/>
        <v>1cm</v>
      </c>
      <c r="M59" cm="1">
        <f t="array" ref="M59">IF(L59="","",IF(ISNUMBER(SEARCH("cm",L59)),MAX(VALUE(SUBSTITUTE(_xlfn.FILTERXML("&lt;t&gt;&lt;s&gt;"&amp;SUBSTITUTE(L59,",","&lt;/s&gt;&lt;s&gt;")&amp;"&lt;/s&gt;&lt;/t&gt;","//s"),"cm",""))),MAX(VALUE(SUBSTITUTE(_xlfn.FILTERXML("&lt;t&gt;&lt;s&gt;"&amp;SUBSTITUTE(L59,",","&lt;/s&gt;&lt;s&gt;")&amp;"&lt;/s&gt;&lt;/t&gt;","//s"),"mm","")))/10))</f>
        <v>1</v>
      </c>
      <c r="N59" t="str">
        <f>IF('Model output'!L58="","",'Model output'!L58)</f>
        <v>Papillary</v>
      </c>
      <c r="O59" t="str">
        <f>IF('Model output'!M58="","",'Model output'!M58)</f>
        <v>Tall cell variant</v>
      </c>
      <c r="P59" t="str">
        <f>IF('Model output'!N58="","",'Model output'!N58)</f>
        <v>7cm</v>
      </c>
      <c r="Q59" t="str">
        <f t="shared" si="2"/>
        <v>7cm</v>
      </c>
      <c r="R59" cm="1">
        <f t="array" ref="R59">IF(Q59="","",IF(ISNUMBER(SEARCH("cm",Q59)),MAX(VALUE(SUBSTITUTE(_xlfn.FILTERXML("&lt;t&gt;&lt;s&gt;"&amp;SUBSTITUTE(Q59,",","&lt;/s&gt;&lt;s&gt;")&amp;"&lt;/s&gt;&lt;/t&gt;","//s"),"cm",""))),MAX(VALUE(SUBSTITUTE(_xlfn.FILTERXML("&lt;t&gt;&lt;s&gt;"&amp;SUBSTITUTE(Q59,",","&lt;/s&gt;&lt;s&gt;")&amp;"&lt;/s&gt;&lt;/t&gt;","//s"),"mm","")))/10))</f>
        <v>7</v>
      </c>
      <c r="S59" t="str">
        <f>IF(OR('Model output'!P58="",ISNUMBER(SEARCH("Not identified", 'Model output'!P58)),ISNUMBER(SEARCH("Absent",'Model output'!P58)),AND(ISNUMBER(SEARCH("No",'Model output'!P58)),NOT(ISNUMBER(SEARCH("diagnostic",'Model output'!P58)))),ISNUMBER(SEARCH("Negative",'Model output'!P58))),"negative","positive")</f>
        <v>negative</v>
      </c>
      <c r="T59" t="str">
        <f>IF('Model output'!O58="","",'Model output'!O58)</f>
        <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negative</v>
      </c>
      <c r="X59" t="str">
        <f>IF('Model output'!S58="","", IF('Model output'!S58= "[]", "", 'Model output'!S58))</f>
        <v>Present</v>
      </c>
      <c r="Y59" t="str">
        <f>IF(OR('Model output'!S58="",ISNUMBER(SEARCH("Absent",'Model output'!S58)),ISNUMBER(SEARCH("Not identified",'Model output'!S58)),ISNUMBER(SEARCH("No",'Model output'!S58)),ISNUMBER(SEARCH("negative",'Model output'!S58)),ISNUMBER(SEARCH("limited to thyroid",'Model output'!S58))),"negative",IF(Z59="positive","gETE", "positive"))</f>
        <v>positive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negative</v>
      </c>
      <c r="AA59" t="str">
        <f>IF('Model output'!T58="","", IF('Model output'!T58="[]", "", IF('Model output'!T58="Not mentioned", "No", "Yes")))</f>
        <v/>
      </c>
      <c r="AB59" t="str">
        <f>IF(AA59&lt;&gt;"Yes","",IF(OR('Model output'!U58="",'Model output'!U58="[]",ISNUMBER(SEARCH("Not identified",'Model output'!U58))),"",'Model output'!U58))</f>
        <v/>
      </c>
      <c r="AC59" s="9" t="str">
        <f>IF(OR('Model output'!V58="", AND(ISERROR(SEARCH("Positive",'Model output'!V58)), ISNUMBER(SEARCH("Negative",'Model output'!V58))), 'Model output'!V58="No", ISNUMBER(SEARCH("Uninvolved",'Model output'!V58)), ISNUMBER(SEARCH("Not involved",'Model output'!V58)), ISNUMBER(SEARCH("Free",'Model output'!V58)), ISNUMBER(SEARCH("Cannot be assessed",'Model output'!V58)), ISNUMBER(SEARCH("1 mm",'Model output'!V58)), ISNUMBER(SEARCH("0.1 CM",'Model output'!V58)), ISNUMBER(SEARCH("less than 0.2 mm",'Model output'!V58)), ISNUMBER(SEARCH("less than 0.5 mm",'Model output'!V58)), ISNUMBER(SEARCH("abut",'Model output'!V58))), "negative", "positive")</f>
        <v>positive</v>
      </c>
      <c r="AE59" s="27"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ISNUMBER(SEARCH("papillary",N59,1)),S59="positive"),AND(AND(ISNUMBER(J59),J59&gt;=5),M59=""),AND(AND(ISNUMBER(J59),J59&gt;=5),AND(ISNUMBER(M59),M59&gt;=1)),AND(ISNUMBER(SERACH("papillary",N59)),OR(Y59="positive",Z59="positive"), ISNUMBER(SEARCH("BRAF",AB59)))),"intermediate","low"))</f>
        <v>high</v>
      </c>
      <c r="AF59" s="28" t="str">
        <f t="shared" si="3"/>
        <v>3a</v>
      </c>
      <c r="AG59" s="28" t="str">
        <f t="shared" si="4"/>
        <v>1a</v>
      </c>
      <c r="AH59" s="28" t="str">
        <f t="shared" si="6"/>
        <v>0</v>
      </c>
      <c r="AI59" s="35" t="str">
        <f t="shared" si="7"/>
        <v>II</v>
      </c>
      <c r="AJ59" s="27" t="s">
        <v>625</v>
      </c>
      <c r="AK59" s="32" t="s">
        <v>943</v>
      </c>
      <c r="AL59" s="32" t="s">
        <v>949</v>
      </c>
      <c r="AM59" s="32" t="s">
        <v>948</v>
      </c>
      <c r="AN59" s="32" t="s">
        <v>946</v>
      </c>
      <c r="AO59" s="33">
        <f t="shared" si="8"/>
        <v>1</v>
      </c>
      <c r="AP59" s="28">
        <f t="shared" si="9"/>
        <v>0</v>
      </c>
      <c r="AQ59" s="28">
        <f t="shared" si="10"/>
        <v>1</v>
      </c>
      <c r="AR59" s="28">
        <f t="shared" si="11"/>
        <v>1</v>
      </c>
      <c r="AS59" s="34">
        <f t="shared" si="5"/>
        <v>1</v>
      </c>
    </row>
    <row r="60" spans="1:46">
      <c r="A60" t="str">
        <f>'Model output'!A59</f>
        <v>TCGA-DJ-A1QL</v>
      </c>
      <c r="B60" s="43">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X</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X</v>
      </c>
      <c r="F60" t="str">
        <f t="shared" si="13"/>
        <v>negative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output'!G59)),ISNUMBER(SEARCH("2",'Model output'!G59)),ISNUMBER(SEARCH("III",'Model output'!G59)),ISNUMBER(SEARCH("three",'Model output'!G59)),ISNUMBER(SEARCH("3",'Model output'!G59)),ISNUMBER(SEARCH("IV",'Model output'!G59)),ISNUMBER(SEARCH("four",'Model output'!G59)),ISNUMBER(SEARCH("4",'Model output'!G59)),ISNUMBER(SEARCH("V ",'Model output'!G59)),ISNUMBER(SEARCH("five",'Model output'!G59)),ISNUMBER(SEARCH("5",'Model output'!G59))))), "lateral", "central"))</f>
        <v/>
      </c>
      <c r="H60" t="str">
        <f>IF('Model output'!H59="","negative",IF('Model output'!H59="[]", "negative", IF(OR(ISNUMBER(SEARCH("lymph node",'Model output'!H59)),ISNUMBER(SEARCH("Not mentioned",'Model output'!H59)),ISNUMBER(SEARCH("neck",'Model output'!H59)),ISNUMBER(SEARCH("Not applicable",'Model output'!H59))),"negative","positive")))</f>
        <v>negative</v>
      </c>
      <c r="I60" t="str">
        <f>IF('Model output'!I59="","",IF(ISNUMBER('Model output'!I59),'Model output'!I59,1))</f>
        <v/>
      </c>
      <c r="J60" t="str">
        <f>IF('Model output'!J59="","",IF(AND(ISNUMBER('Model output'!J59),'Model output'!J59&lt;=I60),'Model output'!J59,IF(ISNUMBER(SEARCH("0/",'Model output'!J59)),0,1)))</f>
        <v/>
      </c>
      <c r="K60" t="str" cm="1">
        <f t="array" ref="K60">IF(COUNT(FIND({0,1,2,3,4,5,6,7,8,9},'Model output'!K59))&gt;0,'Model output'!K59,"")</f>
        <v/>
      </c>
      <c r="L60" s="8" t="str">
        <f t="shared" si="1"/>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Papillary</v>
      </c>
      <c r="O60" t="str">
        <f>IF('Model output'!M59="","",'Model output'!M59)</f>
        <v>Follicular variant</v>
      </c>
      <c r="P60" t="str">
        <f>IF('Model output'!N59="","",'Model output'!N59)</f>
        <v>2.2 cm</v>
      </c>
      <c r="Q60" t="str">
        <f t="shared" si="2"/>
        <v>2.2cm</v>
      </c>
      <c r="R60" cm="1">
        <f t="array" ref="R60">IF(Q60="","",IF(ISNUMBER(SEARCH("cm",Q60)),MAX(VALUE(SUBSTITUTE(_xlfn.FILTERXML("&lt;t&gt;&lt;s&gt;"&amp;SUBSTITUTE(Q60,",","&lt;/s&gt;&lt;s&gt;")&amp;"&lt;/s&gt;&lt;/t&gt;","//s"),"cm",""))),MAX(VALUE(SUBSTITUTE(_xlfn.FILTERXML("&lt;t&gt;&lt;s&gt;"&amp;SUBSTITUTE(Q60,",","&lt;/s&gt;&lt;s&gt;")&amp;"&lt;/s&gt;&lt;/t&gt;","//s"),"mm","")))/10))</f>
        <v>2.2000000000000002</v>
      </c>
      <c r="S60" t="str">
        <f>IF(OR('Model output'!P59="",ISNUMBER(SEARCH("Not identified", 'Model output'!P59)),ISNUMBER(SEARCH("Absent",'Model output'!P59)),AND(ISNUMBER(SEARCH("No",'Model output'!P59)),NOT(ISNUMBER(SEARCH("diagnostic",'Model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t="str">
        <f>IF('Model output'!S59="","", IF('Model output'!S59= "[]", "", 'Model output'!S59))</f>
        <v>Not identified</v>
      </c>
      <c r="Y60" t="str">
        <f>IF(OR('Model output'!S59="",ISNUMBER(SEARCH("Absent",'Model output'!S59)),ISNUMBER(SEARCH("Not identified",'Model output'!S59)),ISNUMBER(SEARCH("No",'Model output'!S59)),ISNUMBER(SEARCH("negative",'Model output'!S59)),ISNUMBER(SEARCH("limited to thyroid",'Model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 IF('Model output'!T59="[]", "", IF('Model output'!T59="Not mentioned", "No", "Yes")))</f>
        <v/>
      </c>
      <c r="AB60" t="str">
        <f>IF(AA60&lt;&gt;"Yes","",IF(OR('Model output'!U59="",'Model output'!U59="[]",ISNUMBER(SEARCH("Not identified",'Model output'!U59))),"",'Model output'!U59))</f>
        <v/>
      </c>
      <c r="AC60" s="9" t="str">
        <f>IF(OR('Model output'!V59="", AND(ISERROR(SEARCH("Positive",'Model output'!V59)), ISNUMBER(SEARCH("Negative",'Model output'!V59))), 'Model output'!V59="No", ISNUMBER(SEARCH("Uninvolved",'Model output'!V59)), ISNUMBER(SEARCH("Not involved",'Model output'!V59)), ISNUMBER(SEARCH("Free",'Model output'!V59)), ISNUMBER(SEARCH("Cannot be assessed",'Model output'!V59)), ISNUMBER(SEARCH("1 mm",'Model output'!V59)), ISNUMBER(SEARCH("0.1 CM",'Model output'!V59)), ISNUMBER(SEARCH("less than 0.2 mm",'Model output'!V59)), ISNUMBER(SEARCH("less than 0.5 mm",'Model output'!V59)), ISNUMBER(SEARCH("abut",'Model output'!V59))), "negative", "positive")</f>
        <v>negative</v>
      </c>
      <c r="AE60" s="27"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ISNUMBER(SEARCH("papillary",N60,1)),S60="positive"),AND(AND(ISNUMBER(J60),J60&gt;=5),M60=""),AND(AND(ISNUMBER(J60),J60&gt;=5),AND(ISNUMBER(M60),M60&gt;=1)),AND(ISNUMBER(SERACH("papillary",N60)),OR(Y60="positive",Z60="positive"), ISNUMBER(SEARCH("BRAF",AB60)))),"intermediate","low"))</f>
        <v>low</v>
      </c>
      <c r="AF60" s="28" t="str">
        <f t="shared" si="3"/>
        <v>2</v>
      </c>
      <c r="AG60" s="28" t="str">
        <f t="shared" si="4"/>
        <v>0</v>
      </c>
      <c r="AH60" s="28" t="str">
        <f t="shared" si="6"/>
        <v>0</v>
      </c>
      <c r="AI60" s="35" t="str">
        <f t="shared" si="7"/>
        <v>I</v>
      </c>
      <c r="AJ60" s="27" t="s">
        <v>627</v>
      </c>
      <c r="AK60" s="32" t="s">
        <v>947</v>
      </c>
      <c r="AL60" s="32" t="s">
        <v>948</v>
      </c>
      <c r="AM60" s="32" t="s">
        <v>948</v>
      </c>
      <c r="AN60" s="32" t="s">
        <v>59</v>
      </c>
      <c r="AO60" s="33">
        <f t="shared" ca="1" si="8"/>
        <v>1</v>
      </c>
      <c r="AP60" s="28">
        <f t="shared" si="9"/>
        <v>1</v>
      </c>
      <c r="AQ60" s="28">
        <f t="shared" si="10"/>
        <v>1</v>
      </c>
      <c r="AR60" s="28">
        <f t="shared" si="11"/>
        <v>1</v>
      </c>
      <c r="AS60" s="34">
        <f t="shared" si="5"/>
        <v>1</v>
      </c>
    </row>
    <row r="61" spans="1:46">
      <c r="A61" t="str">
        <f>'Model output'!A60</f>
        <v>TCGA-DJ-A1QM</v>
      </c>
      <c r="B61" s="43">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X</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X</v>
      </c>
      <c r="F61" t="str">
        <f t="shared" si="13"/>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output'!G60)),ISNUMBER(SEARCH("2",'Model output'!G60)),ISNUMBER(SEARCH("III",'Model output'!G60)),ISNUMBER(SEARCH("three",'Model output'!G60)),ISNUMBER(SEARCH("3",'Model output'!G60)),ISNUMBER(SEARCH("IV",'Model output'!G60)),ISNUMBER(SEARCH("four",'Model output'!G60)),ISNUMBER(SEARCH("4",'Model output'!G60)),ISNUMBER(SEARCH("V ",'Model output'!G60)),ISNUMBER(SEARCH("five",'Model output'!G60)),ISNUMBER(SEARCH("5",'Model output'!G60))))), "lateral", "central"))</f>
        <v/>
      </c>
      <c r="H61" t="str">
        <f>IF('Model output'!H60="","negative",IF('Model output'!H60="[]", "negative", IF(OR(ISNUMBER(SEARCH("lymph node",'Model output'!H60)),ISNUMBER(SEARCH("Not mentioned",'Model output'!H60)),ISNUMBER(SEARCH("neck",'Model output'!H60)),ISNUMBER(SEARCH("Not applicable",'Model output'!H60))),"negative","positive")))</f>
        <v>negative</v>
      </c>
      <c r="I61">
        <f>IF('Model output'!I60="","",IF(ISNUMBER('Model output'!I60),'Model output'!I60,1))</f>
        <v>2</v>
      </c>
      <c r="J61">
        <f>IF('Model output'!J60="","",IF(AND(ISNUMBER('Model output'!J60),'Model output'!J60&lt;=I61),'Model output'!J60,IF(ISNUMBER(SEARCH("0/",'Model output'!J60)),0,1)))</f>
        <v>0</v>
      </c>
      <c r="K61" t="str" cm="1">
        <f t="array" ref="K61">IF(COUNT(FIND({0,1,2,3,4,5,6,7,8,9},'Model output'!K60))&gt;0,'Model output'!K60,"")</f>
        <v/>
      </c>
      <c r="L61" s="8" t="str">
        <f t="shared" si="1"/>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v>
      </c>
      <c r="O61" t="str">
        <f>IF('Model output'!M60="","",'Model output'!M60)</f>
        <v>tall cell, microcarcinoma</v>
      </c>
      <c r="P61" t="str">
        <f>IF('Model output'!N60="","",'Model output'!N60)</f>
        <v>0.7 cm</v>
      </c>
      <c r="Q61" t="str">
        <f t="shared" si="2"/>
        <v>0.7cm</v>
      </c>
      <c r="R61" cm="1">
        <f t="array" ref="R61">IF(Q61="","",IF(ISNUMBER(SEARCH("cm",Q61)),MAX(VALUE(SUBSTITUTE(_xlfn.FILTERXML("&lt;t&gt;&lt;s&gt;"&amp;SUBSTITUTE(Q61,",","&lt;/s&gt;&lt;s&gt;")&amp;"&lt;/s&gt;&lt;/t&gt;","//s"),"cm",""))),MAX(VALUE(SUBSTITUTE(_xlfn.FILTERXML("&lt;t&gt;&lt;s&gt;"&amp;SUBSTITUTE(Q61,",","&lt;/s&gt;&lt;s&gt;")&amp;"&lt;/s&gt;&lt;/t&gt;","//s"),"mm","")))/10))</f>
        <v>0.7</v>
      </c>
      <c r="S61" t="str">
        <f>IF(OR('Model output'!P60="",ISNUMBER(SEARCH("Not identified", 'Model output'!P60)),ISNUMBER(SEARCH("Absent",'Model output'!P60)),AND(ISNUMBER(SEARCH("No",'Model output'!P60)),NOT(ISNUMBER(SEARCH("diagnostic",'Model output'!P60)))),ISNUMBER(SEARCH("Negative",'Model output'!P60))),"negative","positive")</f>
        <v>negative</v>
      </c>
      <c r="T61">
        <f>IF('Model output'!O60="","",'Model output'!O60)</f>
        <v>2</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t="str">
        <f>IF('Model output'!S60="","", IF('Model output'!S60= "[]", "", 'Model output'!S60))</f>
        <v>Not identified</v>
      </c>
      <c r="Y61" t="str">
        <f>IF(OR('Model output'!S60="",ISNUMBER(SEARCH("Absent",'Model output'!S60)),ISNUMBER(SEARCH("Not identified",'Model output'!S60)),ISNUMBER(SEARCH("No",'Model output'!S60)),ISNUMBER(SEARCH("negative",'Model output'!S60)),ISNUMBER(SEARCH("limited to thyroid",'Model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 IF('Model output'!T60="[]", "", IF('Model output'!T60="Not mentioned", "No", "Yes")))</f>
        <v/>
      </c>
      <c r="AB61" t="str">
        <f>IF(AA61&lt;&gt;"Yes","",IF(OR('Model output'!U60="",'Model output'!U60="[]",ISNUMBER(SEARCH("Not identified",'Model output'!U60))),"",'Model output'!U60))</f>
        <v/>
      </c>
      <c r="AC61" s="9" t="str">
        <f>IF(OR('Model output'!V60="", AND(ISERROR(SEARCH("Positive",'Model output'!V60)), ISNUMBER(SEARCH("Negative",'Model output'!V60))), 'Model output'!V60="No", ISNUMBER(SEARCH("Uninvolved",'Model output'!V60)), ISNUMBER(SEARCH("Not involved",'Model output'!V60)), ISNUMBER(SEARCH("Free",'Model output'!V60)), ISNUMBER(SEARCH("Cannot be assessed",'Model output'!V60)), ISNUMBER(SEARCH("1 mm",'Model output'!V60)), ISNUMBER(SEARCH("0.1 CM",'Model output'!V60)), ISNUMBER(SEARCH("less than 0.2 mm",'Model output'!V60)), ISNUMBER(SEARCH("less than 0.5 mm",'Model output'!V60)), ISNUMBER(SEARCH("abut",'Model output'!V60))), "negative", "positive")</f>
        <v>negative</v>
      </c>
      <c r="AE61" s="27"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ISNUMBER(SEARCH("papillary",N61,1)),S61="positive"),AND(AND(ISNUMBER(J61),J61&gt;=5),M61=""),AND(AND(ISNUMBER(J61),J61&gt;=5),AND(ISNUMBER(M61),M61&gt;=1)),AND(ISNUMBER(SERACH("papillary",N61)),OR(Y61="positive",Z61="positive"), ISNUMBER(SEARCH("BRAF",AB61)))),"intermediate","low"))</f>
        <v>intermediate</v>
      </c>
      <c r="AF61" s="28" t="str">
        <f t="shared" si="3"/>
        <v>1a</v>
      </c>
      <c r="AG61" s="28" t="str">
        <f t="shared" si="4"/>
        <v>0</v>
      </c>
      <c r="AH61" s="28" t="str">
        <f t="shared" si="6"/>
        <v>0</v>
      </c>
      <c r="AI61" s="35" t="str">
        <f t="shared" si="7"/>
        <v>I</v>
      </c>
      <c r="AJ61" s="27" t="s">
        <v>629</v>
      </c>
      <c r="AK61" s="32" t="s">
        <v>949</v>
      </c>
      <c r="AL61" s="32" t="s">
        <v>945</v>
      </c>
      <c r="AM61" s="32" t="s">
        <v>948</v>
      </c>
      <c r="AN61" s="32" t="s">
        <v>59</v>
      </c>
      <c r="AO61" s="33">
        <f t="shared" ca="1" si="8"/>
        <v>1</v>
      </c>
      <c r="AP61" s="28">
        <f t="shared" si="9"/>
        <v>1</v>
      </c>
      <c r="AQ61" s="28">
        <f t="shared" si="10"/>
        <v>1</v>
      </c>
      <c r="AR61" s="28">
        <f t="shared" si="11"/>
        <v>1</v>
      </c>
      <c r="AS61" s="34">
        <f t="shared" si="5"/>
        <v>1</v>
      </c>
    </row>
    <row r="62" spans="1:46">
      <c r="A62" t="str">
        <f>'Model output'!A61</f>
        <v>TCGA-DJ-A1QN</v>
      </c>
      <c r="B62" s="43">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X</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X</v>
      </c>
      <c r="F62" t="str">
        <f t="shared" si="13"/>
        <v>negative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output'!G61)),ISNUMBER(SEARCH("2",'Model output'!G61)),ISNUMBER(SEARCH("III",'Model output'!G61)),ISNUMBER(SEARCH("three",'Model output'!G61)),ISNUMBER(SEARCH("3",'Model output'!G61)),ISNUMBER(SEARCH("IV",'Model output'!G61)),ISNUMBER(SEARCH("four",'Model output'!G61)),ISNUMBER(SEARCH("4",'Model output'!G61)),ISNUMBER(SEARCH("V ",'Model output'!G61)),ISNUMBER(SEARCH("five",'Model output'!G61)),ISNUMBER(SEARCH("5",'Model output'!G61))))), "lateral", "central"))</f>
        <v/>
      </c>
      <c r="H62" t="str">
        <f>IF('Model output'!H61="","negative",IF('Model output'!H61="[]", "negative", IF(OR(ISNUMBER(SEARCH("lymph node",'Model output'!H61)),ISNUMBER(SEARCH("Not mentioned",'Model output'!H61)),ISNUMBER(SEARCH("neck",'Model output'!H61)),ISNUMBER(SEARCH("Not applicable",'Model output'!H61))),"negative","positive")))</f>
        <v>negative</v>
      </c>
      <c r="I62" t="str">
        <f>IF('Model output'!I61="","",IF(ISNUMBER('Model output'!I61),'Model output'!I61,1))</f>
        <v/>
      </c>
      <c r="J62" t="str">
        <f>IF('Model output'!J61="","",IF(AND(ISNUMBER('Model output'!J61),'Model output'!J61&lt;=I62),'Model output'!J61,IF(ISNUMBER(SEARCH("0/",'Model output'!J61)),0,1)))</f>
        <v/>
      </c>
      <c r="K62" t="str" cm="1">
        <f t="array" ref="K62">IF(COUNT(FIND({0,1,2,3,4,5,6,7,8,9},'Model output'!K61))&gt;0,'Model output'!K61,"")</f>
        <v/>
      </c>
      <c r="L62" s="8" t="str">
        <f t="shared" si="1"/>
        <v/>
      </c>
      <c r="M62" t="str" cm="1">
        <f t="array" ref="M62">IF(L62="","",IF(ISNUMBER(SEARCH("cm",L62)),MAX(VALUE(SUBSTITUTE(_xlfn.FILTERXML("&lt;t&gt;&lt;s&gt;"&amp;SUBSTITUTE(L62,",","&lt;/s&gt;&lt;s&gt;")&amp;"&lt;/s&gt;&lt;/t&gt;","//s"),"cm",""))),MAX(VALUE(SUBSTITUTE(_xlfn.FILTERXML("&lt;t&gt;&lt;s&gt;"&amp;SUBSTITUTE(L62,",","&lt;/s&gt;&lt;s&gt;")&amp;"&lt;/s&gt;&lt;/t&gt;","//s"),"mm","")))/10))</f>
        <v/>
      </c>
      <c r="N62" t="str">
        <f>IF('Model output'!L61="","",'Model output'!L61)</f>
        <v>Papillary</v>
      </c>
      <c r="O62" t="str">
        <f>IF('Model output'!M61="","",'Model output'!M61)</f>
        <v>Microcarcinoma, Classical, Follicular Variant</v>
      </c>
      <c r="P62" t="str">
        <f>IF('Model output'!N61="","",'Model output'!N61)</f>
        <v>1.5 cm</v>
      </c>
      <c r="Q62" t="str">
        <f t="shared" si="2"/>
        <v>1.5cm</v>
      </c>
      <c r="R62" cm="1">
        <f t="array" ref="R62">IF(Q62="","",IF(ISNUMBER(SEARCH("cm",Q62)),MAX(VALUE(SUBSTITUTE(_xlfn.FILTERXML("&lt;t&gt;&lt;s&gt;"&amp;SUBSTITUTE(Q62,",","&lt;/s&gt;&lt;s&gt;")&amp;"&lt;/s&gt;&lt;/t&gt;","//s"),"cm",""))),MAX(VALUE(SUBSTITUTE(_xlfn.FILTERXML("&lt;t&gt;&lt;s&gt;"&amp;SUBSTITUTE(Q62,",","&lt;/s&gt;&lt;s&gt;")&amp;"&lt;/s&gt;&lt;/t&gt;","//s"),"mm","")))/10))</f>
        <v>1.5</v>
      </c>
      <c r="S62" t="str">
        <f>IF(OR('Model output'!P61="",ISNUMBER(SEARCH("Not identified", 'Model output'!P61)),ISNUMBER(SEARCH("Absent",'Model output'!P61)),AND(ISNUMBER(SEARCH("No",'Model output'!P61)),NOT(ISNUMBER(SEARCH("diagnostic",'Model output'!P61)))),ISNUMBER(SEARCH("Negative",'Model output'!P61))),"negative","positive")</f>
        <v>negative</v>
      </c>
      <c r="T62">
        <f>IF('Model output'!O61="","",'Model output'!O61)</f>
        <v>3</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t="str">
        <f>IF('Model output'!S61="","", IF('Model output'!S61= "[]", "", 'Model output'!S61))</f>
        <v>Not identified</v>
      </c>
      <c r="Y62" t="str">
        <f>IF(OR('Model output'!S61="",ISNUMBER(SEARCH("Absent",'Model output'!S61)),ISNUMBER(SEARCH("Not identified",'Model output'!S61)),ISNUMBER(SEARCH("No",'Model output'!S61)),ISNUMBER(SEARCH("negative",'Model output'!S61)),ISNUMBER(SEARCH("limited to thyroid",'Model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 IF('Model output'!T61="[]", "", IF('Model output'!T61="Not mentioned", "No", "Yes")))</f>
        <v/>
      </c>
      <c r="AB62" t="str">
        <f>IF(AA62&lt;&gt;"Yes","",IF(OR('Model output'!U61="",'Model output'!U61="[]",ISNUMBER(SEARCH("Not identified",'Model output'!U61))),"",'Model output'!U61))</f>
        <v/>
      </c>
      <c r="AC62" s="9" t="str">
        <f>IF(OR('Model output'!V61="", AND(ISERROR(SEARCH("Positive",'Model output'!V61)), ISNUMBER(SEARCH("Negative",'Model output'!V61))), 'Model output'!V61="No", ISNUMBER(SEARCH("Uninvolved",'Model output'!V61)), ISNUMBER(SEARCH("Not involved",'Model output'!V61)), ISNUMBER(SEARCH("Free",'Model output'!V61)), ISNUMBER(SEARCH("Cannot be assessed",'Model output'!V61)), ISNUMBER(SEARCH("1 mm",'Model output'!V61)), ISNUMBER(SEARCH("0.1 CM",'Model output'!V61)), ISNUMBER(SEARCH("less than 0.2 mm",'Model output'!V61)), ISNUMBER(SEARCH("less than 0.5 mm",'Model output'!V61)), ISNUMBER(SEARCH("abut",'Model output'!V61))), "negative", "positive")</f>
        <v>negative</v>
      </c>
      <c r="AE62" s="27"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ISNUMBER(SEARCH("papillary",N62,1)),S62="positive"),AND(AND(ISNUMBER(J62),J62&gt;=5),M62=""),AND(AND(ISNUMBER(J62),J62&gt;=5),AND(ISNUMBER(M62),M62&gt;=1)),AND(ISNUMBER(SERACH("papillary",N62)),OR(Y62="positive",Z62="positive"), ISNUMBER(SEARCH("BRAF",AB62)))),"intermediate","low"))</f>
        <v>low</v>
      </c>
      <c r="AF62" s="28" t="str">
        <f t="shared" si="3"/>
        <v>1b</v>
      </c>
      <c r="AG62" s="28" t="str">
        <f t="shared" si="4"/>
        <v>0</v>
      </c>
      <c r="AH62" s="28" t="str">
        <f t="shared" si="6"/>
        <v>0</v>
      </c>
      <c r="AI62" s="35" t="str">
        <f t="shared" si="7"/>
        <v>I</v>
      </c>
      <c r="AJ62" s="27" t="s">
        <v>627</v>
      </c>
      <c r="AK62" s="32" t="s">
        <v>944</v>
      </c>
      <c r="AL62" s="32" t="s">
        <v>948</v>
      </c>
      <c r="AM62" s="32" t="s">
        <v>948</v>
      </c>
      <c r="AN62" s="32" t="s">
        <v>59</v>
      </c>
      <c r="AO62" s="33">
        <f t="shared" ca="1" si="8"/>
        <v>1</v>
      </c>
      <c r="AP62" s="28">
        <f t="shared" si="9"/>
        <v>1</v>
      </c>
      <c r="AQ62" s="28">
        <f t="shared" si="10"/>
        <v>1</v>
      </c>
      <c r="AR62" s="28">
        <f t="shared" si="11"/>
        <v>1</v>
      </c>
      <c r="AS62" s="34">
        <f t="shared" si="5"/>
        <v>1</v>
      </c>
    </row>
    <row r="63" spans="1:46">
      <c r="A63" t="str">
        <f>'Model output'!A62</f>
        <v>TCGA-DJ-A1QO</v>
      </c>
      <c r="B63" s="43">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1</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X</v>
      </c>
      <c r="F63" t="str">
        <f t="shared" si="13"/>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output'!G62)),ISNUMBER(SEARCH("2",'Model output'!G62)),ISNUMBER(SEARCH("III",'Model output'!G62)),ISNUMBER(SEARCH("three",'Model output'!G62)),ISNUMBER(SEARCH("3",'Model output'!G62)),ISNUMBER(SEARCH("IV",'Model output'!G62)),ISNUMBER(SEARCH("four",'Model output'!G62)),ISNUMBER(SEARCH("4",'Model output'!G62)),ISNUMBER(SEARCH("V ",'Model output'!G62)),ISNUMBER(SEARCH("five",'Model output'!G62)),ISNUMBER(SEARCH("5",'Model output'!G62))))), "lateral", "central"))</f>
        <v/>
      </c>
      <c r="H63" t="str">
        <f>IF('Model output'!H62="","negative",IF('Model output'!H62="[]", "negative", IF(OR(ISNUMBER(SEARCH("lymph node",'Model output'!H62)),ISNUMBER(SEARCH("Not mentioned",'Model output'!H62)),ISNUMBER(SEARCH("neck",'Model output'!H62)),ISNUMBER(SEARCH("Not applicable",'Model output'!H62))),"negative","positive")))</f>
        <v>negative</v>
      </c>
      <c r="I63">
        <f>IF('Model output'!I62="","",IF(ISNUMBER('Model output'!I62),'Model output'!I62,1))</f>
        <v>1</v>
      </c>
      <c r="J63">
        <f>IF('Model output'!J62="","",IF(AND(ISNUMBER('Model output'!J62),'Model output'!J62&lt;=I63),'Model output'!J62,IF(ISNUMBER(SEARCH("0/",'Model output'!J62)),0,1)))</f>
        <v>0</v>
      </c>
      <c r="K63" t="str" cm="1">
        <f t="array" ref="K63">IF(COUNT(FIND({0,1,2,3,4,5,6,7,8,9},'Model output'!K62))&gt;0,'Model output'!K62,"")</f>
        <v/>
      </c>
      <c r="L63" s="8" t="str">
        <f t="shared" si="1"/>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v>
      </c>
      <c r="O63" t="str">
        <f>IF('Model output'!M62="","",'Model output'!M62)</f>
        <v>Classical, Tall cell</v>
      </c>
      <c r="P63" t="str">
        <f>IF('Model output'!N62="","",'Model output'!N62)</f>
        <v>2.2 cm</v>
      </c>
      <c r="Q63" t="str">
        <f t="shared" si="2"/>
        <v>2.2cm</v>
      </c>
      <c r="R63" cm="1">
        <f t="array" ref="R63">IF(Q63="","",IF(ISNUMBER(SEARCH("cm",Q63)),MAX(VALUE(SUBSTITUTE(_xlfn.FILTERXML("&lt;t&gt;&lt;s&gt;"&amp;SUBSTITUTE(Q63,",","&lt;/s&gt;&lt;s&gt;")&amp;"&lt;/s&gt;&lt;/t&gt;","//s"),"cm",""))),MAX(VALUE(SUBSTITUTE(_xlfn.FILTERXML("&lt;t&gt;&lt;s&gt;"&amp;SUBSTITUTE(Q63,",","&lt;/s&gt;&lt;s&gt;")&amp;"&lt;/s&gt;&lt;/t&gt;","//s"),"mm","")))/10))</f>
        <v>2.2000000000000002</v>
      </c>
      <c r="S63" t="str">
        <f>IF(OR('Model output'!P62="",ISNUMBER(SEARCH("Not identified", 'Model output'!P62)),ISNUMBER(SEARCH("Absent",'Model output'!P62)),AND(ISNUMBER(SEARCH("No",'Model output'!P62)),NOT(ISNUMBER(SEARCH("diagnostic",'Model output'!P62)))),ISNUMBER(SEARCH("Negative",'Model output'!P62))),"negative","positive")</f>
        <v>negative</v>
      </c>
      <c r="T63">
        <f>IF('Model output'!O62="","",'Model output'!O62)</f>
        <v>3</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positive</v>
      </c>
      <c r="X63" t="str">
        <f>IF('Model output'!S62="","", IF('Model output'!S62= "[]", "", 'Model output'!S62))</f>
        <v>Present, invades extrathyroidal adipose tissue</v>
      </c>
      <c r="Y63" t="str">
        <f>IF(OR('Model output'!S62="",ISNUMBER(SEARCH("Absent",'Model output'!S62)),ISNUMBER(SEARCH("Not identified",'Model output'!S62)),ISNUMBER(SEARCH("No",'Model output'!S62)),ISNUMBER(SEARCH("negative",'Model output'!S62)),ISNUMBER(SEARCH("limited to thyroid",'Model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 IF('Model output'!T62="[]", "", IF('Model output'!T62="Not mentioned", "No", "Yes")))</f>
        <v/>
      </c>
      <c r="AB63" t="str">
        <f>IF(AA63&lt;&gt;"Yes","",IF(OR('Model output'!U62="",'Model output'!U62="[]",ISNUMBER(SEARCH("Not identified",'Model output'!U62))),"",'Model output'!U62))</f>
        <v/>
      </c>
      <c r="AC63" s="9" t="str">
        <f>IF(OR('Model output'!V62="", AND(ISERROR(SEARCH("Positive",'Model output'!V62)), ISNUMBER(SEARCH("Negative",'Model output'!V62))), 'Model output'!V62="No", ISNUMBER(SEARCH("Uninvolved",'Model output'!V62)), ISNUMBER(SEARCH("Not involved",'Model output'!V62)), ISNUMBER(SEARCH("Free",'Model output'!V62)), ISNUMBER(SEARCH("Cannot be assessed",'Model output'!V62)), ISNUMBER(SEARCH("1 mm",'Model output'!V62)), ISNUMBER(SEARCH("0.1 CM",'Model output'!V62)), ISNUMBER(SEARCH("less than 0.2 mm",'Model output'!V62)), ISNUMBER(SEARCH("less than 0.5 mm",'Model output'!V62)), ISNUMBER(SEARCH("abut",'Model output'!V62))), "negative", "positive")</f>
        <v>positive</v>
      </c>
      <c r="AE63" s="27"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ISNUMBER(SEARCH("papillary",N63,1)),S63="positive"),AND(AND(ISNUMBER(J63),J63&gt;=5),M63=""),AND(AND(ISNUMBER(J63),J63&gt;=5),AND(ISNUMBER(M63),M63&gt;=1)),AND(ISNUMBER(SERACH("papillary",N63)),OR(Y63="positive",Z63="positive"), ISNUMBER(SEARCH("BRAF",AB63)))),"intermediate","low"))</f>
        <v>high</v>
      </c>
      <c r="AF63" s="28" t="str">
        <f t="shared" si="3"/>
        <v>2</v>
      </c>
      <c r="AG63" s="28" t="str">
        <f t="shared" si="4"/>
        <v>0</v>
      </c>
      <c r="AH63" s="28" t="str">
        <f t="shared" si="6"/>
        <v>0</v>
      </c>
      <c r="AI63" s="35" t="str">
        <f t="shared" si="7"/>
        <v>I</v>
      </c>
      <c r="AJ63" s="27" t="s">
        <v>625</v>
      </c>
      <c r="AK63" s="32" t="s">
        <v>947</v>
      </c>
      <c r="AL63" s="32" t="s">
        <v>948</v>
      </c>
      <c r="AM63" s="32" t="s">
        <v>948</v>
      </c>
      <c r="AN63" s="32" t="s">
        <v>59</v>
      </c>
      <c r="AO63" s="33">
        <f t="shared" si="8"/>
        <v>1</v>
      </c>
      <c r="AP63" s="28">
        <f t="shared" si="9"/>
        <v>1</v>
      </c>
      <c r="AQ63" s="28">
        <f t="shared" si="10"/>
        <v>1</v>
      </c>
      <c r="AR63" s="28">
        <f t="shared" si="11"/>
        <v>1</v>
      </c>
      <c r="AS63" s="34">
        <f t="shared" si="5"/>
        <v>1</v>
      </c>
    </row>
    <row r="64" spans="1:46">
      <c r="A64" t="str">
        <f>'Model output'!A63</f>
        <v>TCGA-DJ-A1QQ</v>
      </c>
      <c r="B64" s="43">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3</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X</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X</v>
      </c>
      <c r="F64" t="str">
        <f t="shared" si="13"/>
        <v>positive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output'!G63)),ISNUMBER(SEARCH("2",'Model output'!G63)),ISNUMBER(SEARCH("III",'Model output'!G63)),ISNUMBER(SEARCH("three",'Model output'!G63)),ISNUMBER(SEARCH("3",'Model output'!G63)),ISNUMBER(SEARCH("IV",'Model output'!G63)),ISNUMBER(SEARCH("four",'Model output'!G63)),ISNUMBER(SEARCH("4",'Model output'!G63)),ISNUMBER(SEARCH("V ",'Model output'!G63)),ISNUMBER(SEARCH("five",'Model output'!G63)),ISNUMBER(SEARCH("5",'Model output'!G63))))), "lateral", "central"))</f>
        <v>central</v>
      </c>
      <c r="H64" t="str">
        <f>IF('Model output'!H63="","negative",IF('Model output'!H63="[]", "negative", IF(OR(ISNUMBER(SEARCH("lymph node",'Model output'!H63)),ISNUMBER(SEARCH("Not mentioned",'Model output'!H63)),ISNUMBER(SEARCH("neck",'Model output'!H63)),ISNUMBER(SEARCH("Not applicable",'Model output'!H63))),"negative","positive")))</f>
        <v>negative</v>
      </c>
      <c r="I64">
        <f>IF('Model output'!I63="","",IF(ISNUMBER('Model output'!I63),'Model output'!I63,1))</f>
        <v>7</v>
      </c>
      <c r="J64">
        <f>IF('Model output'!J63="","",IF(AND(ISNUMBER('Model output'!J63),'Model output'!J63&lt;=I64),'Model output'!J63,IF(ISNUMBER(SEARCH("0/",'Model output'!J63)),0,1)))</f>
        <v>1</v>
      </c>
      <c r="K64" t="str" cm="1">
        <f t="array" ref="K64">IF(COUNT(FIND({0,1,2,3,4,5,6,7,8,9},'Model output'!K63))&gt;0,'Model output'!K63,"")</f>
        <v>0.6 cm</v>
      </c>
      <c r="L64" s="8" t="str">
        <f t="shared" si="1"/>
        <v>0.6cm</v>
      </c>
      <c r="M64" cm="1">
        <f t="array" ref="M64">IF(L64="","",IF(ISNUMBER(SEARCH("cm",L64)),MAX(VALUE(SUBSTITUTE(_xlfn.FILTERXML("&lt;t&gt;&lt;s&gt;"&amp;SUBSTITUTE(L64,",","&lt;/s&gt;&lt;s&gt;")&amp;"&lt;/s&gt;&lt;/t&gt;","//s"),"cm",""))),MAX(VALUE(SUBSTITUTE(_xlfn.FILTERXML("&lt;t&gt;&lt;s&gt;"&amp;SUBSTITUTE(L64,",","&lt;/s&gt;&lt;s&gt;")&amp;"&lt;/s&gt;&lt;/t&gt;","//s"),"mm","")))/10))</f>
        <v>0.6</v>
      </c>
      <c r="N64" t="str">
        <f>IF('Model output'!L63="","",'Model output'!L63)</f>
        <v>Papillary</v>
      </c>
      <c r="O64" t="str">
        <f>IF('Model output'!M63="","",'Model output'!M63)</f>
        <v>Classical, Microcarcinoma</v>
      </c>
      <c r="P64" t="str">
        <f>IF('Model output'!N63="","",'Model output'!N63)</f>
        <v>3 cm</v>
      </c>
      <c r="Q64" t="str">
        <f t="shared" si="2"/>
        <v>3cm</v>
      </c>
      <c r="R64" cm="1">
        <f t="array" ref="R64">IF(Q64="","",IF(ISNUMBER(SEARCH("cm",Q64)),MAX(VALUE(SUBSTITUTE(_xlfn.FILTERXML("&lt;t&gt;&lt;s&gt;"&amp;SUBSTITUTE(Q64,",","&lt;/s&gt;&lt;s&gt;")&amp;"&lt;/s&gt;&lt;/t&gt;","//s"),"cm",""))),MAX(VALUE(SUBSTITUTE(_xlfn.FILTERXML("&lt;t&gt;&lt;s&gt;"&amp;SUBSTITUTE(Q64,",","&lt;/s&gt;&lt;s&gt;")&amp;"&lt;/s&gt;&lt;/t&gt;","//s"),"mm","")))/10))</f>
        <v>3</v>
      </c>
      <c r="S64" t="str">
        <f>IF(OR('Model output'!P63="",ISNUMBER(SEARCH("Not identified", 'Model output'!P63)),ISNUMBER(SEARCH("Absent",'Model output'!P63)),AND(ISNUMBER(SEARCH("No",'Model output'!P63)),NOT(ISNUMBER(SEARCH("diagnostic",'Model output'!P63)))),ISNUMBER(SEARCH("Negative",'Model output'!P63))),"negative","positive")</f>
        <v>negative</v>
      </c>
      <c r="T64">
        <f>IF('Model output'!O63="","",'Model output'!O63)</f>
        <v>3</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t="str">
        <f>IF('Model output'!S63="","", IF('Model output'!S63= "[]", "", 'Model output'!S63))</f>
        <v>Present, invades perithyroidal adipose tissue</v>
      </c>
      <c r="Y64" t="str">
        <f>IF(OR('Model output'!S63="",ISNUMBER(SEARCH("Absent",'Model output'!S63)),ISNUMBER(SEARCH("Not identified",'Model output'!S63)),ISNUMBER(SEARCH("No",'Model output'!S63)),ISNUMBER(SEARCH("negative",'Model output'!S63)),ISNUMBER(SEARCH("limited to thyroid",'Model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 IF('Model output'!T63="[]", "", IF('Model output'!T63="Not mentioned", "No", "Yes")))</f>
        <v/>
      </c>
      <c r="AB64" t="str">
        <f>IF(AA64&lt;&gt;"Yes","",IF(OR('Model output'!U63="",'Model output'!U63="[]",ISNUMBER(SEARCH("Not identified",'Model output'!U63))),"",'Model output'!U63))</f>
        <v/>
      </c>
      <c r="AC64" s="9" t="str">
        <f>IF(OR('Model output'!V63="", AND(ISERROR(SEARCH("Positive",'Model output'!V63)), ISNUMBER(SEARCH("Negative",'Model output'!V63))), 'Model output'!V63="No", ISNUMBER(SEARCH("Uninvolved",'Model output'!V63)), ISNUMBER(SEARCH("Not involved",'Model output'!V63)), ISNUMBER(SEARCH("Free",'Model output'!V63)), ISNUMBER(SEARCH("Cannot be assessed",'Model output'!V63)), ISNUMBER(SEARCH("1 mm",'Model output'!V63)), ISNUMBER(SEARCH("0.1 CM",'Model output'!V63)), ISNUMBER(SEARCH("less than 0.2 mm",'Model output'!V63)), ISNUMBER(SEARCH("less than 0.5 mm",'Model output'!V63)), ISNUMBER(SEARCH("abut",'Model output'!V63))), "negative", "positive")</f>
        <v>negative</v>
      </c>
      <c r="AE64" s="27"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ISNUMBER(SEARCH("papillary",N64,1)),S64="positive"),AND(AND(ISNUMBER(J64),J64&gt;=5),M64=""),AND(AND(ISNUMBER(J64),J64&gt;=5),AND(ISNUMBER(M64),M64&gt;=1)),AND(ISNUMBER(SERACH("papillary",N64)),OR(Y64="positive",Z64="positive"), ISNUMBER(SEARCH("BRAF",AB64)))),"intermediate","low"))</f>
        <v>intermediate</v>
      </c>
      <c r="AF64" s="28" t="str">
        <f t="shared" si="3"/>
        <v>2</v>
      </c>
      <c r="AG64" s="28" t="str">
        <f t="shared" si="4"/>
        <v>1a</v>
      </c>
      <c r="AH64" s="28" t="str">
        <f t="shared" si="6"/>
        <v>0</v>
      </c>
      <c r="AI64" s="35" t="str">
        <f t="shared" si="7"/>
        <v>I</v>
      </c>
      <c r="AJ64" s="27" t="s">
        <v>629</v>
      </c>
      <c r="AK64" s="32" t="s">
        <v>947</v>
      </c>
      <c r="AL64" s="32" t="s">
        <v>945</v>
      </c>
      <c r="AM64" s="32" t="s">
        <v>948</v>
      </c>
      <c r="AN64" s="32" t="s">
        <v>59</v>
      </c>
      <c r="AO64" s="33">
        <f t="shared" ca="1" si="8"/>
        <v>1</v>
      </c>
      <c r="AP64" s="28">
        <f t="shared" si="9"/>
        <v>1</v>
      </c>
      <c r="AQ64" s="28">
        <f t="shared" si="10"/>
        <v>0</v>
      </c>
      <c r="AR64" s="28">
        <f t="shared" si="11"/>
        <v>1</v>
      </c>
      <c r="AS64" s="34">
        <f t="shared" si="5"/>
        <v>1</v>
      </c>
    </row>
    <row r="65" spans="1:45">
      <c r="A65" t="str">
        <f>'Model output'!A64</f>
        <v>TCGA-DJ-A2PN</v>
      </c>
      <c r="B65" s="43">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X</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X</v>
      </c>
      <c r="F65" t="str">
        <f t="shared" si="13"/>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output'!G64)),ISNUMBER(SEARCH("2",'Model output'!G64)),ISNUMBER(SEARCH("III",'Model output'!G64)),ISNUMBER(SEARCH("three",'Model output'!G64)),ISNUMBER(SEARCH("3",'Model output'!G64)),ISNUMBER(SEARCH("IV",'Model output'!G64)),ISNUMBER(SEARCH("four",'Model output'!G64)),ISNUMBER(SEARCH("4",'Model output'!G64)),ISNUMBER(SEARCH("V ",'Model output'!G64)),ISNUMBER(SEARCH("five",'Model output'!G64)),ISNUMBER(SEARCH("5",'Model output'!G64))))), "lateral", "central"))</f>
        <v/>
      </c>
      <c r="H65" t="str">
        <f>IF('Model output'!H64="","negative",IF('Model output'!H64="[]", "negative", IF(OR(ISNUMBER(SEARCH("lymph node",'Model output'!H64)),ISNUMBER(SEARCH("Not mentioned",'Model output'!H64)),ISNUMBER(SEARCH("neck",'Model output'!H64)),ISNUMBER(SEARCH("Not applicable",'Model output'!H64))),"negative","positive")))</f>
        <v>negative</v>
      </c>
      <c r="I65" t="str">
        <f>IF('Model output'!I64="","",IF(ISNUMBER('Model output'!I64),'Model output'!I64,1))</f>
        <v/>
      </c>
      <c r="J65" t="str">
        <f>IF('Model output'!J64="","",IF(AND(ISNUMBER('Model output'!J64),'Model output'!J64&lt;=I65),'Model output'!J64,IF(ISNUMBER(SEARCH("0/",'Model output'!J64)),0,1)))</f>
        <v/>
      </c>
      <c r="K65" t="str" cm="1">
        <f t="array" ref="K65">IF(COUNT(FIND({0,1,2,3,4,5,6,7,8,9},'Model output'!K64))&gt;0,'Model output'!K64,"")</f>
        <v/>
      </c>
      <c r="L65" s="8" t="str">
        <f t="shared" si="1"/>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v>
      </c>
      <c r="O65" t="str">
        <f>IF('Model output'!M64="","",'Model output'!M64)</f>
        <v/>
      </c>
      <c r="P65" t="str">
        <f>IF('Model output'!N64="","",'Model output'!N64)</f>
        <v>1.3 cm</v>
      </c>
      <c r="Q65" t="str">
        <f t="shared" si="2"/>
        <v>1.3cm</v>
      </c>
      <c r="R65" cm="1">
        <f t="array" ref="R65">IF(Q65="","",IF(ISNUMBER(SEARCH("cm",Q65)),MAX(VALUE(SUBSTITUTE(_xlfn.FILTERXML("&lt;t&gt;&lt;s&gt;"&amp;SUBSTITUTE(Q65,",","&lt;/s&gt;&lt;s&gt;")&amp;"&lt;/s&gt;&lt;/t&gt;","//s"),"cm",""))),MAX(VALUE(SUBSTITUTE(_xlfn.FILTERXML("&lt;t&gt;&lt;s&gt;"&amp;SUBSTITUTE(Q65,",","&lt;/s&gt;&lt;s&gt;")&amp;"&lt;/s&gt;&lt;/t&gt;","//s"),"mm","")))/10))</f>
        <v>1.3</v>
      </c>
      <c r="S65" t="str">
        <f>IF(OR('Model output'!P64="",ISNUMBER(SEARCH("Not identified", 'Model output'!P64)),ISNUMBER(SEARCH("Absent",'Model output'!P64)),AND(ISNUMBER(SEARCH("No",'Model output'!P64)),NOT(ISNUMBER(SEARCH("diagnostic",'Model output'!P64)))),ISNUMBER(SEARCH("Negative",'Model output'!P64))),"negative","positive")</f>
        <v>negative</v>
      </c>
      <c r="T65">
        <f>IF('Model output'!O64="","",'Model output'!O64)</f>
        <v>2</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positive</v>
      </c>
      <c r="X65" t="str">
        <f>IF('Model output'!S64="","", IF('Model output'!S64= "[]", "", 'Model output'!S64))</f>
        <v>Not identified</v>
      </c>
      <c r="Y65" t="str">
        <f>IF(OR('Model output'!S64="",ISNUMBER(SEARCH("Absent",'Model output'!S64)),ISNUMBER(SEARCH("Not identified",'Model output'!S64)),ISNUMBER(SEARCH("No",'Model output'!S64)),ISNUMBER(SEARCH("negative",'Model output'!S64)),ISNUMBER(SEARCH("limited to thyroid",'Model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 IF('Model output'!T64="[]", "", IF('Model output'!T64="Not mentioned", "No", "Yes")))</f>
        <v/>
      </c>
      <c r="AB65" t="str">
        <f>IF(AA65&lt;&gt;"Yes","",IF(OR('Model output'!U64="",'Model output'!U64="[]",ISNUMBER(SEARCH("Not identified",'Model output'!U64))),"",'Model output'!U64))</f>
        <v/>
      </c>
      <c r="AC65" s="9" t="str">
        <f>IF(OR('Model output'!V64="", AND(ISERROR(SEARCH("Positive",'Model output'!V64)), ISNUMBER(SEARCH("Negative",'Model output'!V64))), 'Model output'!V64="No", ISNUMBER(SEARCH("Uninvolved",'Model output'!V64)), ISNUMBER(SEARCH("Not involved",'Model output'!V64)), ISNUMBER(SEARCH("Free",'Model output'!V64)), ISNUMBER(SEARCH("Cannot be assessed",'Model output'!V64)), ISNUMBER(SEARCH("1 mm",'Model output'!V64)), ISNUMBER(SEARCH("0.1 CM",'Model output'!V64)), ISNUMBER(SEARCH("less than 0.2 mm",'Model output'!V64)), ISNUMBER(SEARCH("less than 0.5 mm",'Model output'!V64)), ISNUMBER(SEARCH("abut",'Model output'!V64))), "negative", "positive")</f>
        <v>negative</v>
      </c>
      <c r="AE65" s="27"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ISNUMBER(SEARCH("papillary",N65,1)),S65="positive"),AND(AND(ISNUMBER(J65),J65&gt;=5),M65=""),AND(AND(ISNUMBER(J65),J65&gt;=5),AND(ISNUMBER(M65),M65&gt;=1)),AND(ISNUMBER(SERACH("papillary",N65)),OR(Y65="positive",Z65="positive"), ISNUMBER(SEARCH("BRAF",AB65)))),"intermediate","low"))</f>
        <v>low</v>
      </c>
      <c r="AF65" s="28" t="str">
        <f t="shared" si="3"/>
        <v>1b</v>
      </c>
      <c r="AG65" s="28" t="str">
        <f t="shared" si="4"/>
        <v>0</v>
      </c>
      <c r="AH65" s="28" t="str">
        <f t="shared" si="6"/>
        <v>0</v>
      </c>
      <c r="AI65" s="35" t="str">
        <f t="shared" si="7"/>
        <v>I</v>
      </c>
      <c r="AJ65" s="27" t="s">
        <v>627</v>
      </c>
      <c r="AK65" s="32" t="s">
        <v>944</v>
      </c>
      <c r="AL65" s="32" t="s">
        <v>948</v>
      </c>
      <c r="AM65" s="32" t="s">
        <v>948</v>
      </c>
      <c r="AN65" s="32" t="s">
        <v>59</v>
      </c>
      <c r="AO65" s="33">
        <f t="shared" ca="1" si="8"/>
        <v>1</v>
      </c>
      <c r="AP65" s="28">
        <f t="shared" si="9"/>
        <v>1</v>
      </c>
      <c r="AQ65" s="28">
        <f t="shared" si="10"/>
        <v>1</v>
      </c>
      <c r="AR65" s="28">
        <f t="shared" si="11"/>
        <v>1</v>
      </c>
      <c r="AS65" s="34">
        <f t="shared" si="5"/>
        <v>1</v>
      </c>
    </row>
    <row r="66" spans="1:45">
      <c r="A66" t="str">
        <f>'Model output'!A65</f>
        <v>TCGA-DJ-A2PP</v>
      </c>
      <c r="B66" s="43">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1</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X</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X</v>
      </c>
      <c r="F66" t="str">
        <f t="shared" si="13"/>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output'!G65)),ISNUMBER(SEARCH("2",'Model output'!G65)),ISNUMBER(SEARCH("III",'Model output'!G65)),ISNUMBER(SEARCH("three",'Model output'!G65)),ISNUMBER(SEARCH("3",'Model output'!G65)),ISNUMBER(SEARCH("IV",'Model output'!G65)),ISNUMBER(SEARCH("four",'Model output'!G65)),ISNUMBER(SEARCH("4",'Model output'!G65)),ISNUMBER(SEARCH("V ",'Model output'!G65)),ISNUMBER(SEARCH("five",'Model output'!G65)),ISNUMBER(SEARCH("5",'Model output'!G65))))), "lateral", "central"))</f>
        <v/>
      </c>
      <c r="H66" t="str">
        <f>IF('Model output'!H65="","negative",IF('Model output'!H65="[]", "negative", IF(OR(ISNUMBER(SEARCH("lymph node",'Model output'!H65)),ISNUMBER(SEARCH("Not mentioned",'Model output'!H65)),ISNUMBER(SEARCH("neck",'Model output'!H65)),ISNUMBER(SEARCH("Not applicable",'Model output'!H65))),"negative","positive")))</f>
        <v>negative</v>
      </c>
      <c r="I66">
        <f>IF('Model output'!I65="","",IF(ISNUMBER('Model output'!I65),'Model output'!I65,1))</f>
        <v>3</v>
      </c>
      <c r="J66">
        <f>IF('Model output'!J65="","",IF(AND(ISNUMBER('Model output'!J65),'Model output'!J65&lt;=I66),'Model output'!J65,IF(ISNUMBER(SEARCH("0/",'Model output'!J65)),0,1)))</f>
        <v>0</v>
      </c>
      <c r="K66" t="str" cm="1">
        <f t="array" ref="K66">IF(COUNT(FIND({0,1,2,3,4,5,6,7,8,9},'Model output'!K65))&gt;0,'Model output'!K65,"")</f>
        <v/>
      </c>
      <c r="L66" s="8" t="str">
        <f t="shared" si="1"/>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v>
      </c>
      <c r="O66" t="str">
        <f>IF('Model output'!M65="","",'Model output'!M65)</f>
        <v>follicular variant with oncocytic features</v>
      </c>
      <c r="P66" t="str">
        <f>IF('Model output'!N65="","",'Model output'!N65)</f>
        <v>3.6 cm</v>
      </c>
      <c r="Q66" t="str">
        <f t="shared" si="2"/>
        <v>3.6cm</v>
      </c>
      <c r="R66" cm="1">
        <f t="array" ref="R66">IF(Q66="","",IF(ISNUMBER(SEARCH("cm",Q66)),MAX(VALUE(SUBSTITUTE(_xlfn.FILTERXML("&lt;t&gt;&lt;s&gt;"&amp;SUBSTITUTE(Q66,",","&lt;/s&gt;&lt;s&gt;")&amp;"&lt;/s&gt;&lt;/t&gt;","//s"),"cm",""))),MAX(VALUE(SUBSTITUTE(_xlfn.FILTERXML("&lt;t&gt;&lt;s&gt;"&amp;SUBSTITUTE(Q66,",","&lt;/s&gt;&lt;s&gt;")&amp;"&lt;/s&gt;&lt;/t&gt;","//s"),"mm","")))/10))</f>
        <v>3.6</v>
      </c>
      <c r="S66" t="str">
        <f>IF(OR('Model output'!P65="",ISNUMBER(SEARCH("Not identified", 'Model output'!P65)),ISNUMBER(SEARCH("Absent",'Model output'!P65)),AND(ISNUMBER(SEARCH("No",'Model output'!P65)),NOT(ISNUMBER(SEARCH("diagnostic",'Model output'!P65)))),ISNUMBER(SEARCH("Negative",'Model output'!P65))),"negative","positive")</f>
        <v>negative</v>
      </c>
      <c r="T66">
        <f>IF('Model output'!O65="","",'Model output'!O65)</f>
        <v>2</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t="str">
        <f>IF('Model output'!S65="","", IF('Model output'!S65= "[]", "", 'Model output'!S65))</f>
        <v>Not Identified</v>
      </c>
      <c r="Y66" t="str">
        <f>IF(OR('Model output'!S65="",ISNUMBER(SEARCH("Absent",'Model output'!S65)),ISNUMBER(SEARCH("Not identified",'Model output'!S65)),ISNUMBER(SEARCH("No",'Model output'!S65)),ISNUMBER(SEARCH("negative",'Model output'!S65)),ISNUMBER(SEARCH("limited to thyroid",'Model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 IF('Model output'!T65="[]", "", IF('Model output'!T65="Not mentioned", "No", "Yes")))</f>
        <v/>
      </c>
      <c r="AB66" t="str">
        <f>IF(AA66&lt;&gt;"Yes","",IF(OR('Model output'!U65="",'Model output'!U65="[]",ISNUMBER(SEARCH("Not identified",'Model output'!U65))),"",'Model output'!U65))</f>
        <v/>
      </c>
      <c r="AC66" s="9" t="str">
        <f>IF(OR('Model output'!V65="", AND(ISERROR(SEARCH("Positive",'Model output'!V65)), ISNUMBER(SEARCH("Negative",'Model output'!V65))), 'Model output'!V65="No", ISNUMBER(SEARCH("Uninvolved",'Model output'!V65)), ISNUMBER(SEARCH("Not involved",'Model output'!V65)), ISNUMBER(SEARCH("Free",'Model output'!V65)), ISNUMBER(SEARCH("Cannot be assessed",'Model output'!V65)), ISNUMBER(SEARCH("1 mm",'Model output'!V65)), ISNUMBER(SEARCH("0.1 CM",'Model output'!V65)), ISNUMBER(SEARCH("less than 0.2 mm",'Model output'!V65)), ISNUMBER(SEARCH("less than 0.5 mm",'Model output'!V65)), ISNUMBER(SEARCH("abut",'Model output'!V65))), "negative", "positive")</f>
        <v>negative</v>
      </c>
      <c r="AE66" s="27"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ISNUMBER(SEARCH("papillary",N66,1)),S66="positive"),AND(AND(ISNUMBER(J66),J66&gt;=5),M66=""),AND(AND(ISNUMBER(J66),J66&gt;=5),AND(ISNUMBER(M66),M66&gt;=1)),AND(ISNUMBER(SERACH("papillary",N66)),OR(Y66="positive",Z66="positive"), ISNUMBER(SEARCH("BRAF",AB66)))),"intermediate","low"))</f>
        <v>low</v>
      </c>
      <c r="AF66" s="28" t="str">
        <f t="shared" si="3"/>
        <v>2</v>
      </c>
      <c r="AG66" s="28" t="str">
        <f t="shared" si="4"/>
        <v>0</v>
      </c>
      <c r="AH66" s="28" t="str">
        <f t="shared" si="6"/>
        <v>0</v>
      </c>
      <c r="AI66" s="35" t="str">
        <f t="shared" si="7"/>
        <v>I</v>
      </c>
      <c r="AJ66" s="27" t="s">
        <v>627</v>
      </c>
      <c r="AK66" s="32" t="s">
        <v>947</v>
      </c>
      <c r="AL66" s="32" t="s">
        <v>945</v>
      </c>
      <c r="AM66" s="32" t="s">
        <v>948</v>
      </c>
      <c r="AN66" s="32" t="s">
        <v>59</v>
      </c>
      <c r="AO66" s="33">
        <f t="shared" ca="1" si="8"/>
        <v>1</v>
      </c>
      <c r="AP66" s="28">
        <f t="shared" si="9"/>
        <v>1</v>
      </c>
      <c r="AQ66" s="28">
        <f t="shared" si="10"/>
        <v>1</v>
      </c>
      <c r="AR66" s="28">
        <f t="shared" si="11"/>
        <v>1</v>
      </c>
      <c r="AS66" s="34">
        <f t="shared" si="5"/>
        <v>1</v>
      </c>
    </row>
    <row r="67" spans="1:45">
      <c r="A67" t="str">
        <f>'Model output'!A66</f>
        <v>TCGA-DJ-A2PQ</v>
      </c>
      <c r="B67" s="43">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2</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1b</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X</v>
      </c>
      <c r="F67" t="str">
        <f t="shared" si="13"/>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output'!G66)),ISNUMBER(SEARCH("2",'Model output'!G66)),ISNUMBER(SEARCH("III",'Model output'!G66)),ISNUMBER(SEARCH("three",'Model output'!G66)),ISNUMBER(SEARCH("3",'Model output'!G66)),ISNUMBER(SEARCH("IV",'Model output'!G66)),ISNUMBER(SEARCH("four",'Model output'!G66)),ISNUMBER(SEARCH("4",'Model output'!G66)),ISNUMBER(SEARCH("V ",'Model output'!G66)),ISNUMBER(SEARCH("five",'Model output'!G66)),ISNUMBER(SEARCH("5",'Model output'!G66))))), "lateral", "central"))</f>
        <v>central</v>
      </c>
      <c r="H67" t="str">
        <f>IF('Model output'!H66="","negative",IF('Model output'!H66="[]", "negative", IF(OR(ISNUMBER(SEARCH("lymph node",'Model output'!H66)),ISNUMBER(SEARCH("Not mentioned",'Model output'!H66)),ISNUMBER(SEARCH("neck",'Model output'!H66)),ISNUMBER(SEARCH("Not applicable",'Model output'!H66))),"negative","positive")))</f>
        <v>negative</v>
      </c>
      <c r="I67">
        <f>IF('Model output'!I66="","",IF(ISNUMBER('Model output'!I66),'Model output'!I66,1))</f>
        <v>12</v>
      </c>
      <c r="J67">
        <f>IF('Model output'!J66="","",IF(AND(ISNUMBER('Model output'!J66),'Model output'!J66&lt;=I67),'Model output'!J66,IF(ISNUMBER(SEARCH("0/",'Model output'!J66)),0,1)))</f>
        <v>7</v>
      </c>
      <c r="K67" t="str" cm="1">
        <f t="array" ref="K67">IF(COUNT(FIND({0,1,2,3,4,5,6,7,8,9},'Model output'!K66))&gt;0,'Model output'!K66,"")</f>
        <v>2.4 cm</v>
      </c>
      <c r="L67" s="8" t="str">
        <f t="shared" ref="L67:L115" si="14">SUBSTITUTE(SUBSTITUTE(SUBSTITUTE(SUBSTITUTE(SUBSTITUTE(SUBSTITUTE(SUBSTITUTE(SUBSTITUTE(SUBSTITUTE(SUBSTITUTE(SUBSTITUTE(SUBSTITUTE(SUBSTITUTE(SUBSTITUTE(SUBSTITUTE(SUBSTITUTE(SUBSTITUTE(SUBSTITUTE(SUBSTITUTE(K67,"cm.","cm"), "up to", ""), "size", ""), ", 'location'", ""), "Right paratracheal", ""), "Left neck dissection level 3", ""), "Left neck dissection level 4", ""), "Delphian", ""), "x", ","), "(LEVEL 4)", ""), "/", ","), "'',", ""), "'", ""), ":", ""), "[", ""), "]", ""), "{", ""), "}", ""), " ", "")</f>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v>
      </c>
      <c r="O67" t="str">
        <f>IF('Model output'!M66="","",'Model output'!M66)</f>
        <v>Classical</v>
      </c>
      <c r="P67" t="str">
        <f>IF('Model output'!N66="","",'Model output'!N66)</f>
        <v>3.5 cm</v>
      </c>
      <c r="Q67" t="str">
        <f t="shared" ref="Q67:Q115" si="15">LOWER(SUBSTITUTE(SUBSTITUTE(SUBSTITUTE(SUBSTITUTE(SUBSTITUTE(SUBSTITUTE(SUBSTITUTE(SUBSTITUTE(SUBSTITUTE(SUBSTITUTE(SUBSTITUTE(SUBSTITUTE(SUBSTITUTE(SUBSTITUTE(SUBSTITUTE(SUBSTITUTE(SUBSTITUTE(SUBSTITUTE(SUBSTITUTE(SUBSTITUTE(SUBSTITUTE(SUBSTITUTE(SUBSTITUTE(SUBSTITUTE(SUBSTITUTE(P67,"cm.","cm"), "the", ""), "tumor", ""), "nodule", ""), "isthmic", ""), "lobe",""), "greatest dimension", ""), "largest", ""), "at least", ""), "less than", ""), "left", ""), "right", ""), "for", ""), "in", ""), "In", ""), "and", ","), "(", ""), ")", ""), "A", ""), "x", ","), "[", ""), "]", ""), "'", ""), "to", ","), " ",""))</f>
        <v>3.5cm</v>
      </c>
      <c r="R67" cm="1">
        <f t="array" ref="R67">IF(Q67="","",IF(ISNUMBER(SEARCH("cm",Q67)),MAX(VALUE(SUBSTITUTE(_xlfn.FILTERXML("&lt;t&gt;&lt;s&gt;"&amp;SUBSTITUTE(Q67,",","&lt;/s&gt;&lt;s&gt;")&amp;"&lt;/s&gt;&lt;/t&gt;","//s"),"cm",""))),MAX(VALUE(SUBSTITUTE(_xlfn.FILTERXML("&lt;t&gt;&lt;s&gt;"&amp;SUBSTITUTE(Q67,",","&lt;/s&gt;&lt;s&gt;")&amp;"&lt;/s&gt;&lt;/t&gt;","//s"),"mm","")))/10))</f>
        <v>3.5</v>
      </c>
      <c r="S67" t="str">
        <f>IF(OR('Model output'!P66="",ISNUMBER(SEARCH("Not identified", 'Model output'!P66)),ISNUMBER(SEARCH("Absent",'Model output'!P66)),AND(ISNUMBER(SEARCH("No",'Model output'!P66)),NOT(ISNUMBER(SEARCH("diagnostic",'Model output'!P66)))),ISNUMBER(SEARCH("Negative",'Model output'!P66))),"negative","positive")</f>
        <v>negative</v>
      </c>
      <c r="T67" t="str">
        <f>IF('Model output'!O66="","",'Model output'!O66)</f>
        <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t="str">
        <f>IF('Model output'!S66="","", IF('Model output'!S66= "[]", "", 'Model output'!S66))</f>
        <v>Not Identified</v>
      </c>
      <c r="Y67" t="str">
        <f>IF(OR('Model output'!S66="",ISNUMBER(SEARCH("Absent",'Model output'!S66)),ISNUMBER(SEARCH("Not identified",'Model output'!S66)),ISNUMBER(SEARCH("No",'Model output'!S66)),ISNUMBER(SEARCH("negative",'Model output'!S66)),ISNUMBER(SEARCH("limited to thyroid",'Model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 IF('Model output'!T66="[]", "", IF('Model output'!T66="Not mentioned", "No", "Yes")))</f>
        <v/>
      </c>
      <c r="AB67" t="str">
        <f>IF(AA67&lt;&gt;"Yes","",IF(OR('Model output'!U66="",'Model output'!U66="[]",ISNUMBER(SEARCH("Not identified",'Model output'!U66))),"",'Model output'!U66))</f>
        <v/>
      </c>
      <c r="AC67" s="9" t="str">
        <f>IF(OR('Model output'!V66="", AND(ISERROR(SEARCH("Positive",'Model output'!V66)), ISNUMBER(SEARCH("Negative",'Model output'!V66))), 'Model output'!V66="No", ISNUMBER(SEARCH("Uninvolved",'Model output'!V66)), ISNUMBER(SEARCH("Not involved",'Model output'!V66)), ISNUMBER(SEARCH("Free",'Model output'!V66)), ISNUMBER(SEARCH("Cannot be assessed",'Model output'!V66)), ISNUMBER(SEARCH("1 mm",'Model output'!V66)), ISNUMBER(SEARCH("0.1 CM",'Model output'!V66)), ISNUMBER(SEARCH("less than 0.2 mm",'Model output'!V66)), ISNUMBER(SEARCH("less than 0.5 mm",'Model output'!V66)), ISNUMBER(SEARCH("abut",'Model output'!V66))), "negative", "positive")</f>
        <v>negative</v>
      </c>
      <c r="AE67" s="27"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ISNUMBER(SEARCH("papillary",N67,1)),S67="positive"),AND(AND(ISNUMBER(J67),J67&gt;=5),M67=""),AND(AND(ISNUMBER(J67),J67&gt;=5),AND(ISNUMBER(M67),M67&gt;=1)),AND(ISNUMBER(SERACH("papillary",N67)),OR(Y67="positive",Z67="positive"), ISNUMBER(SEARCH("BRAF",AB67)))),"intermediate","low"))</f>
        <v>intermediate</v>
      </c>
      <c r="AF67" s="28" t="str">
        <f t="shared" ref="AF67:AF127" si="16">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28" t="str">
        <f t="shared" ref="AG67:AG127" si="17">IF(AND(ISNUMBER(J67),J67&gt;0),
IF(G67="lateral", "1b","1a"), "0")</f>
        <v>1a</v>
      </c>
      <c r="AH67" s="28" t="str">
        <f t="shared" si="6"/>
        <v>0</v>
      </c>
      <c r="AI67" s="35" t="str">
        <f t="shared" si="7"/>
        <v>I</v>
      </c>
      <c r="AJ67" s="27" t="s">
        <v>629</v>
      </c>
      <c r="AK67" s="32" t="s">
        <v>947</v>
      </c>
      <c r="AL67" s="32" t="s">
        <v>949</v>
      </c>
      <c r="AM67" s="32" t="s">
        <v>948</v>
      </c>
      <c r="AN67" s="32" t="s">
        <v>59</v>
      </c>
      <c r="AO67" s="33">
        <f t="shared" ca="1" si="8"/>
        <v>1</v>
      </c>
      <c r="AP67" s="28">
        <f t="shared" si="9"/>
        <v>1</v>
      </c>
      <c r="AQ67" s="28">
        <f t="shared" si="10"/>
        <v>1</v>
      </c>
      <c r="AR67" s="28">
        <f t="shared" si="11"/>
        <v>1</v>
      </c>
      <c r="AS67" s="34">
        <f t="shared" ref="AS67:AS130" si="18">IF(AI67=AN67,1,0)</f>
        <v>1</v>
      </c>
    </row>
    <row r="68" spans="1:45">
      <c r="A68" t="str">
        <f>'Model output'!A67</f>
        <v>TCGA-DJ-A2PR</v>
      </c>
      <c r="B68" s="43">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X</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X</v>
      </c>
      <c r="F68" t="str">
        <f t="shared" si="13"/>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output'!G67)),ISNUMBER(SEARCH("2",'Model output'!G67)),ISNUMBER(SEARCH("III",'Model output'!G67)),ISNUMBER(SEARCH("three",'Model output'!G67)),ISNUMBER(SEARCH("3",'Model output'!G67)),ISNUMBER(SEARCH("IV",'Model output'!G67)),ISNUMBER(SEARCH("four",'Model output'!G67)),ISNUMBER(SEARCH("4",'Model output'!G67)),ISNUMBER(SEARCH("V ",'Model output'!G67)),ISNUMBER(SEARCH("five",'Model output'!G67)),ISNUMBER(SEARCH("5",'Model output'!G67))))), "lateral", "central"))</f>
        <v>central</v>
      </c>
      <c r="H68" t="str">
        <f>IF('Model output'!H67="","negative",IF('Model output'!H67="[]", "negative", IF(OR(ISNUMBER(SEARCH("lymph node",'Model output'!H67)),ISNUMBER(SEARCH("Not mentioned",'Model output'!H67)),ISNUMBER(SEARCH("neck",'Model output'!H67)),ISNUMBER(SEARCH("Not applicable",'Model output'!H67))),"negative","positive")))</f>
        <v>negative</v>
      </c>
      <c r="I68">
        <f>IF('Model output'!I67="","",IF(ISNUMBER('Model output'!I67),'Model output'!I67,1))</f>
        <v>12</v>
      </c>
      <c r="J68">
        <f>IF('Model output'!J67="","",IF(AND(ISNUMBER('Model output'!J67),'Model output'!J67&lt;=I68),'Model output'!J67,IF(ISNUMBER(SEARCH("0/",'Model output'!J67)),0,1)))</f>
        <v>6</v>
      </c>
      <c r="K68" t="str" cm="1">
        <f t="array" ref="K68">IF(COUNT(FIND({0,1,2,3,4,5,6,7,8,9},'Model output'!K67))&gt;0,'Model output'!K67,"")</f>
        <v>0.6cm</v>
      </c>
      <c r="L68" s="8" t="str">
        <f t="shared" si="14"/>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v>
      </c>
      <c r="O68" t="str">
        <f>IF('Model output'!M67="","",'Model output'!M67)</f>
        <v>Classical, Microcarcinoma</v>
      </c>
      <c r="P68" t="str">
        <f>IF('Model output'!N67="","",'Model output'!N67)</f>
        <v>2 cm</v>
      </c>
      <c r="Q68" t="str">
        <f t="shared" si="15"/>
        <v>2cm</v>
      </c>
      <c r="R68" cm="1">
        <f t="array" ref="R68">IF(Q68="","",IF(ISNUMBER(SEARCH("cm",Q68)),MAX(VALUE(SUBSTITUTE(_xlfn.FILTERXML("&lt;t&gt;&lt;s&gt;"&amp;SUBSTITUTE(Q68,",","&lt;/s&gt;&lt;s&gt;")&amp;"&lt;/s&gt;&lt;/t&gt;","//s"),"cm",""))),MAX(VALUE(SUBSTITUTE(_xlfn.FILTERXML("&lt;t&gt;&lt;s&gt;"&amp;SUBSTITUTE(Q68,",","&lt;/s&gt;&lt;s&gt;")&amp;"&lt;/s&gt;&lt;/t&gt;","//s"),"mm","")))/10))</f>
        <v>2</v>
      </c>
      <c r="S68" t="str">
        <f>IF(OR('Model output'!P67="",ISNUMBER(SEARCH("Not identified", 'Model output'!P67)),ISNUMBER(SEARCH("Absent",'Model output'!P67)),AND(ISNUMBER(SEARCH("No",'Model output'!P67)),NOT(ISNUMBER(SEARCH("diagnostic",'Model output'!P67)))),ISNUMBER(SEARCH("Negative",'Model output'!P67))),"negative","positive")</f>
        <v>negative</v>
      </c>
      <c r="T68">
        <f>IF('Model output'!O67="","",'Model output'!O67)</f>
        <v>1</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t="str">
        <f>IF('Model output'!S67="","", IF('Model output'!S67= "[]", "", 'Model output'!S67))</f>
        <v>Present, focal</v>
      </c>
      <c r="Y68" t="str">
        <f>IF(OR('Model output'!S67="",ISNUMBER(SEARCH("Absent",'Model output'!S67)),ISNUMBER(SEARCH("Not identified",'Model output'!S67)),ISNUMBER(SEARCH("No",'Model output'!S67)),ISNUMBER(SEARCH("negative",'Model output'!S67)),ISNUMBER(SEARCH("limited to thyroid",'Model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 IF('Model output'!T67="[]", "", IF('Model output'!T67="Not mentioned", "No", "Yes")))</f>
        <v/>
      </c>
      <c r="AB68" t="str">
        <f>IF(AA68&lt;&gt;"Yes","",IF(OR('Model output'!U67="",'Model output'!U67="[]",ISNUMBER(SEARCH("Not identified",'Model output'!U67))),"",'Model output'!U67))</f>
        <v/>
      </c>
      <c r="AC68" s="9" t="str">
        <f>IF(OR('Model output'!V67="", AND(ISERROR(SEARCH("Positive",'Model output'!V67)), ISNUMBER(SEARCH("Negative",'Model output'!V67))), 'Model output'!V67="No", ISNUMBER(SEARCH("Uninvolved",'Model output'!V67)), ISNUMBER(SEARCH("Not involved",'Model output'!V67)), ISNUMBER(SEARCH("Free",'Model output'!V67)), ISNUMBER(SEARCH("Cannot be assessed",'Model output'!V67)), ISNUMBER(SEARCH("1 mm",'Model output'!V67)), ISNUMBER(SEARCH("0.1 CM",'Model output'!V67)), ISNUMBER(SEARCH("less than 0.2 mm",'Model output'!V67)), ISNUMBER(SEARCH("less than 0.5 mm",'Model output'!V67)), ISNUMBER(SEARCH("abut",'Model output'!V67))), "negative", "positive")</f>
        <v>negative</v>
      </c>
      <c r="AE68" s="27"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ISNUMBER(SEARCH("papillary",N68,1)),S68="positive"),AND(AND(ISNUMBER(J68),J68&gt;=5),M68=""),AND(AND(ISNUMBER(J68),J68&gt;=5),AND(ISNUMBER(M68),M68&gt;=1)),AND(ISNUMBER(SERACH("papillary",N68)),OR(Y68="positive",Z68="positive"), ISNUMBER(SEARCH("BRAF",AB68)))),"intermediate","low"))</f>
        <v>intermediate</v>
      </c>
      <c r="AF68" s="28" t="str">
        <f t="shared" si="16"/>
        <v>1b</v>
      </c>
      <c r="AG68" s="28" t="str">
        <f t="shared" si="17"/>
        <v>1a</v>
      </c>
      <c r="AH68" s="28" t="str">
        <f t="shared" ref="AH68:AH128" si="19">IF(OR(H68="unknown"),"x",IF(H68="negative","0","1"))</f>
        <v>0</v>
      </c>
      <c r="AI68" s="35" t="str">
        <f t="shared" ref="AI68:AI128" si="20">IF(AND(B68&lt;55,AH68="0"),"I",
IF(AND(B68&lt;55,AH68="1"),"II",
IF(AH68="1","IVB",
IF(AND(AF68="4b",AH68="0"),"IVA",
IF(AND(AF68="4a",AH68="0"),"III",
IF(AND(OR(AF68="3a",AF68="3b",AF68="3"),AH68="0"),"II",
IF(AND(AF68="2",OR(AG68="1",AG68="1a",AG68="1b"),AH68="0"),"II",
IF(AND(OR(AF68="1a",AF68="1b",AF68="1"),OR(AG68="1",AG68="1a",AG68="1b"),AH68="0"),"II","I"
))))))))</f>
        <v>I</v>
      </c>
      <c r="AJ68" s="27" t="s">
        <v>629</v>
      </c>
      <c r="AK68" s="32" t="s">
        <v>944</v>
      </c>
      <c r="AL68" s="32" t="s">
        <v>949</v>
      </c>
      <c r="AM68" s="32" t="s">
        <v>948</v>
      </c>
      <c r="AN68" s="32" t="s">
        <v>59</v>
      </c>
      <c r="AO68" s="33">
        <f t="shared" ref="AO68:AO99" ca="1" si="21">IF(AE68=AJ68,1,0)</f>
        <v>1</v>
      </c>
      <c r="AP68" s="28">
        <f t="shared" ref="AP68:AP99" si="22">IF(AF68=AK68, 1, IF(AND(AF68="x", AK68="0"), 1, IF(AND(AF68="0", AK68="x"), 1, 0)))</f>
        <v>1</v>
      </c>
      <c r="AQ68" s="28">
        <f t="shared" ref="AQ68:AQ99" si="23">IF(AG68=AL68, 1, IF(AND(AG68="x", AL68="0"), 1, IF(AND(AG68="0", AL68="x"), 1, 0)))</f>
        <v>1</v>
      </c>
      <c r="AR68" s="28">
        <f t="shared" ref="AR68:AR99" si="24">IF(AH68=AM68, 1, IF(AND(AH68="x", AM68="0"), 1, IF(AND(AH68="0", AM68="x"), 1, 0)))</f>
        <v>1</v>
      </c>
      <c r="AS68" s="34">
        <f t="shared" si="18"/>
        <v>1</v>
      </c>
    </row>
    <row r="69" spans="1:45">
      <c r="A69" t="str">
        <f>'Model output'!A68</f>
        <v>TCGA-DJ-A2PS</v>
      </c>
      <c r="B69" s="43">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X</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X</v>
      </c>
      <c r="F69" t="str">
        <f t="shared" si="13"/>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output'!G68)),ISNUMBER(SEARCH("2",'Model output'!G68)),ISNUMBER(SEARCH("III",'Model output'!G68)),ISNUMBER(SEARCH("three",'Model output'!G68)),ISNUMBER(SEARCH("3",'Model output'!G68)),ISNUMBER(SEARCH("IV",'Model output'!G68)),ISNUMBER(SEARCH("four",'Model output'!G68)),ISNUMBER(SEARCH("4",'Model output'!G68)),ISNUMBER(SEARCH("V ",'Model output'!G68)),ISNUMBER(SEARCH("five",'Model output'!G68)),ISNUMBER(SEARCH("5",'Model output'!G68))))), "lateral", "central"))</f>
        <v>central</v>
      </c>
      <c r="H69" t="str">
        <f>IF('Model output'!H68="","negative",IF('Model output'!H68="[]", "negative", IF(OR(ISNUMBER(SEARCH("lymph node",'Model output'!H68)),ISNUMBER(SEARCH("Not mentioned",'Model output'!H68)),ISNUMBER(SEARCH("neck",'Model output'!H68)),ISNUMBER(SEARCH("Not applicable",'Model output'!H68))),"negative","positive")))</f>
        <v>negative</v>
      </c>
      <c r="I69">
        <f>IF('Model output'!I68="","",IF(ISNUMBER('Model output'!I68),'Model output'!I68,1))</f>
        <v>1</v>
      </c>
      <c r="J69">
        <f>IF('Model output'!J68="","",IF(AND(ISNUMBER('Model output'!J68),'Model output'!J68&lt;=I69),'Model output'!J68,IF(ISNUMBER(SEARCH("0/",'Model output'!J68)),0,1)))</f>
        <v>1</v>
      </c>
      <c r="K69" t="str" cm="1">
        <f t="array" ref="K69">IF(COUNT(FIND({0,1,2,3,4,5,6,7,8,9},'Model output'!K68))&gt;0,'Model output'!K68,"")</f>
        <v>0.2cm</v>
      </c>
      <c r="L69" s="8" t="str">
        <f t="shared" si="14"/>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Papillary</v>
      </c>
      <c r="O69" t="str">
        <f>IF('Model output'!M68="","",'Model output'!M68)</f>
        <v>Multicentric, classical, tall and microcarcinoma variants</v>
      </c>
      <c r="P69" t="str">
        <f>IF('Model output'!N68="","",'Model output'!N68)</f>
        <v>1.1 cm</v>
      </c>
      <c r="Q69" t="str">
        <f t="shared" si="15"/>
        <v>1.1cm</v>
      </c>
      <c r="R69" cm="1">
        <f t="array" ref="R69">IF(Q69="","",IF(ISNUMBER(SEARCH("cm",Q69)),MAX(VALUE(SUBSTITUTE(_xlfn.FILTERXML("&lt;t&gt;&lt;s&gt;"&amp;SUBSTITUTE(Q69,",","&lt;/s&gt;&lt;s&gt;")&amp;"&lt;/s&gt;&lt;/t&gt;","//s"),"cm",""))),MAX(VALUE(SUBSTITUTE(_xlfn.FILTERXML("&lt;t&gt;&lt;s&gt;"&amp;SUBSTITUTE(Q69,",","&lt;/s&gt;&lt;s&gt;")&amp;"&lt;/s&gt;&lt;/t&gt;","//s"),"mm","")))/10))</f>
        <v>1.1000000000000001</v>
      </c>
      <c r="S69" t="str">
        <f>IF(OR('Model output'!P68="",ISNUMBER(SEARCH("Not identified", 'Model output'!P68)),ISNUMBER(SEARCH("Absent",'Model output'!P68)),AND(ISNUMBER(SEARCH("No",'Model output'!P68)),NOT(ISNUMBER(SEARCH("diagnostic",'Model output'!P68)))),ISNUMBER(SEARCH("Negative",'Model output'!P68))),"negative","positive")</f>
        <v>negative</v>
      </c>
      <c r="T69" t="str">
        <f>IF('Model output'!O68="","",'Model output'!O68)</f>
        <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t="str">
        <f>IF('Model output'!S68="","", IF('Model output'!S68= "[]", "", 'Model output'!S68))</f>
        <v>Very focal extra-thyroid extension Into adipose tissue by the Isthmic microcarcinoma</v>
      </c>
      <c r="Y69" t="str">
        <f>IF(OR('Model output'!S68="",ISNUMBER(SEARCH("Absent",'Model output'!S68)),ISNUMBER(SEARCH("Not identified",'Model output'!S68)),ISNUMBER(SEARCH("No",'Model output'!S68)),ISNUMBER(SEARCH("negative",'Model output'!S68)),ISNUMBER(SEARCH("limited to thyroid",'Model output'!S68))),"negative",IF(Z69="positive","gETE", "positive"))</f>
        <v>negative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 IF('Model output'!T68="[]", "", IF('Model output'!T68="Not mentioned", "No", "Yes")))</f>
        <v/>
      </c>
      <c r="AB69" t="str">
        <f>IF(AA69&lt;&gt;"Yes","",IF(OR('Model output'!U68="",'Model output'!U68="[]",ISNUMBER(SEARCH("Not identified",'Model output'!U68))),"",'Model output'!U68))</f>
        <v/>
      </c>
      <c r="AC69" s="9" t="str">
        <f>IF(OR('Model output'!V68="", AND(ISERROR(SEARCH("Positive",'Model output'!V68)), ISNUMBER(SEARCH("Negative",'Model output'!V68))), 'Model output'!V68="No", ISNUMBER(SEARCH("Uninvolved",'Model output'!V68)), ISNUMBER(SEARCH("Not involved",'Model output'!V68)), ISNUMBER(SEARCH("Free",'Model output'!V68)), ISNUMBER(SEARCH("Cannot be assessed",'Model output'!V68)), ISNUMBER(SEARCH("1 mm",'Model output'!V68)), ISNUMBER(SEARCH("0.1 CM",'Model output'!V68)), ISNUMBER(SEARCH("less than 0.2 mm",'Model output'!V68)), ISNUMBER(SEARCH("less than 0.5 mm",'Model output'!V68)), ISNUMBER(SEARCH("abut",'Model output'!V68))), "negative", "positive")</f>
        <v>negative</v>
      </c>
      <c r="AE69" s="27"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ISNUMBER(SEARCH("papillary",N69,1)),S69="positive"),AND(AND(ISNUMBER(J69),J69&gt;=5),M69=""),AND(AND(ISNUMBER(J69),J69&gt;=5),AND(ISNUMBER(M69),M69&gt;=1)),AND(ISNUMBER(SERACH("papillary",N69)),OR(Y69="positive",Z69="positive"), ISNUMBER(SEARCH("BRAF",AB69)))),"intermediate","low"))</f>
        <v>intermediate</v>
      </c>
      <c r="AF69" s="28" t="str">
        <f t="shared" si="16"/>
        <v>1b</v>
      </c>
      <c r="AG69" s="28" t="str">
        <f t="shared" si="17"/>
        <v>1a</v>
      </c>
      <c r="AH69" s="28" t="str">
        <f t="shared" si="19"/>
        <v>0</v>
      </c>
      <c r="AI69" s="35" t="str">
        <f t="shared" si="20"/>
        <v>I</v>
      </c>
      <c r="AJ69" s="27" t="s">
        <v>629</v>
      </c>
      <c r="AK69" s="32" t="s">
        <v>944</v>
      </c>
      <c r="AL69" s="32" t="s">
        <v>949</v>
      </c>
      <c r="AM69" s="32" t="s">
        <v>948</v>
      </c>
      <c r="AN69" s="32" t="s">
        <v>59</v>
      </c>
      <c r="AO69" s="33">
        <f t="shared" ca="1" si="21"/>
        <v>1</v>
      </c>
      <c r="AP69" s="28">
        <f t="shared" si="22"/>
        <v>1</v>
      </c>
      <c r="AQ69" s="28">
        <f t="shared" si="23"/>
        <v>1</v>
      </c>
      <c r="AR69" s="28">
        <f t="shared" si="24"/>
        <v>1</v>
      </c>
      <c r="AS69" s="34">
        <f t="shared" si="18"/>
        <v>1</v>
      </c>
    </row>
    <row r="70" spans="1:45">
      <c r="A70" t="str">
        <f>'Model output'!A69</f>
        <v>TCGA-DJ-A2PV</v>
      </c>
      <c r="B70" s="43">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3</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X</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X</v>
      </c>
      <c r="F70" t="str">
        <f t="shared" si="13"/>
        <v>negative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output'!G69)),ISNUMBER(SEARCH("2",'Model output'!G69)),ISNUMBER(SEARCH("III",'Model output'!G69)),ISNUMBER(SEARCH("three",'Model output'!G69)),ISNUMBER(SEARCH("3",'Model output'!G69)),ISNUMBER(SEARCH("IV",'Model output'!G69)),ISNUMBER(SEARCH("four",'Model output'!G69)),ISNUMBER(SEARCH("4",'Model output'!G69)),ISNUMBER(SEARCH("V ",'Model output'!G69)),ISNUMBER(SEARCH("five",'Model output'!G69)),ISNUMBER(SEARCH("5",'Model output'!G69))))), "lateral", "central"))</f>
        <v/>
      </c>
      <c r="H70" t="str">
        <f>IF('Model output'!H69="","negative",IF('Model output'!H69="[]", "negative", IF(OR(ISNUMBER(SEARCH("lymph node",'Model output'!H69)),ISNUMBER(SEARCH("Not mentioned",'Model output'!H69)),ISNUMBER(SEARCH("neck",'Model output'!H69)),ISNUMBER(SEARCH("Not applicable",'Model output'!H69))),"negative","positive")))</f>
        <v>negative</v>
      </c>
      <c r="I70">
        <f>IF('Model output'!I69="","",IF(ISNUMBER('Model output'!I69),'Model output'!I69,1))</f>
        <v>7</v>
      </c>
      <c r="J70">
        <f>IF('Model output'!J69="","",IF(AND(ISNUMBER('Model output'!J69),'Model output'!J69&lt;=I70),'Model output'!J69,IF(ISNUMBER(SEARCH("0/",'Model output'!J69)),0,1)))</f>
        <v>0</v>
      </c>
      <c r="K70" t="str" cm="1">
        <f t="array" ref="K70">IF(COUNT(FIND({0,1,2,3,4,5,6,7,8,9},'Model output'!K69))&gt;0,'Model output'!K69,"")</f>
        <v/>
      </c>
      <c r="L70" s="8" t="str">
        <f t="shared" si="14"/>
        <v/>
      </c>
      <c r="M70" t="str" cm="1">
        <f t="array" ref="M70">IF(L70="","",IF(ISNUMBER(SEARCH("cm",L70)),MAX(VALUE(SUBSTITUTE(_xlfn.FILTERXML("&lt;t&gt;&lt;s&gt;"&amp;SUBSTITUTE(L70,",","&lt;/s&gt;&lt;s&gt;")&amp;"&lt;/s&gt;&lt;/t&gt;","//s"),"cm",""))),MAX(VALUE(SUBSTITUTE(_xlfn.FILTERXML("&lt;t&gt;&lt;s&gt;"&amp;SUBSTITUTE(L70,",","&lt;/s&gt;&lt;s&gt;")&amp;"&lt;/s&gt;&lt;/t&gt;","//s"),"mm","")))/10))</f>
        <v/>
      </c>
      <c r="N70" t="str">
        <f>IF('Model output'!L69="","",'Model output'!L69)</f>
        <v>Papillary</v>
      </c>
      <c r="O70" t="str">
        <f>IF('Model output'!M69="","",'Model output'!M69)</f>
        <v>Classical</v>
      </c>
      <c r="P70" t="str">
        <f>IF('Model output'!N69="","",'Model output'!N69)</f>
        <v>3.4 cm</v>
      </c>
      <c r="Q70" t="str">
        <f t="shared" si="15"/>
        <v>3.4cm</v>
      </c>
      <c r="R70" cm="1">
        <f t="array" ref="R70">IF(Q70="","",IF(ISNUMBER(SEARCH("cm",Q70)),MAX(VALUE(SUBSTITUTE(_xlfn.FILTERXML("&lt;t&gt;&lt;s&gt;"&amp;SUBSTITUTE(Q70,",","&lt;/s&gt;&lt;s&gt;")&amp;"&lt;/s&gt;&lt;/t&gt;","//s"),"cm",""))),MAX(VALUE(SUBSTITUTE(_xlfn.FILTERXML("&lt;t&gt;&lt;s&gt;"&amp;SUBSTITUTE(Q70,",","&lt;/s&gt;&lt;s&gt;")&amp;"&lt;/s&gt;&lt;/t&gt;","//s"),"mm","")))/10))</f>
        <v>3.4</v>
      </c>
      <c r="S70" t="str">
        <f>IF(OR('Model output'!P69="",ISNUMBER(SEARCH("Not identified", 'Model output'!P69)),ISNUMBER(SEARCH("Absent",'Model output'!P69)),AND(ISNUMBER(SEARCH("No",'Model output'!P69)),NOT(ISNUMBER(SEARCH("diagnostic",'Model output'!P69)))),ISNUMBER(SEARCH("Negative",'Model output'!P69))),"negative","positive")</f>
        <v>negative</v>
      </c>
      <c r="T70">
        <f>IF('Model output'!O69="","",'Model output'!O69)</f>
        <v>1</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t="str">
        <f>IF('Model output'!S69="","", IF('Model output'!S69= "[]", "", 'Model output'!S69))</f>
        <v>Not Identified</v>
      </c>
      <c r="Y70" t="str">
        <f>IF(OR('Model output'!S69="",ISNUMBER(SEARCH("Absent",'Model output'!S69)),ISNUMBER(SEARCH("Not identified",'Model output'!S69)),ISNUMBER(SEARCH("No",'Model output'!S69)),ISNUMBER(SEARCH("negative",'Model output'!S69)),ISNUMBER(SEARCH("limited to thyroid",'Model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 IF('Model output'!T69="[]", "", IF('Model output'!T69="Not mentioned", "No", "Yes")))</f>
        <v/>
      </c>
      <c r="AB70" t="str">
        <f>IF(AA70&lt;&gt;"Yes","",IF(OR('Model output'!U69="",'Model output'!U69="[]",ISNUMBER(SEARCH("Not identified",'Model output'!U69))),"",'Model output'!U69))</f>
        <v/>
      </c>
      <c r="AC70" s="9" t="str">
        <f>IF(OR('Model output'!V69="", AND(ISERROR(SEARCH("Positive",'Model output'!V69)), ISNUMBER(SEARCH("Negative",'Model output'!V69))), 'Model output'!V69="No", ISNUMBER(SEARCH("Uninvolved",'Model output'!V69)), ISNUMBER(SEARCH("Not involved",'Model output'!V69)), ISNUMBER(SEARCH("Free",'Model output'!V69)), ISNUMBER(SEARCH("Cannot be assessed",'Model output'!V69)), ISNUMBER(SEARCH("1 mm",'Model output'!V69)), ISNUMBER(SEARCH("0.1 CM",'Model output'!V69)), ISNUMBER(SEARCH("less than 0.2 mm",'Model output'!V69)), ISNUMBER(SEARCH("less than 0.5 mm",'Model output'!V69)), ISNUMBER(SEARCH("abut",'Model output'!V69))), "negative", "positive")</f>
        <v>negative</v>
      </c>
      <c r="AE70" s="27"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ISNUMBER(SEARCH("papillary",N70,1)),S70="positive"),AND(AND(ISNUMBER(J70),J70&gt;=5),M70=""),AND(AND(ISNUMBER(J70),J70&gt;=5),AND(ISNUMBER(M70),M70&gt;=1)),AND(ISNUMBER(SERACH("papillary",N70)),OR(Y70="positive",Z70="positive"), ISNUMBER(SEARCH("BRAF",AB70)))),"intermediate","low"))</f>
        <v>low</v>
      </c>
      <c r="AF70" s="28" t="str">
        <f t="shared" si="16"/>
        <v>2</v>
      </c>
      <c r="AG70" s="28" t="str">
        <f t="shared" si="17"/>
        <v>0</v>
      </c>
      <c r="AH70" s="28" t="str">
        <f t="shared" si="19"/>
        <v>0</v>
      </c>
      <c r="AI70" s="35" t="str">
        <f t="shared" si="20"/>
        <v>I</v>
      </c>
      <c r="AJ70" s="27" t="s">
        <v>627</v>
      </c>
      <c r="AK70" s="32" t="s">
        <v>947</v>
      </c>
      <c r="AL70" s="32" t="s">
        <v>945</v>
      </c>
      <c r="AM70" s="32" t="s">
        <v>948</v>
      </c>
      <c r="AN70" s="32" t="s">
        <v>59</v>
      </c>
      <c r="AO70" s="33">
        <f t="shared" ca="1" si="21"/>
        <v>1</v>
      </c>
      <c r="AP70" s="28">
        <f t="shared" si="22"/>
        <v>1</v>
      </c>
      <c r="AQ70" s="28">
        <f t="shared" si="23"/>
        <v>1</v>
      </c>
      <c r="AR70" s="28">
        <f t="shared" si="24"/>
        <v>1</v>
      </c>
      <c r="AS70" s="34">
        <f t="shared" si="18"/>
        <v>1</v>
      </c>
    </row>
    <row r="71" spans="1:45">
      <c r="A71" t="str">
        <f>'Model output'!A70</f>
        <v>TCGA-DJ-A2PW</v>
      </c>
      <c r="B71" s="43">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0</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3"/>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output'!G70)),ISNUMBER(SEARCH("2",'Model output'!G70)),ISNUMBER(SEARCH("III",'Model output'!G70)),ISNUMBER(SEARCH("three",'Model output'!G70)),ISNUMBER(SEARCH("3",'Model output'!G70)),ISNUMBER(SEARCH("IV",'Model output'!G70)),ISNUMBER(SEARCH("four",'Model output'!G70)),ISNUMBER(SEARCH("4",'Model output'!G70)),ISNUMBER(SEARCH("V ",'Model output'!G70)),ISNUMBER(SEARCH("five",'Model output'!G70)),ISNUMBER(SEARCH("5",'Model output'!G70))))), "lateral", "central"))</f>
        <v/>
      </c>
      <c r="H71" t="str">
        <f>IF('Model output'!H70="","negative",IF('Model output'!H70="[]", "negative", IF(OR(ISNUMBER(SEARCH("lymph node",'Model output'!H70)),ISNUMBER(SEARCH("Not mentioned",'Model output'!H70)),ISNUMBER(SEARCH("neck",'Model output'!H70)),ISNUMBER(SEARCH("Not applicable",'Model output'!H70))),"negative","positive")))</f>
        <v>negative</v>
      </c>
      <c r="I71">
        <f>IF('Model output'!I70="","",IF(ISNUMBER('Model output'!I70),'Model output'!I70,1))</f>
        <v>1</v>
      </c>
      <c r="J71">
        <f>IF('Model output'!J70="","",IF(AND(ISNUMBER('Model output'!J70),'Model output'!J70&lt;=I71),'Model output'!J70,IF(ISNUMBER(SEARCH("0/",'Model output'!J70)),0,1)))</f>
        <v>1</v>
      </c>
      <c r="K71" t="str" cm="1">
        <f t="array" ref="K71">IF(COUNT(FIND({0,1,2,3,4,5,6,7,8,9},'Model output'!K70))&gt;0,'Model output'!K70,"")</f>
        <v/>
      </c>
      <c r="L71" s="8" t="str">
        <f t="shared" si="14"/>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v>
      </c>
      <c r="O71" t="str">
        <f>IF('Model output'!M70="","",'Model output'!M70)</f>
        <v>Classical, Tall cell</v>
      </c>
      <c r="P71" t="str">
        <f>IF('Model output'!N70="","",'Model output'!N70)</f>
        <v>4.6 cm</v>
      </c>
      <c r="Q71" t="str">
        <f t="shared" si="15"/>
        <v>4.6cm</v>
      </c>
      <c r="R71" cm="1">
        <f t="array" ref="R71">IF(Q71="","",IF(ISNUMBER(SEARCH("cm",Q71)),MAX(VALUE(SUBSTITUTE(_xlfn.FILTERXML("&lt;t&gt;&lt;s&gt;"&amp;SUBSTITUTE(Q71,",","&lt;/s&gt;&lt;s&gt;")&amp;"&lt;/s&gt;&lt;/t&gt;","//s"),"cm",""))),MAX(VALUE(SUBSTITUTE(_xlfn.FILTERXML("&lt;t&gt;&lt;s&gt;"&amp;SUBSTITUTE(Q71,",","&lt;/s&gt;&lt;s&gt;")&amp;"&lt;/s&gt;&lt;/t&gt;","//s"),"mm","")))/10))</f>
        <v>4.5999999999999996</v>
      </c>
      <c r="S71" t="str">
        <f>IF(OR('Model output'!P70="",ISNUMBER(SEARCH("Not identified", 'Model output'!P70)),ISNUMBER(SEARCH("Absent",'Model output'!P70)),AND(ISNUMBER(SEARCH("No",'Model output'!P70)),NOT(ISNUMBER(SEARCH("diagnostic",'Model output'!P70)))),ISNUMBER(SEARCH("Negative",'Model output'!P70))),"negative","positive")</f>
        <v>negative</v>
      </c>
      <c r="T71">
        <f>IF('Model output'!O70="","",'Model output'!O70)</f>
        <v>3</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t="str">
        <f>IF('Model output'!S70="","", IF('Model output'!S70= "[]", "", 'Model output'!S70))</f>
        <v>Not identified</v>
      </c>
      <c r="Y71" t="str">
        <f>IF(OR('Model output'!S70="",ISNUMBER(SEARCH("Absent",'Model output'!S70)),ISNUMBER(SEARCH("Not identified",'Model output'!S70)),ISNUMBER(SEARCH("No",'Model output'!S70)),ISNUMBER(SEARCH("negative",'Model output'!S70)),ISNUMBER(SEARCH("limited to thyroid",'Model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 IF('Model output'!T70="[]", "", IF('Model output'!T70="Not mentioned", "No", "Yes")))</f>
        <v/>
      </c>
      <c r="AB71" t="str">
        <f>IF(AA71&lt;&gt;"Yes","",IF(OR('Model output'!U70="",'Model output'!U70="[]",ISNUMBER(SEARCH("Not identified",'Model output'!U70))),"",'Model output'!U70))</f>
        <v/>
      </c>
      <c r="AC71" s="9" t="str">
        <f>IF(OR('Model output'!V70="", AND(ISERROR(SEARCH("Positive",'Model output'!V70)), ISNUMBER(SEARCH("Negative",'Model output'!V70))), 'Model output'!V70="No", ISNUMBER(SEARCH("Uninvolved",'Model output'!V70)), ISNUMBER(SEARCH("Not involved",'Model output'!V70)), ISNUMBER(SEARCH("Free",'Model output'!V70)), ISNUMBER(SEARCH("Cannot be assessed",'Model output'!V70)), ISNUMBER(SEARCH("1 mm",'Model output'!V70)), ISNUMBER(SEARCH("0.1 CM",'Model output'!V70)), ISNUMBER(SEARCH("less than 0.2 mm",'Model output'!V70)), ISNUMBER(SEARCH("less than 0.5 mm",'Model output'!V70)), ISNUMBER(SEARCH("abut",'Model output'!V70))), "negative", "positive")</f>
        <v>negative</v>
      </c>
      <c r="AE71" s="27"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ISNUMBER(SEARCH("papillary",N71,1)),S71="positive"),AND(AND(ISNUMBER(J71),J71&gt;=5),M71=""),AND(AND(ISNUMBER(J71),J71&gt;=5),AND(ISNUMBER(M71),M71&gt;=1)),AND(ISNUMBER(SERACH("papillary",N71)),OR(Y71="positive",Z71="positive"), ISNUMBER(SEARCH("BRAF",AB71)))),"intermediate","low"))</f>
        <v>intermediate</v>
      </c>
      <c r="AF71" s="28" t="str">
        <f t="shared" si="16"/>
        <v>3a</v>
      </c>
      <c r="AG71" s="28" t="str">
        <f t="shared" si="17"/>
        <v>1a</v>
      </c>
      <c r="AH71" s="28" t="str">
        <f t="shared" si="19"/>
        <v>0</v>
      </c>
      <c r="AI71" s="35" t="str">
        <f t="shared" si="20"/>
        <v>II</v>
      </c>
      <c r="AJ71" s="27" t="s">
        <v>627</v>
      </c>
      <c r="AK71" s="32" t="s">
        <v>950</v>
      </c>
      <c r="AL71" s="32" t="s">
        <v>949</v>
      </c>
      <c r="AM71" s="32" t="s">
        <v>948</v>
      </c>
      <c r="AN71" s="32" t="s">
        <v>946</v>
      </c>
      <c r="AO71" s="33">
        <f t="shared" ca="1" si="21"/>
        <v>0</v>
      </c>
      <c r="AP71" s="28">
        <f t="shared" si="22"/>
        <v>1</v>
      </c>
      <c r="AQ71" s="28">
        <f t="shared" si="23"/>
        <v>1</v>
      </c>
      <c r="AR71" s="28">
        <f t="shared" si="24"/>
        <v>1</v>
      </c>
      <c r="AS71" s="34">
        <f t="shared" si="18"/>
        <v>1</v>
      </c>
    </row>
    <row r="72" spans="1:45">
      <c r="A72" t="str">
        <f>'Model output'!A71</f>
        <v>TCGA-DJ-A2PX</v>
      </c>
      <c r="B72" s="43">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X</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X</v>
      </c>
      <c r="F72" t="str">
        <f t="shared" si="13"/>
        <v>negative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output'!G71)),ISNUMBER(SEARCH("2",'Model output'!G71)),ISNUMBER(SEARCH("III",'Model output'!G71)),ISNUMBER(SEARCH("three",'Model output'!G71)),ISNUMBER(SEARCH("3",'Model output'!G71)),ISNUMBER(SEARCH("IV",'Model output'!G71)),ISNUMBER(SEARCH("four",'Model output'!G71)),ISNUMBER(SEARCH("4",'Model output'!G71)),ISNUMBER(SEARCH("V ",'Model output'!G71)),ISNUMBER(SEARCH("five",'Model output'!G71)),ISNUMBER(SEARCH("5",'Model output'!G71))))), "lateral", "central"))</f>
        <v/>
      </c>
      <c r="H72" t="str">
        <f>IF('Model output'!H71="","negative",IF('Model output'!H71="[]", "negative", IF(OR(ISNUMBER(SEARCH("lymph node",'Model output'!H71)),ISNUMBER(SEARCH("Not mentioned",'Model output'!H71)),ISNUMBER(SEARCH("neck",'Model output'!H71)),ISNUMBER(SEARCH("Not applicable",'Model output'!H71))),"negative","positive")))</f>
        <v>negative</v>
      </c>
      <c r="I72">
        <f>IF('Model output'!I71="","",IF(ISNUMBER('Model output'!I71),'Model output'!I71,1))</f>
        <v>4</v>
      </c>
      <c r="J72">
        <f>IF('Model output'!J71="","",IF(AND(ISNUMBER('Model output'!J71),'Model output'!J71&lt;=I72),'Model output'!J71,IF(ISNUMBER(SEARCH("0/",'Model output'!J71)),0,1)))</f>
        <v>0</v>
      </c>
      <c r="K72" t="str" cm="1">
        <f t="array" ref="K72">IF(COUNT(FIND({0,1,2,3,4,5,6,7,8,9},'Model output'!K71))&gt;0,'Model output'!K71,"")</f>
        <v/>
      </c>
      <c r="L72" s="8" t="str">
        <f t="shared" si="14"/>
        <v/>
      </c>
      <c r="M72" t="str" cm="1">
        <f t="array" ref="M72">IF(L72="","",IF(ISNUMBER(SEARCH("cm",L72)),MAX(VALUE(SUBSTITUTE(_xlfn.FILTERXML("&lt;t&gt;&lt;s&gt;"&amp;SUBSTITUTE(L72,",","&lt;/s&gt;&lt;s&gt;")&amp;"&lt;/s&gt;&lt;/t&gt;","//s"),"cm",""))),MAX(VALUE(SUBSTITUTE(_xlfn.FILTERXML("&lt;t&gt;&lt;s&gt;"&amp;SUBSTITUTE(L72,",","&lt;/s&gt;&lt;s&gt;")&amp;"&lt;/s&gt;&lt;/t&gt;","//s"),"mm","")))/10))</f>
        <v/>
      </c>
      <c r="N72" t="str">
        <f>IF('Model output'!L71="","",'Model output'!L71)</f>
        <v>Papillary carcinoma</v>
      </c>
      <c r="O72" t="str">
        <f>IF('Model output'!M71="","",'Model output'!M71)</f>
        <v>Follicular variant</v>
      </c>
      <c r="P72" t="str">
        <f>IF('Model output'!N71="","",'Model output'!N71)</f>
        <v>1.2 cm</v>
      </c>
      <c r="Q72" t="str">
        <f t="shared" si="15"/>
        <v>1.2cm</v>
      </c>
      <c r="R72" cm="1">
        <f t="array" ref="R72">IF(Q72="","",IF(ISNUMBER(SEARCH("cm",Q72)),MAX(VALUE(SUBSTITUTE(_xlfn.FILTERXML("&lt;t&gt;&lt;s&gt;"&amp;SUBSTITUTE(Q72,",","&lt;/s&gt;&lt;s&gt;")&amp;"&lt;/s&gt;&lt;/t&gt;","//s"),"cm",""))),MAX(VALUE(SUBSTITUTE(_xlfn.FILTERXML("&lt;t&gt;&lt;s&gt;"&amp;SUBSTITUTE(Q72,",","&lt;/s&gt;&lt;s&gt;")&amp;"&lt;/s&gt;&lt;/t&gt;","//s"),"mm","")))/10))</f>
        <v>1.2</v>
      </c>
      <c r="S72" t="str">
        <f>IF(OR('Model output'!P71="",ISNUMBER(SEARCH("Not identified", 'Model output'!P71)),ISNUMBER(SEARCH("Absent",'Model output'!P71)),AND(ISNUMBER(SEARCH("No",'Model output'!P71)),NOT(ISNUMBER(SEARCH("diagnostic",'Model output'!P71)))),ISNUMBER(SEARCH("Negative",'Model output'!P71))),"negative","positive")</f>
        <v>negative</v>
      </c>
      <c r="T72">
        <f>IF('Model output'!O71="","",'Model output'!O71)</f>
        <v>1</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t="str">
        <f>IF('Model output'!S71="","", IF('Model output'!S71= "[]", "", 'Model output'!S71))</f>
        <v>Not Identified</v>
      </c>
      <c r="Y72" t="str">
        <f>IF(OR('Model output'!S71="",ISNUMBER(SEARCH("Absent",'Model output'!S71)),ISNUMBER(SEARCH("Not identified",'Model output'!S71)),ISNUMBER(SEARCH("No",'Model output'!S71)),ISNUMBER(SEARCH("negative",'Model output'!S71)),ISNUMBER(SEARCH("limited to thyroid",'Model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 IF('Model output'!T71="[]", "", IF('Model output'!T71="Not mentioned", "No", "Yes")))</f>
        <v/>
      </c>
      <c r="AB72" t="str">
        <f>IF(AA72&lt;&gt;"Yes","",IF(OR('Model output'!U71="",'Model output'!U71="[]",ISNUMBER(SEARCH("Not identified",'Model output'!U71))),"",'Model output'!U71))</f>
        <v/>
      </c>
      <c r="AC72" s="9" t="str">
        <f>IF(OR('Model output'!V71="", AND(ISERROR(SEARCH("Positive",'Model output'!V71)), ISNUMBER(SEARCH("Negative",'Model output'!V71))), 'Model output'!V71="No", ISNUMBER(SEARCH("Uninvolved",'Model output'!V71)), ISNUMBER(SEARCH("Not involved",'Model output'!V71)), ISNUMBER(SEARCH("Free",'Model output'!V71)), ISNUMBER(SEARCH("Cannot be assessed",'Model output'!V71)), ISNUMBER(SEARCH("1 mm",'Model output'!V71)), ISNUMBER(SEARCH("0.1 CM",'Model output'!V71)), ISNUMBER(SEARCH("less than 0.2 mm",'Model output'!V71)), ISNUMBER(SEARCH("less than 0.5 mm",'Model output'!V71)), ISNUMBER(SEARCH("abut",'Model output'!V71))), "negative", "positive")</f>
        <v>negative</v>
      </c>
      <c r="AE72" s="27"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ISNUMBER(SEARCH("papillary",N72,1)),S72="positive"),AND(AND(ISNUMBER(J72),J72&gt;=5),M72=""),AND(AND(ISNUMBER(J72),J72&gt;=5),AND(ISNUMBER(M72),M72&gt;=1)),AND(ISNUMBER(SERACH("papillary",N72)),OR(Y72="positive",Z72="positive"), ISNUMBER(SEARCH("BRAF",AB72)))),"intermediate","low"))</f>
        <v>low</v>
      </c>
      <c r="AF72" s="28" t="str">
        <f t="shared" si="16"/>
        <v>1b</v>
      </c>
      <c r="AG72" s="28" t="str">
        <f t="shared" si="17"/>
        <v>0</v>
      </c>
      <c r="AH72" s="28" t="str">
        <f t="shared" si="19"/>
        <v>0</v>
      </c>
      <c r="AI72" s="35" t="str">
        <f t="shared" si="20"/>
        <v>I</v>
      </c>
      <c r="AJ72" s="27" t="s">
        <v>627</v>
      </c>
      <c r="AK72" s="32" t="s">
        <v>944</v>
      </c>
      <c r="AL72" s="32" t="s">
        <v>945</v>
      </c>
      <c r="AM72" s="32" t="s">
        <v>948</v>
      </c>
      <c r="AN72" s="32" t="s">
        <v>59</v>
      </c>
      <c r="AO72" s="33">
        <f t="shared" ca="1" si="21"/>
        <v>1</v>
      </c>
      <c r="AP72" s="28">
        <f t="shared" si="22"/>
        <v>1</v>
      </c>
      <c r="AQ72" s="28">
        <f t="shared" si="23"/>
        <v>1</v>
      </c>
      <c r="AR72" s="28">
        <f t="shared" si="24"/>
        <v>1</v>
      </c>
      <c r="AS72" s="34">
        <f t="shared" si="18"/>
        <v>1</v>
      </c>
    </row>
    <row r="73" spans="1:45">
      <c r="A73" t="str">
        <f>'Model output'!A72</f>
        <v>TCGA-DJ-A2PY</v>
      </c>
      <c r="B73" s="43">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X</v>
      </c>
      <c r="F73" t="str">
        <f t="shared" si="13"/>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output'!G72)),ISNUMBER(SEARCH("2",'Model output'!G72)),ISNUMBER(SEARCH("III",'Model output'!G72)),ISNUMBER(SEARCH("three",'Model output'!G72)),ISNUMBER(SEARCH("3",'Model output'!G72)),ISNUMBER(SEARCH("IV",'Model output'!G72)),ISNUMBER(SEARCH("four",'Model output'!G72)),ISNUMBER(SEARCH("4",'Model output'!G72)),ISNUMBER(SEARCH("V ",'Model output'!G72)),ISNUMBER(SEARCH("five",'Model output'!G72)),ISNUMBER(SEARCH("5",'Model output'!G72))))), "lateral", "central"))</f>
        <v>central</v>
      </c>
      <c r="H73" t="str">
        <f>IF('Model output'!H72="","negative",IF('Model output'!H72="[]", "negative", IF(OR(ISNUMBER(SEARCH("lymph node",'Model output'!H72)),ISNUMBER(SEARCH("Not mentioned",'Model output'!H72)),ISNUMBER(SEARCH("neck",'Model output'!H72)),ISNUMBER(SEARCH("Not applicable",'Model output'!H72))),"negative","positive")))</f>
        <v>negative</v>
      </c>
      <c r="I73">
        <f>IF('Model output'!I72="","",IF(ISNUMBER('Model output'!I72),'Model output'!I72,1))</f>
        <v>2</v>
      </c>
      <c r="J73">
        <f>IF('Model output'!J72="","",IF(AND(ISNUMBER('Model output'!J72),'Model output'!J72&lt;=I73),'Model output'!J72,IF(ISNUMBER(SEARCH("0/",'Model output'!J72)),0,1)))</f>
        <v>1</v>
      </c>
      <c r="K73" t="str" cm="1">
        <f t="array" ref="K73">IF(COUNT(FIND({0,1,2,3,4,5,6,7,8,9},'Model output'!K72))&gt;0,'Model output'!K72,"")</f>
        <v>0.3cm</v>
      </c>
      <c r="L73" s="8" t="str">
        <f t="shared" si="14"/>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v>
      </c>
      <c r="O73" t="str">
        <f>IF('Model output'!M72="","",'Model output'!M72)</f>
        <v>Classical, Tall cell</v>
      </c>
      <c r="P73" t="str">
        <f>IF('Model output'!N72="","",'Model output'!N72)</f>
        <v>2.5 cm</v>
      </c>
      <c r="Q73" t="str">
        <f t="shared" si="15"/>
        <v>2.5cm</v>
      </c>
      <c r="R73" cm="1">
        <f t="array" ref="R73">IF(Q73="","",IF(ISNUMBER(SEARCH("cm",Q73)),MAX(VALUE(SUBSTITUTE(_xlfn.FILTERXML("&lt;t&gt;&lt;s&gt;"&amp;SUBSTITUTE(Q73,",","&lt;/s&gt;&lt;s&gt;")&amp;"&lt;/s&gt;&lt;/t&gt;","//s"),"cm",""))),MAX(VALUE(SUBSTITUTE(_xlfn.FILTERXML("&lt;t&gt;&lt;s&gt;"&amp;SUBSTITUTE(Q73,",","&lt;/s&gt;&lt;s&gt;")&amp;"&lt;/s&gt;&lt;/t&gt;","//s"),"mm","")))/10))</f>
        <v>2.5</v>
      </c>
      <c r="S73" t="str">
        <f>IF(OR('Model output'!P72="",ISNUMBER(SEARCH("Not identified", 'Model output'!P72)),ISNUMBER(SEARCH("Absent",'Model output'!P72)),AND(ISNUMBER(SEARCH("No",'Model output'!P72)),NOT(ISNUMBER(SEARCH("diagnostic",'Model output'!P72)))),ISNUMBER(SEARCH("Negative",'Model output'!P72))),"negative","positive")</f>
        <v>negative</v>
      </c>
      <c r="T73">
        <f>IF('Model output'!O72="","",'Model output'!O72)</f>
        <v>4</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positive</v>
      </c>
      <c r="X73" t="str">
        <f>IF('Model output'!S72="","", IF('Model output'!S72= "[]", "", 'Model output'!S72))</f>
        <v>Invades: perithyroidal soft tissue</v>
      </c>
      <c r="Y73" t="str">
        <f>IF(OR('Model output'!S72="",ISNUMBER(SEARCH("Absent",'Model output'!S72)),ISNUMBER(SEARCH("Not identified",'Model output'!S72)),ISNUMBER(SEARCH("No",'Model output'!S72)),ISNUMBER(SEARCH("negative",'Model output'!S72)),ISNUMBER(SEARCH("limited to thyroid",'Model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 IF('Model output'!T72="[]", "", IF('Model output'!T72="Not mentioned", "No", "Yes")))</f>
        <v/>
      </c>
      <c r="AB73" t="str">
        <f>IF(AA73&lt;&gt;"Yes","",IF(OR('Model output'!U72="",'Model output'!U72="[]",ISNUMBER(SEARCH("Not identified",'Model output'!U72))),"",'Model output'!U72))</f>
        <v/>
      </c>
      <c r="AC73" s="9" t="str">
        <f>IF(OR('Model output'!V72="", AND(ISERROR(SEARCH("Positive",'Model output'!V72)), ISNUMBER(SEARCH("Negative",'Model output'!V72))), 'Model output'!V72="No", ISNUMBER(SEARCH("Uninvolved",'Model output'!V72)), ISNUMBER(SEARCH("Not involved",'Model output'!V72)), ISNUMBER(SEARCH("Free",'Model output'!V72)), ISNUMBER(SEARCH("Cannot be assessed",'Model output'!V72)), ISNUMBER(SEARCH("1 mm",'Model output'!V72)), ISNUMBER(SEARCH("0.1 CM",'Model output'!V72)), ISNUMBER(SEARCH("less than 0.2 mm",'Model output'!V72)), ISNUMBER(SEARCH("less than 0.5 mm",'Model output'!V72)), ISNUMBER(SEARCH("abut",'Model output'!V72))), "negative", "positive")</f>
        <v>negative</v>
      </c>
      <c r="AE73" s="27"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ISNUMBER(SEARCH("papillary",N73,1)),S73="positive"),AND(AND(ISNUMBER(J73),J73&gt;=5),M73=""),AND(AND(ISNUMBER(J73),J73&gt;=5),AND(ISNUMBER(M73),M73&gt;=1)),AND(ISNUMBER(SERACH("papillary",N73)),OR(Y73="positive",Z73="positive"), ISNUMBER(SEARCH("BRAF",AB73)))),"intermediate","low"))</f>
        <v>intermediate</v>
      </c>
      <c r="AF73" s="28" t="str">
        <f t="shared" si="16"/>
        <v>2</v>
      </c>
      <c r="AG73" s="28" t="str">
        <f t="shared" si="17"/>
        <v>1a</v>
      </c>
      <c r="AH73" s="28" t="str">
        <f t="shared" si="19"/>
        <v>0</v>
      </c>
      <c r="AI73" s="35" t="str">
        <f t="shared" si="20"/>
        <v>I</v>
      </c>
      <c r="AJ73" s="27" t="s">
        <v>629</v>
      </c>
      <c r="AK73" s="32" t="s">
        <v>947</v>
      </c>
      <c r="AL73" s="32" t="s">
        <v>949</v>
      </c>
      <c r="AM73" s="32" t="s">
        <v>948</v>
      </c>
      <c r="AN73" s="32" t="s">
        <v>59</v>
      </c>
      <c r="AO73" s="33">
        <f t="shared" ca="1" si="21"/>
        <v>1</v>
      </c>
      <c r="AP73" s="28">
        <f t="shared" si="22"/>
        <v>1</v>
      </c>
      <c r="AQ73" s="28">
        <f t="shared" si="23"/>
        <v>1</v>
      </c>
      <c r="AR73" s="28">
        <f t="shared" si="24"/>
        <v>1</v>
      </c>
      <c r="AS73" s="34">
        <f t="shared" si="18"/>
        <v>1</v>
      </c>
    </row>
    <row r="74" spans="1:45">
      <c r="A74" t="str">
        <f>'Model output'!A73</f>
        <v>TCGA-DJ-A2PZ</v>
      </c>
      <c r="B74" s="43">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1</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X</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
      </c>
      <c r="F74" t="str">
        <f t="shared" si="13"/>
        <v>positive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output'!G73)),ISNUMBER(SEARCH("2",'Model output'!G73)),ISNUMBER(SEARCH("III",'Model output'!G73)),ISNUMBER(SEARCH("three",'Model output'!G73)),ISNUMBER(SEARCH("3",'Model output'!G73)),ISNUMBER(SEARCH("IV",'Model output'!G73)),ISNUMBER(SEARCH("four",'Model output'!G73)),ISNUMBER(SEARCH("4",'Model output'!G73)),ISNUMBER(SEARCH("V ",'Model output'!G73)),ISNUMBER(SEARCH("five",'Model output'!G73)),ISNUMBER(SEARCH("5",'Model output'!G73))))), "lateral", "central"))</f>
        <v/>
      </c>
      <c r="H74" t="str">
        <f>IF('Model output'!H73="","negative",IF('Model output'!H73="[]", "negative", IF(OR(ISNUMBER(SEARCH("lymph node",'Model output'!H73)),ISNUMBER(SEARCH("Not mentioned",'Model output'!H73)),ISNUMBER(SEARCH("neck",'Model output'!H73)),ISNUMBER(SEARCH("Not applicable",'Model output'!H73))),"negative","positive")))</f>
        <v>negative</v>
      </c>
      <c r="I74">
        <f>IF('Model output'!I73="","",IF(ISNUMBER('Model output'!I73),'Model output'!I73,1))</f>
        <v>1</v>
      </c>
      <c r="J74">
        <f>IF('Model output'!J73="","",IF(AND(ISNUMBER('Model output'!J73),'Model output'!J73&lt;=I74),'Model output'!J73,IF(ISNUMBER(SEARCH("0/",'Model output'!J73)),0,1)))</f>
        <v>0</v>
      </c>
      <c r="K74" t="str" cm="1">
        <f t="array" ref="K74">IF(COUNT(FIND({0,1,2,3,4,5,6,7,8,9},'Model output'!K73))&gt;0,'Model output'!K73,"")</f>
        <v>0.3 cm</v>
      </c>
      <c r="L74" s="8" t="str">
        <f t="shared" si="14"/>
        <v>0.3cm</v>
      </c>
      <c r="M74" cm="1">
        <f t="array" ref="M74">IF(L74="","",IF(ISNUMBER(SEARCH("cm",L74)),MAX(VALUE(SUBSTITUTE(_xlfn.FILTERXML("&lt;t&gt;&lt;s&gt;"&amp;SUBSTITUTE(L74,",","&lt;/s&gt;&lt;s&gt;")&amp;"&lt;/s&gt;&lt;/t&gt;","//s"),"cm",""))),MAX(VALUE(SUBSTITUTE(_xlfn.FILTERXML("&lt;t&gt;&lt;s&gt;"&amp;SUBSTITUTE(L74,",","&lt;/s&gt;&lt;s&gt;")&amp;"&lt;/s&gt;&lt;/t&gt;","//s"),"mm","")))/10))</f>
        <v>0.3</v>
      </c>
      <c r="N74" t="str">
        <f>IF('Model output'!L73="","",'Model output'!L73)</f>
        <v>Papillary</v>
      </c>
      <c r="O74" t="str">
        <f>IF('Model output'!M73="","",'Model output'!M73)</f>
        <v/>
      </c>
      <c r="P74" t="str">
        <f>IF('Model output'!N73="","",'Model output'!N73)</f>
        <v>1.7 cm</v>
      </c>
      <c r="Q74" t="str">
        <f t="shared" si="15"/>
        <v>1.7cm</v>
      </c>
      <c r="R74" cm="1">
        <f t="array" ref="R74">IF(Q74="","",IF(ISNUMBER(SEARCH("cm",Q74)),MAX(VALUE(SUBSTITUTE(_xlfn.FILTERXML("&lt;t&gt;&lt;s&gt;"&amp;SUBSTITUTE(Q74,",","&lt;/s&gt;&lt;s&gt;")&amp;"&lt;/s&gt;&lt;/t&gt;","//s"),"cm",""))),MAX(VALUE(SUBSTITUTE(_xlfn.FILTERXML("&lt;t&gt;&lt;s&gt;"&amp;SUBSTITUTE(Q74,",","&lt;/s&gt;&lt;s&gt;")&amp;"&lt;/s&gt;&lt;/t&gt;","//s"),"mm","")))/10))</f>
        <v>1.7</v>
      </c>
      <c r="S74" t="str">
        <f>IF(OR('Model output'!P73="",ISNUMBER(SEARCH("Not identified", 'Model output'!P73)),ISNUMBER(SEARCH("Absent",'Model output'!P73)),AND(ISNUMBER(SEARCH("No",'Model output'!P73)),NOT(ISNUMBER(SEARCH("diagnostic",'Model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positive</v>
      </c>
      <c r="X74" t="str">
        <f>IF('Model output'!S73="","", IF('Model output'!S73= "[]", "", 'Model output'!S73))</f>
        <v>Invades: extrathyroidal adipose tissue, Focal</v>
      </c>
      <c r="Y74" t="str">
        <f>IF(OR('Model output'!S73="",ISNUMBER(SEARCH("Absent",'Model output'!S73)),ISNUMBER(SEARCH("Not identified",'Model output'!S73)),ISNUMBER(SEARCH("No",'Model output'!S73)),ISNUMBER(SEARCH("negative",'Model output'!S73)),ISNUMBER(SEARCH("limited to thyroid",'Model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 IF('Model output'!T73="[]", "", IF('Model output'!T73="Not mentioned", "No", "Yes")))</f>
        <v/>
      </c>
      <c r="AB74" t="str">
        <f>IF(AA74&lt;&gt;"Yes","",IF(OR('Model output'!U73="",'Model output'!U73="[]",ISNUMBER(SEARCH("Not identified",'Model output'!U73))),"",'Model output'!U73))</f>
        <v/>
      </c>
      <c r="AC74" s="9" t="str">
        <f>IF(OR('Model output'!V73="", AND(ISERROR(SEARCH("Positive",'Model output'!V73)), ISNUMBER(SEARCH("Negative",'Model output'!V73))), 'Model output'!V73="No", ISNUMBER(SEARCH("Uninvolved",'Model output'!V73)), ISNUMBER(SEARCH("Not involved",'Model output'!V73)), ISNUMBER(SEARCH("Free",'Model output'!V73)), ISNUMBER(SEARCH("Cannot be assessed",'Model output'!V73)), ISNUMBER(SEARCH("1 mm",'Model output'!V73)), ISNUMBER(SEARCH("0.1 CM",'Model output'!V73)), ISNUMBER(SEARCH("less than 0.2 mm",'Model output'!V73)), ISNUMBER(SEARCH("less than 0.5 mm",'Model output'!V73)), ISNUMBER(SEARCH("abut",'Model output'!V73))), "negative", "positive")</f>
        <v>negative</v>
      </c>
      <c r="AE74" s="27"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ISNUMBER(SEARCH("papillary",N74,1)),S74="positive"),AND(AND(ISNUMBER(J74),J74&gt;=5),M74=""),AND(AND(ISNUMBER(J74),J74&gt;=5),AND(ISNUMBER(M74),M74&gt;=1)),AND(ISNUMBER(SERACH("papillary",N74)),OR(Y74="positive",Z74="positive"), ISNUMBER(SEARCH("BRAF",AB74)))),"intermediate","low"))</f>
        <v>intermediate</v>
      </c>
      <c r="AF74" s="28" t="str">
        <f t="shared" si="16"/>
        <v>1b</v>
      </c>
      <c r="AG74" s="28" t="str">
        <f t="shared" si="17"/>
        <v>0</v>
      </c>
      <c r="AH74" s="28" t="str">
        <f t="shared" si="19"/>
        <v>0</v>
      </c>
      <c r="AI74" s="35" t="str">
        <f t="shared" si="20"/>
        <v>I</v>
      </c>
      <c r="AJ74" s="27" t="s">
        <v>629</v>
      </c>
      <c r="AK74" s="32" t="s">
        <v>944</v>
      </c>
      <c r="AL74" s="32" t="s">
        <v>945</v>
      </c>
      <c r="AM74" s="32" t="s">
        <v>948</v>
      </c>
      <c r="AN74" s="32" t="s">
        <v>59</v>
      </c>
      <c r="AO74" s="33">
        <f t="shared" ca="1" si="21"/>
        <v>1</v>
      </c>
      <c r="AP74" s="28">
        <f t="shared" si="22"/>
        <v>1</v>
      </c>
      <c r="AQ74" s="28">
        <f t="shared" si="23"/>
        <v>1</v>
      </c>
      <c r="AR74" s="28">
        <f t="shared" si="24"/>
        <v>1</v>
      </c>
      <c r="AS74" s="34">
        <f t="shared" si="18"/>
        <v>1</v>
      </c>
    </row>
    <row r="75" spans="1:45">
      <c r="A75" t="str">
        <f>'Model output'!A74</f>
        <v>TCGA-DJ-A2Q0</v>
      </c>
      <c r="B75" s="43">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X</v>
      </c>
      <c r="F75" t="str">
        <f t="shared" si="13"/>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output'!G74)),ISNUMBER(SEARCH("2",'Model output'!G74)),ISNUMBER(SEARCH("III",'Model output'!G74)),ISNUMBER(SEARCH("three",'Model output'!G74)),ISNUMBER(SEARCH("3",'Model output'!G74)),ISNUMBER(SEARCH("IV",'Model output'!G74)),ISNUMBER(SEARCH("four",'Model output'!G74)),ISNUMBER(SEARCH("4",'Model output'!G74)),ISNUMBER(SEARCH("V ",'Model output'!G74)),ISNUMBER(SEARCH("five",'Model output'!G74)),ISNUMBER(SEARCH("5",'Model output'!G74))))), "lateral", "central"))</f>
        <v/>
      </c>
      <c r="H75" t="str">
        <f>IF('Model output'!H74="","negative",IF('Model output'!H74="[]", "negative", IF(OR(ISNUMBER(SEARCH("lymph node",'Model output'!H74)),ISNUMBER(SEARCH("Not mentioned",'Model output'!H74)),ISNUMBER(SEARCH("neck",'Model output'!H74)),ISNUMBER(SEARCH("Not applicable",'Model output'!H74))),"negative","positive")))</f>
        <v>negative</v>
      </c>
      <c r="I75">
        <f>IF('Model output'!I74="","",IF(ISNUMBER('Model output'!I74),'Model output'!I74,1))</f>
        <v>4</v>
      </c>
      <c r="J75" t="str">
        <f>IF('Model output'!J74="","",IF(AND(ISNUMBER('Model output'!J74),'Model output'!J74&lt;=I75),'Model output'!J74,IF(ISNUMBER(SEARCH("0/",'Model output'!J74)),0,1)))</f>
        <v/>
      </c>
      <c r="K75" t="str" cm="1">
        <f t="array" ref="K75">IF(COUNT(FIND({0,1,2,3,4,5,6,7,8,9},'Model output'!K74))&gt;0,'Model output'!K74,"")</f>
        <v/>
      </c>
      <c r="L75" s="8" t="str">
        <f t="shared" si="14"/>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v>
      </c>
      <c r="O75" t="str">
        <f>IF('Model output'!M74="","",'Model output'!M74)</f>
        <v>Classical with oncocytic features</v>
      </c>
      <c r="P75" t="str">
        <f>IF('Model output'!N74="","",'Model output'!N74)</f>
        <v>2.8 cm</v>
      </c>
      <c r="Q75" t="str">
        <f t="shared" si="15"/>
        <v>2.8cm</v>
      </c>
      <c r="R75" cm="1">
        <f t="array" ref="R75">IF(Q75="","",IF(ISNUMBER(SEARCH("cm",Q75)),MAX(VALUE(SUBSTITUTE(_xlfn.FILTERXML("&lt;t&gt;&lt;s&gt;"&amp;SUBSTITUTE(Q75,",","&lt;/s&gt;&lt;s&gt;")&amp;"&lt;/s&gt;&lt;/t&gt;","//s"),"cm",""))),MAX(VALUE(SUBSTITUTE(_xlfn.FILTERXML("&lt;t&gt;&lt;s&gt;"&amp;SUBSTITUTE(Q75,",","&lt;/s&gt;&lt;s&gt;")&amp;"&lt;/s&gt;&lt;/t&gt;","//s"),"mm","")))/10))</f>
        <v>2.8</v>
      </c>
      <c r="S75" t="str">
        <f>IF(OR('Model output'!P74="",ISNUMBER(SEARCH("Not identified", 'Model output'!P74)),ISNUMBER(SEARCH("Absent",'Model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t="str">
        <f>IF('Model output'!S74="","", IF('Model output'!S74= "[]", "", 'Model output'!S74))</f>
        <v>Not identified</v>
      </c>
      <c r="Y75" t="str">
        <f>IF(OR('Model output'!S74="",ISNUMBER(SEARCH("Absent",'Model output'!S74)),ISNUMBER(SEARCH("Not identified",'Model output'!S74)),ISNUMBER(SEARCH("No",'Model output'!S74)),ISNUMBER(SEARCH("negative",'Model output'!S74)),ISNUMBER(SEARCH("limited to thyroid",'Model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 IF('Model output'!T74="[]", "", IF('Model output'!T74="Not mentioned", "No", "Yes")))</f>
        <v/>
      </c>
      <c r="AB75" t="str">
        <f>IF(AA75&lt;&gt;"Yes","",IF(OR('Model output'!U74="",'Model output'!U74="[]",ISNUMBER(SEARCH("Not identified",'Model output'!U74))),"",'Model output'!U74))</f>
        <v/>
      </c>
      <c r="AC75" s="9" t="str">
        <f>IF(OR('Model output'!V74="", AND(ISERROR(SEARCH("Positive",'Model output'!V74)), ISNUMBER(SEARCH("Negative",'Model output'!V74))), 'Model output'!V74="No", ISNUMBER(SEARCH("Uninvolved",'Model output'!V74)), ISNUMBER(SEARCH("Not involved",'Model output'!V74)), ISNUMBER(SEARCH("Free",'Model output'!V74)), ISNUMBER(SEARCH("Cannot be assessed",'Model output'!V74)), ISNUMBER(SEARCH("1 mm",'Model output'!V74)), ISNUMBER(SEARCH("0.1 CM",'Model output'!V74)), ISNUMBER(SEARCH("less than 0.2 mm",'Model output'!V74)), ISNUMBER(SEARCH("less than 0.5 mm",'Model output'!V74)), ISNUMBER(SEARCH("abut",'Model output'!V74))), "negative", "positive")</f>
        <v>negative</v>
      </c>
      <c r="AE75" s="27"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ISNUMBER(SEARCH("papillary",N75,1)),S75="positive"),AND(AND(ISNUMBER(J75),J75&gt;=5),M75=""),AND(AND(ISNUMBER(J75),J75&gt;=5),AND(ISNUMBER(M75),M75&gt;=1)),AND(ISNUMBER(SERACH("papillary",N75)),OR(Y75="positive",Z75="positive"), ISNUMBER(SEARCH("BRAF",AB75)))),"intermediate","low"))</f>
        <v>low</v>
      </c>
      <c r="AF75" s="28" t="str">
        <f t="shared" si="16"/>
        <v>2</v>
      </c>
      <c r="AG75" s="28" t="str">
        <f t="shared" si="17"/>
        <v>0</v>
      </c>
      <c r="AH75" s="28" t="str">
        <f t="shared" si="19"/>
        <v>0</v>
      </c>
      <c r="AI75" s="35" t="str">
        <f t="shared" si="20"/>
        <v>I</v>
      </c>
      <c r="AJ75" s="27" t="s">
        <v>627</v>
      </c>
      <c r="AK75" s="32" t="s">
        <v>947</v>
      </c>
      <c r="AL75" s="32" t="s">
        <v>945</v>
      </c>
      <c r="AM75" s="32" t="s">
        <v>948</v>
      </c>
      <c r="AN75" s="32" t="s">
        <v>59</v>
      </c>
      <c r="AO75" s="33">
        <f t="shared" ca="1" si="21"/>
        <v>1</v>
      </c>
      <c r="AP75" s="28">
        <f t="shared" si="22"/>
        <v>1</v>
      </c>
      <c r="AQ75" s="28">
        <f t="shared" si="23"/>
        <v>1</v>
      </c>
      <c r="AR75" s="28">
        <f t="shared" si="24"/>
        <v>1</v>
      </c>
      <c r="AS75" s="34">
        <f t="shared" si="18"/>
        <v>1</v>
      </c>
    </row>
    <row r="76" spans="1:45">
      <c r="A76" t="str">
        <f>'Model output'!A75</f>
        <v>TCGA-DJ-A2Q1</v>
      </c>
      <c r="B76" s="43">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1</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X</v>
      </c>
      <c r="F76" t="str">
        <f t="shared" si="13"/>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output'!G75)),ISNUMBER(SEARCH("2",'Model output'!G75)),ISNUMBER(SEARCH("III",'Model output'!G75)),ISNUMBER(SEARCH("three",'Model output'!G75)),ISNUMBER(SEARCH("3",'Model output'!G75)),ISNUMBER(SEARCH("IV",'Model output'!G75)),ISNUMBER(SEARCH("four",'Model output'!G75)),ISNUMBER(SEARCH("4",'Model output'!G75)),ISNUMBER(SEARCH("V ",'Model output'!G75)),ISNUMBER(SEARCH("five",'Model output'!G75)),ISNUMBER(SEARCH("5",'Model output'!G75))))), "lateral", "central"))</f>
        <v>lateral</v>
      </c>
      <c r="H76" t="str">
        <f>IF('Model output'!H75="","negative",IF('Model output'!H75="[]", "negative", IF(OR(ISNUMBER(SEARCH("lymph node",'Model output'!H75)),ISNUMBER(SEARCH("Not mentioned",'Model output'!H75)),ISNUMBER(SEARCH("neck",'Model output'!H75)),ISNUMBER(SEARCH("Not applicable",'Model output'!H75))),"negative","positive")))</f>
        <v>negative</v>
      </c>
      <c r="I76">
        <f>IF('Model output'!I75="","",IF(ISNUMBER('Model output'!I75),'Model output'!I75,1))</f>
        <v>45</v>
      </c>
      <c r="J76">
        <f>IF('Model output'!J75="","",IF(AND(ISNUMBER('Model output'!J75),'Model output'!J75&lt;=I76),'Model output'!J75,IF(ISNUMBER(SEARCH("0/",'Model output'!J75)),0,1)))</f>
        <v>11</v>
      </c>
      <c r="K76" t="str" cm="1">
        <f t="array" ref="K76">IF(COUNT(FIND({0,1,2,3,4,5,6,7,8,9},'Model output'!K75))&gt;0,'Model output'!K75,"")</f>
        <v>1.4 cm</v>
      </c>
      <c r="L76" s="8" t="str">
        <f t="shared" si="14"/>
        <v>1.4cm</v>
      </c>
      <c r="M76" cm="1">
        <f t="array" ref="M76">IF(L76="","",IF(ISNUMBER(SEARCH("cm",L76)),MAX(VALUE(SUBSTITUTE(_xlfn.FILTERXML("&lt;t&gt;&lt;s&gt;"&amp;SUBSTITUTE(L76,",","&lt;/s&gt;&lt;s&gt;")&amp;"&lt;/s&gt;&lt;/t&gt;","//s"),"cm",""))),MAX(VALUE(SUBSTITUTE(_xlfn.FILTERXML("&lt;t&gt;&lt;s&gt;"&amp;SUBSTITUTE(L76,",","&lt;/s&gt;&lt;s&gt;")&amp;"&lt;/s&gt;&lt;/t&gt;","//s"),"mm","")))/10))</f>
        <v>1.4</v>
      </c>
      <c r="N76" t="str">
        <f>IF('Model output'!L75="","",'Model output'!L75)</f>
        <v>Papillary carcinoma</v>
      </c>
      <c r="O76" t="str">
        <f>IF('Model output'!M75="","",'Model output'!M75)</f>
        <v/>
      </c>
      <c r="P76" t="str">
        <f>IF('Model output'!N75="","",'Model output'!N75)</f>
        <v>1.6 cm</v>
      </c>
      <c r="Q76" t="str">
        <f t="shared" si="15"/>
        <v>1.6cm</v>
      </c>
      <c r="R76" cm="1">
        <f t="array" ref="R76">IF(Q76="","",IF(ISNUMBER(SEARCH("cm",Q76)),MAX(VALUE(SUBSTITUTE(_xlfn.FILTERXML("&lt;t&gt;&lt;s&gt;"&amp;SUBSTITUTE(Q76,",","&lt;/s&gt;&lt;s&gt;")&amp;"&lt;/s&gt;&lt;/t&gt;","//s"),"cm",""))),MAX(VALUE(SUBSTITUTE(_xlfn.FILTERXML("&lt;t&gt;&lt;s&gt;"&amp;SUBSTITUTE(Q76,",","&lt;/s&gt;&lt;s&gt;")&amp;"&lt;/s&gt;&lt;/t&gt;","//s"),"mm","")))/10))</f>
        <v>1.6</v>
      </c>
      <c r="S76" t="str">
        <f>IF(OR('Model output'!P75="",ISNUMBER(SEARCH("Not identified", 'Model output'!P75)),ISNUMBER(SEARCH("Absent",'Model output'!P75)),AND(ISNUMBER(SEARCH("No",'Model output'!P75)),NOT(ISNUMBER(SEARCH("diagnostic",'Model output'!P75)))),ISNUMBER(SEARCH("Negative",'Model output'!P75))),"negative","positive")</f>
        <v>negative</v>
      </c>
      <c r="T76">
        <f>IF('Model output'!O75="","",'Model output'!O75)</f>
        <v>7</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positive</v>
      </c>
      <c r="X76" t="str">
        <f>IF('Model output'!S75="","", IF('Model output'!S75= "[]", "", 'Model output'!S75))</f>
        <v>Present</v>
      </c>
      <c r="Y76" t="str">
        <f>IF(OR('Model output'!S75="",ISNUMBER(SEARCH("Absent",'Model output'!S75)),ISNUMBER(SEARCH("Not identified",'Model output'!S75)),ISNUMBER(SEARCH("No",'Model output'!S75)),ISNUMBER(SEARCH("negative",'Model output'!S75)),ISNUMBER(SEARCH("limited to thyroid",'Model output'!S75))),"negative",IF(Z76="positive","gETE", "positive"))</f>
        <v>positive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 IF('Model output'!T75="[]", "", IF('Model output'!T75="Not mentioned", "No", "Yes")))</f>
        <v/>
      </c>
      <c r="AB76" t="str">
        <f>IF(AA76&lt;&gt;"Yes","",IF(OR('Model output'!U75="",'Model output'!U75="[]",ISNUMBER(SEARCH("Not identified",'Model output'!U75))),"",'Model output'!U75))</f>
        <v/>
      </c>
      <c r="AC76" s="9" t="str">
        <f>IF(OR('Model output'!V75="", AND(ISERROR(SEARCH("Positive",'Model output'!V75)), ISNUMBER(SEARCH("Negative",'Model output'!V75))), 'Model output'!V75="No", ISNUMBER(SEARCH("Uninvolved",'Model output'!V75)), ISNUMBER(SEARCH("Not involved",'Model output'!V75)), ISNUMBER(SEARCH("Free",'Model output'!V75)), ISNUMBER(SEARCH("Cannot be assessed",'Model output'!V75)), ISNUMBER(SEARCH("1 mm",'Model output'!V75)), ISNUMBER(SEARCH("0.1 CM",'Model output'!V75)), ISNUMBER(SEARCH("less than 0.2 mm",'Model output'!V75)), ISNUMBER(SEARCH("less than 0.5 mm",'Model output'!V75)), ISNUMBER(SEARCH("abut",'Model output'!V75))), "negative", "positive")</f>
        <v>negative</v>
      </c>
      <c r="AE76" s="27"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ISNUMBER(SEARCH("papillary",N76,1)),S76="positive"),AND(AND(ISNUMBER(J76),J76&gt;=5),M76=""),AND(AND(ISNUMBER(J76),J76&gt;=5),AND(ISNUMBER(M76),M76&gt;=1)),AND(ISNUMBER(SERACH("papillary",N76)),OR(Y76="positive",Z76="positive"), ISNUMBER(SEARCH("BRAF",AB76)))),"intermediate","low"))</f>
        <v>intermediate</v>
      </c>
      <c r="AF76" s="28" t="str">
        <f t="shared" si="16"/>
        <v>1b</v>
      </c>
      <c r="AG76" s="28" t="str">
        <f t="shared" si="17"/>
        <v>1b</v>
      </c>
      <c r="AH76" s="28" t="str">
        <f t="shared" si="19"/>
        <v>0</v>
      </c>
      <c r="AI76" s="35" t="str">
        <f t="shared" si="20"/>
        <v>I</v>
      </c>
      <c r="AJ76" s="27" t="s">
        <v>629</v>
      </c>
      <c r="AK76" s="32" t="s">
        <v>944</v>
      </c>
      <c r="AL76" s="32" t="s">
        <v>944</v>
      </c>
      <c r="AM76" s="32" t="s">
        <v>948</v>
      </c>
      <c r="AN76" s="32" t="s">
        <v>59</v>
      </c>
      <c r="AO76" s="33">
        <f t="shared" ca="1" si="21"/>
        <v>1</v>
      </c>
      <c r="AP76" s="28">
        <f t="shared" si="22"/>
        <v>1</v>
      </c>
      <c r="AQ76" s="28">
        <f t="shared" si="23"/>
        <v>1</v>
      </c>
      <c r="AR76" s="28">
        <f t="shared" si="24"/>
        <v>1</v>
      </c>
      <c r="AS76" s="34">
        <f t="shared" si="18"/>
        <v>1</v>
      </c>
    </row>
    <row r="77" spans="1:45">
      <c r="A77" t="str">
        <f>'Model output'!A76</f>
        <v>TCGA-DJ-A2Q2</v>
      </c>
      <c r="B77" s="43">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1</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X</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X</v>
      </c>
      <c r="F77" t="str">
        <f t="shared" si="13"/>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output'!G76)),ISNUMBER(SEARCH("2",'Model output'!G76)),ISNUMBER(SEARCH("III",'Model output'!G76)),ISNUMBER(SEARCH("three",'Model output'!G76)),ISNUMBER(SEARCH("3",'Model output'!G76)),ISNUMBER(SEARCH("IV",'Model output'!G76)),ISNUMBER(SEARCH("four",'Model output'!G76)),ISNUMBER(SEARCH("4",'Model output'!G76)),ISNUMBER(SEARCH("V ",'Model output'!G76)),ISNUMBER(SEARCH("five",'Model output'!G76)),ISNUMBER(SEARCH("5",'Model output'!G76))))), "lateral", "central"))</f>
        <v/>
      </c>
      <c r="H77" t="str">
        <f>IF('Model output'!H76="","negative",IF('Model output'!H76="[]", "negative", IF(OR(ISNUMBER(SEARCH("lymph node",'Model output'!H76)),ISNUMBER(SEARCH("Not mentioned",'Model output'!H76)),ISNUMBER(SEARCH("neck",'Model output'!H76)),ISNUMBER(SEARCH("Not applicable",'Model output'!H76))),"negative","positive")))</f>
        <v>negative</v>
      </c>
      <c r="I77">
        <f>IF('Model output'!I76="","",IF(ISNUMBER('Model output'!I76),'Model output'!I76,1))</f>
        <v>1</v>
      </c>
      <c r="J77">
        <f>IF('Model output'!J76="","",IF(AND(ISNUMBER('Model output'!J76),'Model output'!J76&lt;=I77),'Model output'!J76,IF(ISNUMBER(SEARCH("0/",'Model output'!J76)),0,1)))</f>
        <v>0</v>
      </c>
      <c r="K77" t="str" cm="1">
        <f t="array" ref="K77">IF(COUNT(FIND({0,1,2,3,4,5,6,7,8,9},'Model output'!K76))&gt;0,'Model output'!K76,"")</f>
        <v/>
      </c>
      <c r="L77" s="8" t="str">
        <f t="shared" si="14"/>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 carcinoma, follicular variant</v>
      </c>
      <c r="O77" t="str">
        <f>IF('Model output'!M76="","",'Model output'!M76)</f>
        <v/>
      </c>
      <c r="P77" t="str">
        <f>IF('Model output'!N76="","",'Model output'!N76)</f>
        <v>4.9 cm</v>
      </c>
      <c r="Q77" t="str">
        <f t="shared" si="15"/>
        <v>4.9cm</v>
      </c>
      <c r="R77" cm="1">
        <f t="array" ref="R77">IF(Q77="","",IF(ISNUMBER(SEARCH("cm",Q77)),MAX(VALUE(SUBSTITUTE(_xlfn.FILTERXML("&lt;t&gt;&lt;s&gt;"&amp;SUBSTITUTE(Q77,",","&lt;/s&gt;&lt;s&gt;")&amp;"&lt;/s&gt;&lt;/t&gt;","//s"),"cm",""))),MAX(VALUE(SUBSTITUTE(_xlfn.FILTERXML("&lt;t&gt;&lt;s&gt;"&amp;SUBSTITUTE(Q77,",","&lt;/s&gt;&lt;s&gt;")&amp;"&lt;/s&gt;&lt;/t&gt;","//s"),"mm","")))/10))</f>
        <v>4.9000000000000004</v>
      </c>
      <c r="S77" t="str">
        <f>IF(OR('Model output'!P76="",ISNUMBER(SEARCH("Not identified", 'Model output'!P76)),ISNUMBER(SEARCH("Absent",'Model output'!P76)),AND(ISNUMBER(SEARCH("No",'Model output'!P76)),NOT(ISNUMBER(SEARCH("diagnostic",'Model output'!P76)))),ISNUMBER(SEARCH("Negative",'Model output'!P76))),"negative","positive")</f>
        <v>negative</v>
      </c>
      <c r="T77">
        <f>IF('Model output'!O76="","",'Model output'!O76)</f>
        <v>1</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t="str">
        <f>IF('Model output'!S76="","", IF('Model output'!S76= "[]", "", 'Model output'!S76))</f>
        <v>Not identified</v>
      </c>
      <c r="Y77" t="str">
        <f>IF(OR('Model output'!S76="",ISNUMBER(SEARCH("Absent",'Model output'!S76)),ISNUMBER(SEARCH("Not identified",'Model output'!S76)),ISNUMBER(SEARCH("No",'Model output'!S76)),ISNUMBER(SEARCH("negative",'Model output'!S76)),ISNUMBER(SEARCH("limited to thyroid",'Model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 IF('Model output'!T76="[]", "", IF('Model output'!T76="Not mentioned", "No", "Yes")))</f>
        <v/>
      </c>
      <c r="AB77" t="str">
        <f>IF(AA77&lt;&gt;"Yes","",IF(OR('Model output'!U76="",'Model output'!U76="[]",ISNUMBER(SEARCH("Not identified",'Model output'!U76))),"",'Model output'!U76))</f>
        <v/>
      </c>
      <c r="AC77" s="9" t="str">
        <f>IF(OR('Model output'!V76="", AND(ISERROR(SEARCH("Positive",'Model output'!V76)), ISNUMBER(SEARCH("Negative",'Model output'!V76))), 'Model output'!V76="No", ISNUMBER(SEARCH("Uninvolved",'Model output'!V76)), ISNUMBER(SEARCH("Not involved",'Model output'!V76)), ISNUMBER(SEARCH("Free",'Model output'!V76)), ISNUMBER(SEARCH("Cannot be assessed",'Model output'!V76)), ISNUMBER(SEARCH("1 mm",'Model output'!V76)), ISNUMBER(SEARCH("0.1 CM",'Model output'!V76)), ISNUMBER(SEARCH("less than 0.2 mm",'Model output'!V76)), ISNUMBER(SEARCH("less than 0.5 mm",'Model output'!V76)), ISNUMBER(SEARCH("abut",'Model output'!V76))), "negative", "positive")</f>
        <v>negative</v>
      </c>
      <c r="AE77" s="27"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ISNUMBER(SEARCH("papillary",N77,1)),S77="positive"),AND(AND(ISNUMBER(J77),J77&gt;=5),M77=""),AND(AND(ISNUMBER(J77),J77&gt;=5),AND(ISNUMBER(M77),M77&gt;=1)),AND(ISNUMBER(SERACH("papillary",N77)),OR(Y77="positive",Z77="positive"), ISNUMBER(SEARCH("BRAF",AB77)))),"intermediate","low"))</f>
        <v>low</v>
      </c>
      <c r="AF77" s="28" t="str">
        <f t="shared" si="16"/>
        <v>3a</v>
      </c>
      <c r="AG77" s="28" t="str">
        <f t="shared" si="17"/>
        <v>0</v>
      </c>
      <c r="AH77" s="28" t="str">
        <f t="shared" si="19"/>
        <v>0</v>
      </c>
      <c r="AI77" s="35" t="str">
        <f t="shared" si="20"/>
        <v>II</v>
      </c>
      <c r="AJ77" s="27" t="s">
        <v>627</v>
      </c>
      <c r="AK77" s="32" t="s">
        <v>950</v>
      </c>
      <c r="AL77" s="32" t="s">
        <v>945</v>
      </c>
      <c r="AM77" s="32" t="s">
        <v>948</v>
      </c>
      <c r="AN77" s="32" t="s">
        <v>946</v>
      </c>
      <c r="AO77" s="33">
        <f t="shared" ca="1" si="21"/>
        <v>1</v>
      </c>
      <c r="AP77" s="28">
        <f t="shared" si="22"/>
        <v>1</v>
      </c>
      <c r="AQ77" s="28">
        <f t="shared" si="23"/>
        <v>1</v>
      </c>
      <c r="AR77" s="28">
        <f t="shared" si="24"/>
        <v>1</v>
      </c>
      <c r="AS77" s="34">
        <f t="shared" si="18"/>
        <v>1</v>
      </c>
    </row>
    <row r="78" spans="1:45">
      <c r="A78" t="str">
        <f>'Model output'!A77</f>
        <v>TCGA-DJ-A2Q3</v>
      </c>
      <c r="B78" s="43">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1</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1</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
      </c>
      <c r="F78" t="str">
        <f t="shared" si="13"/>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output'!G77)),ISNUMBER(SEARCH("2",'Model output'!G77)),ISNUMBER(SEARCH("III",'Model output'!G77)),ISNUMBER(SEARCH("three",'Model output'!G77)),ISNUMBER(SEARCH("3",'Model output'!G77)),ISNUMBER(SEARCH("IV",'Model output'!G77)),ISNUMBER(SEARCH("four",'Model output'!G77)),ISNUMBER(SEARCH("4",'Model output'!G77)),ISNUMBER(SEARCH("V ",'Model output'!G77)),ISNUMBER(SEARCH("five",'Model output'!G77)),ISNUMBER(SEARCH("5",'Model output'!G77))))), "lateral", "central"))</f>
        <v>central</v>
      </c>
      <c r="H78" t="str">
        <f>IF('Model output'!H77="","negative",IF('Model output'!H77="[]", "negative", IF(OR(ISNUMBER(SEARCH("lymph node",'Model output'!H77)),ISNUMBER(SEARCH("Not mentioned",'Model output'!H77)),ISNUMBER(SEARCH("neck",'Model output'!H77)),ISNUMBER(SEARCH("Not applicable",'Model output'!H77))),"negative","positive")))</f>
        <v>negative</v>
      </c>
      <c r="I78">
        <f>IF('Model output'!I77="","",IF(ISNUMBER('Model output'!I77),'Model output'!I77,1))</f>
        <v>4</v>
      </c>
      <c r="J78">
        <f>IF('Model output'!J77="","",IF(AND(ISNUMBER('Model output'!J77),'Model output'!J77&lt;=I78),'Model output'!J77,IF(ISNUMBER(SEARCH("0/",'Model output'!J77)),0,1)))</f>
        <v>1</v>
      </c>
      <c r="K78" t="str" cm="1">
        <f t="array" ref="K78">IF(COUNT(FIND({0,1,2,3,4,5,6,7,8,9},'Model output'!K77))&gt;0,'Model output'!K77,"")</f>
        <v>0.55 cm</v>
      </c>
      <c r="L78" s="8" t="str">
        <f t="shared" si="14"/>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v>
      </c>
      <c r="O78" t="str">
        <f>IF('Model output'!M77="","",'Model output'!M77)</f>
        <v>Tall cell variant</v>
      </c>
      <c r="P78" t="str">
        <f>IF('Model output'!N77="","",'Model output'!N77)</f>
        <v>0.8 cm</v>
      </c>
      <c r="Q78" t="str">
        <f t="shared" si="15"/>
        <v>0.8cm</v>
      </c>
      <c r="R78" cm="1">
        <f t="array" ref="R78">IF(Q78="","",IF(ISNUMBER(SEARCH("cm",Q78)),MAX(VALUE(SUBSTITUTE(_xlfn.FILTERXML("&lt;t&gt;&lt;s&gt;"&amp;SUBSTITUTE(Q78,",","&lt;/s&gt;&lt;s&gt;")&amp;"&lt;/s&gt;&lt;/t&gt;","//s"),"cm",""))),MAX(VALUE(SUBSTITUTE(_xlfn.FILTERXML("&lt;t&gt;&lt;s&gt;"&amp;SUBSTITUTE(Q78,",","&lt;/s&gt;&lt;s&gt;")&amp;"&lt;/s&gt;&lt;/t&gt;","//s"),"mm","")))/10))</f>
        <v>0.8</v>
      </c>
      <c r="S78" t="str">
        <f>IF(OR('Model output'!P77="",ISNUMBER(SEARCH("Not identified", 'Model output'!P77)),ISNUMBER(SEARCH("Absent",'Model output'!P77)),AND(ISNUMBER(SEARCH("No",'Model output'!P77)),NOT(ISNUMBER(SEARCH("diagnostic",'Model output'!P77)))),ISNUMBER(SEARCH("Negative",'Model output'!P77))),"negative","positive")</f>
        <v>negative</v>
      </c>
      <c r="T78" t="str">
        <f>IF('Model output'!O77="","",'Model output'!O77)</f>
        <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t="str">
        <f>IF('Model output'!S77="","", IF('Model output'!S77= "[]", "", 'Model output'!S77))</f>
        <v>Invades: perithyroidal soft tissue and focally skeletal muscle</v>
      </c>
      <c r="Y78" t="str">
        <f>IF(OR('Model output'!S77="",ISNUMBER(SEARCH("Absent",'Model output'!S77)),ISNUMBER(SEARCH("Not identified",'Model output'!S77)),ISNUMBER(SEARCH("No",'Model output'!S77)),ISNUMBER(SEARCH("negative",'Model output'!S77)),ISNUMBER(SEARCH("limited to thyroid",'Model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 IF('Model output'!T77="[]", "", IF('Model output'!T77="Not mentioned", "No", "Yes")))</f>
        <v/>
      </c>
      <c r="AB78" t="str">
        <f>IF(AA78&lt;&gt;"Yes","",IF(OR('Model output'!U77="",'Model output'!U77="[]",ISNUMBER(SEARCH("Not identified",'Model output'!U77))),"",'Model output'!U77))</f>
        <v/>
      </c>
      <c r="AC78" s="9" t="str">
        <f>IF(OR('Model output'!V77="", AND(ISERROR(SEARCH("Positive",'Model output'!V77)), ISNUMBER(SEARCH("Negative",'Model output'!V77))), 'Model output'!V77="No", ISNUMBER(SEARCH("Uninvolved",'Model output'!V77)), ISNUMBER(SEARCH("Not involved",'Model output'!V77)), ISNUMBER(SEARCH("Free",'Model output'!V77)), ISNUMBER(SEARCH("Cannot be assessed",'Model output'!V77)), ISNUMBER(SEARCH("1 mm",'Model output'!V77)), ISNUMBER(SEARCH("0.1 CM",'Model output'!V77)), ISNUMBER(SEARCH("less than 0.2 mm",'Model output'!V77)), ISNUMBER(SEARCH("less than 0.5 mm",'Model output'!V77)), ISNUMBER(SEARCH("abut",'Model output'!V77))), "negative", "positive")</f>
        <v>negative</v>
      </c>
      <c r="AE78" s="27"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ISNUMBER(SEARCH("papillary",N78,1)),S78="positive"),AND(AND(ISNUMBER(J78),J78&gt;=5),M78=""),AND(AND(ISNUMBER(J78),J78&gt;=5),AND(ISNUMBER(M78),M78&gt;=1)),AND(ISNUMBER(SERACH("papillary",N78)),OR(Y78="positive",Z78="positive"), ISNUMBER(SEARCH("BRAF",AB78)))),"intermediate","low"))</f>
        <v>high</v>
      </c>
      <c r="AF78" s="28" t="str">
        <f t="shared" si="16"/>
        <v>3b</v>
      </c>
      <c r="AG78" s="28" t="str">
        <f t="shared" si="17"/>
        <v>1a</v>
      </c>
      <c r="AH78" s="28" t="str">
        <f t="shared" si="19"/>
        <v>0</v>
      </c>
      <c r="AI78" s="35" t="str">
        <f t="shared" si="20"/>
        <v>II</v>
      </c>
      <c r="AJ78" s="27" t="s">
        <v>625</v>
      </c>
      <c r="AK78" s="32" t="s">
        <v>943</v>
      </c>
      <c r="AL78" s="32" t="s">
        <v>949</v>
      </c>
      <c r="AM78" s="32" t="s">
        <v>948</v>
      </c>
      <c r="AN78" s="32" t="s">
        <v>946</v>
      </c>
      <c r="AO78" s="33">
        <f t="shared" si="21"/>
        <v>1</v>
      </c>
      <c r="AP78" s="28">
        <f t="shared" si="22"/>
        <v>1</v>
      </c>
      <c r="AQ78" s="28">
        <f t="shared" si="23"/>
        <v>1</v>
      </c>
      <c r="AR78" s="28">
        <f t="shared" si="24"/>
        <v>1</v>
      </c>
      <c r="AS78" s="34">
        <f t="shared" si="18"/>
        <v>1</v>
      </c>
    </row>
    <row r="79" spans="1:45">
      <c r="A79" t="str">
        <f>'Model output'!A78</f>
        <v>TCGA-DJ-A2Q5</v>
      </c>
      <c r="B79" s="43">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X</v>
      </c>
      <c r="F79" t="str">
        <f t="shared" si="13"/>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output'!G78)),ISNUMBER(SEARCH("2",'Model output'!G78)),ISNUMBER(SEARCH("III",'Model output'!G78)),ISNUMBER(SEARCH("three",'Model output'!G78)),ISNUMBER(SEARCH("3",'Model output'!G78)),ISNUMBER(SEARCH("IV",'Model output'!G78)),ISNUMBER(SEARCH("four",'Model output'!G78)),ISNUMBER(SEARCH("4",'Model output'!G78)),ISNUMBER(SEARCH("V ",'Model output'!G78)),ISNUMBER(SEARCH("five",'Model output'!G78)),ISNUMBER(SEARCH("5",'Model output'!G78))))), "lateral", "central"))</f>
        <v>lateral</v>
      </c>
      <c r="H79" t="str">
        <f>IF('Model output'!H78="","negative",IF('Model output'!H78="[]", "negative", IF(OR(ISNUMBER(SEARCH("lymph node",'Model output'!H78)),ISNUMBER(SEARCH("Not mentioned",'Model output'!H78)),ISNUMBER(SEARCH("neck",'Model output'!H78)),ISNUMBER(SEARCH("Not applicable",'Model output'!H78))),"negative","positive")))</f>
        <v>negative</v>
      </c>
      <c r="I79">
        <f>IF('Model output'!I78="","",IF(ISNUMBER('Model output'!I78),'Model output'!I78,1))</f>
        <v>5</v>
      </c>
      <c r="J79">
        <f>IF('Model output'!J78="","",IF(AND(ISNUMBER('Model output'!J78),'Model output'!J78&lt;=I79),'Model output'!J78,IF(ISNUMBER(SEARCH("0/",'Model output'!J78)),0,1)))</f>
        <v>3</v>
      </c>
      <c r="K79" t="str" cm="1">
        <f t="array" ref="K79">IF(COUNT(FIND({0,1,2,3,4,5,6,7,8,9},'Model output'!K78))&gt;0,'Model output'!K78,"")</f>
        <v>2.1cm</v>
      </c>
      <c r="L79" s="8" t="str">
        <f t="shared" si="14"/>
        <v>2.1cm</v>
      </c>
      <c r="M79" cm="1">
        <f t="array" ref="M79">IF(L79="","",IF(ISNUMBER(SEARCH("cm",L79)),MAX(VALUE(SUBSTITUTE(_xlfn.FILTERXML("&lt;t&gt;&lt;s&gt;"&amp;SUBSTITUTE(L79,",","&lt;/s&gt;&lt;s&gt;")&amp;"&lt;/s&gt;&lt;/t&gt;","//s"),"cm",""))),MAX(VALUE(SUBSTITUTE(_xlfn.FILTERXML("&lt;t&gt;&lt;s&gt;"&amp;SUBSTITUTE(L79,",","&lt;/s&gt;&lt;s&gt;")&amp;"&lt;/s&gt;&lt;/t&gt;","//s"),"mm","")))/10))</f>
        <v>2.1</v>
      </c>
      <c r="N79" t="str">
        <f>IF('Model output'!L78="","",'Model output'!L78)</f>
        <v>papillary</v>
      </c>
      <c r="O79" t="str">
        <f>IF('Model output'!M78="","",'Model output'!M78)</f>
        <v>classical</v>
      </c>
      <c r="P79" t="str">
        <f>IF('Model output'!N78="","",'Model output'!N78)</f>
        <v>4cm</v>
      </c>
      <c r="Q79" t="str">
        <f t="shared" si="15"/>
        <v>4cm</v>
      </c>
      <c r="R79" cm="1">
        <f t="array" ref="R79">IF(Q79="","",IF(ISNUMBER(SEARCH("cm",Q79)),MAX(VALUE(SUBSTITUTE(_xlfn.FILTERXML("&lt;t&gt;&lt;s&gt;"&amp;SUBSTITUTE(Q79,",","&lt;/s&gt;&lt;s&gt;")&amp;"&lt;/s&gt;&lt;/t&gt;","//s"),"cm",""))),MAX(VALUE(SUBSTITUTE(_xlfn.FILTERXML("&lt;t&gt;&lt;s&gt;"&amp;SUBSTITUTE(Q79,",","&lt;/s&gt;&lt;s&gt;")&amp;"&lt;/s&gt;&lt;/t&gt;","//s"),"mm","")))/10))</f>
        <v>4</v>
      </c>
      <c r="S79" t="str">
        <f>IF(OR('Model output'!P78="",ISNUMBER(SEARCH("Not identified", 'Model output'!P78)),ISNUMBER(SEARCH("Absent",'Model output'!P78)),AND(ISNUMBER(SEARCH("No",'Model output'!P78)),NOT(ISNUMBER(SEARCH("diagnostic",'Model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positive</v>
      </c>
      <c r="X79" t="str">
        <f>IF('Model output'!S78="","", IF('Model output'!S78= "[]", "", 'Model output'!S78))</f>
        <v>Not identified</v>
      </c>
      <c r="Y79" t="str">
        <f>IF(OR('Model output'!S78="",ISNUMBER(SEARCH("Absent",'Model output'!S78)),ISNUMBER(SEARCH("Not identified",'Model output'!S78)),ISNUMBER(SEARCH("No",'Model output'!S78)),ISNUMBER(SEARCH("negative",'Model output'!S78)),ISNUMBER(SEARCH("limited to thyroid",'Model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 IF('Model output'!T78="[]", "", IF('Model output'!T78="Not mentioned", "No", "Yes")))</f>
        <v/>
      </c>
      <c r="AB79" t="str">
        <f>IF(AA79&lt;&gt;"Yes","",IF(OR('Model output'!U78="",'Model output'!U78="[]",ISNUMBER(SEARCH("Not identified",'Model output'!U78))),"",'Model output'!U78))</f>
        <v/>
      </c>
      <c r="AC79" s="9" t="str">
        <f>IF(OR('Model output'!V78="", AND(ISERROR(SEARCH("Positive",'Model output'!V78)), ISNUMBER(SEARCH("Negative",'Model output'!V78))), 'Model output'!V78="No", ISNUMBER(SEARCH("Uninvolved",'Model output'!V78)), ISNUMBER(SEARCH("Not involved",'Model output'!V78)), ISNUMBER(SEARCH("Free",'Model output'!V78)), ISNUMBER(SEARCH("Cannot be assessed",'Model output'!V78)), ISNUMBER(SEARCH("1 mm",'Model output'!V78)), ISNUMBER(SEARCH("0.1 CM",'Model output'!V78)), ISNUMBER(SEARCH("less than 0.2 mm",'Model output'!V78)), ISNUMBER(SEARCH("less than 0.5 mm",'Model output'!V78)), ISNUMBER(SEARCH("abut",'Model output'!V78))), "negative", "positive")</f>
        <v>negative</v>
      </c>
      <c r="AE79" s="27"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ISNUMBER(SEARCH("papillary",N79,1)),S79="positive"),AND(AND(ISNUMBER(J79),J79&gt;=5),M79=""),AND(AND(ISNUMBER(J79),J79&gt;=5),AND(ISNUMBER(M79),M79&gt;=1)),AND(ISNUMBER(SERACH("papillary",N79)),OR(Y79="positive",Z79="positive"), ISNUMBER(SEARCH("BRAF",AB79)))),"intermediate","low"))</f>
        <v>intermediate</v>
      </c>
      <c r="AF79" s="28" t="str">
        <f t="shared" si="16"/>
        <v>2</v>
      </c>
      <c r="AG79" s="28" t="str">
        <f t="shared" si="17"/>
        <v>1b</v>
      </c>
      <c r="AH79" s="28" t="str">
        <f t="shared" si="19"/>
        <v>0</v>
      </c>
      <c r="AI79" s="35" t="str">
        <f t="shared" si="20"/>
        <v>I</v>
      </c>
      <c r="AJ79" s="27" t="s">
        <v>629</v>
      </c>
      <c r="AK79" s="32" t="s">
        <v>947</v>
      </c>
      <c r="AL79" s="32" t="s">
        <v>944</v>
      </c>
      <c r="AM79" s="32" t="s">
        <v>948</v>
      </c>
      <c r="AN79" s="32" t="s">
        <v>59</v>
      </c>
      <c r="AO79" s="33">
        <f t="shared" ca="1" si="21"/>
        <v>1</v>
      </c>
      <c r="AP79" s="28">
        <f t="shared" si="22"/>
        <v>1</v>
      </c>
      <c r="AQ79" s="28">
        <f t="shared" si="23"/>
        <v>1</v>
      </c>
      <c r="AR79" s="28">
        <f t="shared" si="24"/>
        <v>1</v>
      </c>
      <c r="AS79" s="34">
        <f t="shared" si="18"/>
        <v>1</v>
      </c>
    </row>
    <row r="80" spans="1:45">
      <c r="A80" t="str">
        <f>'Model output'!A79</f>
        <v>TCGA-DJ-A2Q6</v>
      </c>
      <c r="B80" s="43">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
      </c>
      <c r="F80" t="str">
        <f t="shared" si="13"/>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output'!G79)),ISNUMBER(SEARCH("2",'Model output'!G79)),ISNUMBER(SEARCH("III",'Model output'!G79)),ISNUMBER(SEARCH("three",'Model output'!G79)),ISNUMBER(SEARCH("3",'Model output'!G79)),ISNUMBER(SEARCH("IV",'Model output'!G79)),ISNUMBER(SEARCH("four",'Model output'!G79)),ISNUMBER(SEARCH("4",'Model output'!G79)),ISNUMBER(SEARCH("V ",'Model output'!G79)),ISNUMBER(SEARCH("five",'Model output'!G79)),ISNUMBER(SEARCH("5",'Model output'!G79))))), "lateral", "central"))</f>
        <v>lateral</v>
      </c>
      <c r="H80" t="str">
        <f>IF('Model output'!H79="","negative",IF('Model output'!H79="[]", "negative", IF(OR(ISNUMBER(SEARCH("lymph node",'Model output'!H79)),ISNUMBER(SEARCH("Not mentioned",'Model output'!H79)),ISNUMBER(SEARCH("neck",'Model output'!H79)),ISNUMBER(SEARCH("Not applicable",'Model output'!H79))),"negative","positive")))</f>
        <v>negative</v>
      </c>
      <c r="I80">
        <f>IF('Model output'!I79="","",IF(ISNUMBER('Model output'!I79),'Model output'!I79,1))</f>
        <v>16</v>
      </c>
      <c r="J80">
        <f>IF('Model output'!J79="","",IF(AND(ISNUMBER('Model output'!J79),'Model output'!J79&lt;=I80),'Model output'!J79,IF(ISNUMBER(SEARCH("0/",'Model output'!J79)),0,1)))</f>
        <v>15</v>
      </c>
      <c r="K80" t="str" cm="1">
        <f t="array" ref="K80">IF(COUNT(FIND({0,1,2,3,4,5,6,7,8,9},'Model output'!K79))&gt;0,'Model output'!K79,"")</f>
        <v>1.1 cm</v>
      </c>
      <c r="L80" s="8" t="str">
        <f t="shared" si="14"/>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v>
      </c>
      <c r="O80" t="str">
        <f>IF('Model output'!M79="","",'Model output'!M79)</f>
        <v/>
      </c>
      <c r="P80" t="str">
        <f>IF('Model output'!N79="","",'Model output'!N79)</f>
        <v>1.1 cm</v>
      </c>
      <c r="Q80" t="str">
        <f t="shared" si="15"/>
        <v>1.1cm</v>
      </c>
      <c r="R80" cm="1">
        <f t="array" ref="R80">IF(Q80="","",IF(ISNUMBER(SEARCH("cm",Q80)),MAX(VALUE(SUBSTITUTE(_xlfn.FILTERXML("&lt;t&gt;&lt;s&gt;"&amp;SUBSTITUTE(Q80,",","&lt;/s&gt;&lt;s&gt;")&amp;"&lt;/s&gt;&lt;/t&gt;","//s"),"cm",""))),MAX(VALUE(SUBSTITUTE(_xlfn.FILTERXML("&lt;t&gt;&lt;s&gt;"&amp;SUBSTITUTE(Q80,",","&lt;/s&gt;&lt;s&gt;")&amp;"&lt;/s&gt;&lt;/t&gt;","//s"),"mm","")))/10))</f>
        <v>1.1000000000000001</v>
      </c>
      <c r="S80" t="str">
        <f>IF(OR('Model output'!P79="",ISNUMBER(SEARCH("Not identified", 'Model output'!P79)),ISNUMBER(SEARCH("Absent",'Model output'!P79)),AND(ISNUMBER(SEARCH("No",'Model output'!P79)),NOT(ISNUMBER(SEARCH("diagnostic",'Model output'!P79)))),ISNUMBER(SEARCH("Negative",'Model output'!P79))),"negative","positive")</f>
        <v>negative</v>
      </c>
      <c r="T80">
        <f>IF('Model output'!O79="","",'Model output'!O79)</f>
        <v>2</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positive</v>
      </c>
      <c r="X80" t="str">
        <f>IF('Model output'!S79="","", IF('Model output'!S79= "[]", "", 'Model output'!S79))</f>
        <v>invades: fibroadipose tissue</v>
      </c>
      <c r="Y80" t="str">
        <f>IF(OR('Model output'!S79="",ISNUMBER(SEARCH("Absent",'Model output'!S79)),ISNUMBER(SEARCH("Not identified",'Model output'!S79)),ISNUMBER(SEARCH("No",'Model output'!S79)),ISNUMBER(SEARCH("negative",'Model output'!S79)),ISNUMBER(SEARCH("limited to thyroid",'Model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 IF('Model output'!T79="[]", "", IF('Model output'!T79="Not mentioned", "No", "Yes")))</f>
        <v/>
      </c>
      <c r="AB80" t="str">
        <f>IF(AA80&lt;&gt;"Yes","",IF(OR('Model output'!U79="",'Model output'!U79="[]",ISNUMBER(SEARCH("Not identified",'Model output'!U79))),"",'Model output'!U79))</f>
        <v/>
      </c>
      <c r="AC80" s="9" t="str">
        <f>IF(OR('Model output'!V79="", AND(ISERROR(SEARCH("Positive",'Model output'!V79)), ISNUMBER(SEARCH("Negative",'Model output'!V79))), 'Model output'!V79="No", ISNUMBER(SEARCH("Uninvolved",'Model output'!V79)), ISNUMBER(SEARCH("Not involved",'Model output'!V79)), ISNUMBER(SEARCH("Free",'Model output'!V79)), ISNUMBER(SEARCH("Cannot be assessed",'Model output'!V79)), ISNUMBER(SEARCH("1 mm",'Model output'!V79)), ISNUMBER(SEARCH("0.1 CM",'Model output'!V79)), ISNUMBER(SEARCH("less than 0.2 mm",'Model output'!V79)), ISNUMBER(SEARCH("less than 0.5 mm",'Model output'!V79)), ISNUMBER(SEARCH("abut",'Model output'!V79))), "negative", "positive")</f>
        <v>negative</v>
      </c>
      <c r="AE80" s="27"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ISNUMBER(SEARCH("papillary",N80,1)),S80="positive"),AND(AND(ISNUMBER(J80),J80&gt;=5),M80=""),AND(AND(ISNUMBER(J80),J80&gt;=5),AND(ISNUMBER(M80),M80&gt;=1)),AND(ISNUMBER(SERACH("papillary",N80)),OR(Y80="positive",Z80="positive"), ISNUMBER(SEARCH("BRAF",AB80)))),"intermediate","low"))</f>
        <v>intermediate</v>
      </c>
      <c r="AF80" s="28" t="str">
        <f t="shared" si="16"/>
        <v>1b</v>
      </c>
      <c r="AG80" s="28" t="str">
        <f t="shared" si="17"/>
        <v>1b</v>
      </c>
      <c r="AH80" s="28" t="str">
        <f t="shared" si="19"/>
        <v>0</v>
      </c>
      <c r="AI80" s="35" t="str">
        <f t="shared" si="20"/>
        <v>I</v>
      </c>
      <c r="AJ80" s="27" t="s">
        <v>629</v>
      </c>
      <c r="AK80" s="32" t="s">
        <v>944</v>
      </c>
      <c r="AL80" s="32" t="s">
        <v>944</v>
      </c>
      <c r="AM80" s="32" t="s">
        <v>948</v>
      </c>
      <c r="AN80" s="32" t="s">
        <v>59</v>
      </c>
      <c r="AO80" s="33">
        <f t="shared" ca="1" si="21"/>
        <v>1</v>
      </c>
      <c r="AP80" s="28">
        <f t="shared" si="22"/>
        <v>1</v>
      </c>
      <c r="AQ80" s="28">
        <f t="shared" si="23"/>
        <v>1</v>
      </c>
      <c r="AR80" s="28">
        <f t="shared" si="24"/>
        <v>1</v>
      </c>
      <c r="AS80" s="34">
        <f t="shared" si="18"/>
        <v>1</v>
      </c>
    </row>
    <row r="81" spans="1:45">
      <c r="A81" t="str">
        <f>'Model output'!A80</f>
        <v>TCGA-DJ-A2Q7</v>
      </c>
      <c r="B81" s="43">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2</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1</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X</v>
      </c>
      <c r="F81" t="str">
        <f t="shared" si="13"/>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output'!G80)),ISNUMBER(SEARCH("2",'Model output'!G80)),ISNUMBER(SEARCH("III",'Model output'!G80)),ISNUMBER(SEARCH("three",'Model output'!G80)),ISNUMBER(SEARCH("3",'Model output'!G80)),ISNUMBER(SEARCH("IV",'Model output'!G80)),ISNUMBER(SEARCH("four",'Model output'!G80)),ISNUMBER(SEARCH("4",'Model output'!G80)),ISNUMBER(SEARCH("V ",'Model output'!G80)),ISNUMBER(SEARCH("five",'Model output'!G80)),ISNUMBER(SEARCH("5",'Model output'!G80))))), "lateral", "central"))</f>
        <v>lateral</v>
      </c>
      <c r="H81" t="str">
        <f>IF('Model output'!H80="","negative",IF('Model output'!H80="[]", "negative", IF(OR(ISNUMBER(SEARCH("lymph node",'Model output'!H80)),ISNUMBER(SEARCH("Not mentioned",'Model output'!H80)),ISNUMBER(SEARCH("neck",'Model output'!H80)),ISNUMBER(SEARCH("Not applicable",'Model output'!H80))),"negative","positive")))</f>
        <v>negative</v>
      </c>
      <c r="I81">
        <f>IF('Model output'!I80="","",IF(ISNUMBER('Model output'!I80),'Model output'!I80,1))</f>
        <v>2</v>
      </c>
      <c r="J81">
        <f>IF('Model output'!J80="","",IF(AND(ISNUMBER('Model output'!J80),'Model output'!J80&lt;=I81),'Model output'!J80,IF(ISNUMBER(SEARCH("0/",'Model output'!J80)),0,1)))</f>
        <v>2</v>
      </c>
      <c r="K81" t="str" cm="1">
        <f t="array" ref="K81">IF(COUNT(FIND({0,1,2,3,4,5,6,7,8,9},'Model output'!K80))&gt;0,'Model output'!K80,"")</f>
        <v>0.8cm</v>
      </c>
      <c r="L81" s="8" t="str">
        <f t="shared" si="14"/>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v>
      </c>
      <c r="O81" t="str">
        <f>IF('Model output'!M80="","",'Model output'!M80)</f>
        <v>Classical, Microcarcinoma</v>
      </c>
      <c r="P81" t="str">
        <f>IF('Model output'!N80="","",'Model output'!N80)</f>
        <v>2.5 cm</v>
      </c>
      <c r="Q81" t="str">
        <f t="shared" si="15"/>
        <v>2.5cm</v>
      </c>
      <c r="R81" cm="1">
        <f t="array" ref="R81">IF(Q81="","",IF(ISNUMBER(SEARCH("cm",Q81)),MAX(VALUE(SUBSTITUTE(_xlfn.FILTERXML("&lt;t&gt;&lt;s&gt;"&amp;SUBSTITUTE(Q81,",","&lt;/s&gt;&lt;s&gt;")&amp;"&lt;/s&gt;&lt;/t&gt;","//s"),"cm",""))),MAX(VALUE(SUBSTITUTE(_xlfn.FILTERXML("&lt;t&gt;&lt;s&gt;"&amp;SUBSTITUTE(Q81,",","&lt;/s&gt;&lt;s&gt;")&amp;"&lt;/s&gt;&lt;/t&gt;","//s"),"mm","")))/10))</f>
        <v>2.5</v>
      </c>
      <c r="S81" t="str">
        <f>IF(OR('Model output'!P80="",ISNUMBER(SEARCH("Not identified", 'Model output'!P80)),ISNUMBER(SEARCH("Absent",'Model output'!P80)),AND(ISNUMBER(SEARCH("No",'Model output'!P80)),NOT(ISNUMBER(SEARCH("diagnostic",'Model output'!P80)))),ISNUMBER(SEARCH("Negative",'Model output'!P80))),"negative","positive")</f>
        <v>negative</v>
      </c>
      <c r="T81">
        <f>IF('Model output'!O80="","",'Model output'!O80)</f>
        <v>3</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positive</v>
      </c>
      <c r="X81" t="str">
        <f>IF('Model output'!S80="","", IF('Model output'!S80= "[]", "", 'Model output'!S80))</f>
        <v>Focal</v>
      </c>
      <c r="Y81" t="str">
        <f>IF(OR('Model output'!S80="",ISNUMBER(SEARCH("Absent",'Model output'!S80)),ISNUMBER(SEARCH("Not identified",'Model output'!S80)),ISNUMBER(SEARCH("No",'Model output'!S80)),ISNUMBER(SEARCH("negative",'Model output'!S80)),ISNUMBER(SEARCH("limited to thyroid",'Model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 IF('Model output'!T80="[]", "", IF('Model output'!T80="Not mentioned", "No", "Yes")))</f>
        <v/>
      </c>
      <c r="AB81" t="str">
        <f>IF(AA81&lt;&gt;"Yes","",IF(OR('Model output'!U80="",'Model output'!U80="[]",ISNUMBER(SEARCH("Not identified",'Model output'!U80))),"",'Model output'!U80))</f>
        <v/>
      </c>
      <c r="AC81" s="9" t="str">
        <f>IF(OR('Model output'!V80="", AND(ISERROR(SEARCH("Positive",'Model output'!V80)), ISNUMBER(SEARCH("Negative",'Model output'!V80))), 'Model output'!V80="No", ISNUMBER(SEARCH("Uninvolved",'Model output'!V80)), ISNUMBER(SEARCH("Not involved",'Model output'!V80)), ISNUMBER(SEARCH("Free",'Model output'!V80)), ISNUMBER(SEARCH("Cannot be assessed",'Model output'!V80)), ISNUMBER(SEARCH("1 mm",'Model output'!V80)), ISNUMBER(SEARCH("0.1 CM",'Model output'!V80)), ISNUMBER(SEARCH("less than 0.2 mm",'Model output'!V80)), ISNUMBER(SEARCH("less than 0.5 mm",'Model output'!V80)), ISNUMBER(SEARCH("abut",'Model output'!V80))), "negative", "positive")</f>
        <v>positive</v>
      </c>
      <c r="AE81" s="27"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ISNUMBER(SEARCH("papillary",N81,1)),S81="positive"),AND(AND(ISNUMBER(J81),J81&gt;=5),M81=""),AND(AND(ISNUMBER(J81),J81&gt;=5),AND(ISNUMBER(M81),M81&gt;=1)),AND(ISNUMBER(SERACH("papillary",N81)),OR(Y81="positive",Z81="positive"), ISNUMBER(SEARCH("BRAF",AB81)))),"intermediate","low"))</f>
        <v>high</v>
      </c>
      <c r="AF81" s="28" t="str">
        <f t="shared" si="16"/>
        <v>2</v>
      </c>
      <c r="AG81" s="28" t="str">
        <f t="shared" si="17"/>
        <v>1b</v>
      </c>
      <c r="AH81" s="28" t="str">
        <f t="shared" si="19"/>
        <v>0</v>
      </c>
      <c r="AI81" s="35" t="str">
        <f t="shared" si="20"/>
        <v>I</v>
      </c>
      <c r="AJ81" s="27" t="s">
        <v>625</v>
      </c>
      <c r="AK81" s="32" t="s">
        <v>947</v>
      </c>
      <c r="AL81" s="32" t="s">
        <v>949</v>
      </c>
      <c r="AM81" s="32" t="s">
        <v>948</v>
      </c>
      <c r="AN81" s="32" t="s">
        <v>59</v>
      </c>
      <c r="AO81" s="33">
        <f t="shared" si="21"/>
        <v>1</v>
      </c>
      <c r="AP81" s="28">
        <f t="shared" si="22"/>
        <v>1</v>
      </c>
      <c r="AQ81" s="28">
        <f t="shared" si="23"/>
        <v>0</v>
      </c>
      <c r="AR81" s="28">
        <f t="shared" si="24"/>
        <v>1</v>
      </c>
      <c r="AS81" s="34">
        <f t="shared" si="18"/>
        <v>1</v>
      </c>
    </row>
    <row r="82" spans="1:45">
      <c r="A82" t="str">
        <f>'Model output'!A81</f>
        <v>TCGA-DJ-A2Q8</v>
      </c>
      <c r="B82" s="43">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1</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X</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X</v>
      </c>
      <c r="F82" t="str">
        <f t="shared" si="13"/>
        <v>negative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output'!G81)),ISNUMBER(SEARCH("2",'Model output'!G81)),ISNUMBER(SEARCH("III",'Model output'!G81)),ISNUMBER(SEARCH("three",'Model output'!G81)),ISNUMBER(SEARCH("3",'Model output'!G81)),ISNUMBER(SEARCH("IV",'Model output'!G81)),ISNUMBER(SEARCH("four",'Model output'!G81)),ISNUMBER(SEARCH("4",'Model output'!G81)),ISNUMBER(SEARCH("V ",'Model output'!G81)),ISNUMBER(SEARCH("five",'Model output'!G81)),ISNUMBER(SEARCH("5",'Model output'!G81))))), "lateral", "central"))</f>
        <v/>
      </c>
      <c r="H82" t="str">
        <f>IF('Model output'!H81="","negative",IF('Model output'!H81="[]", "negative", IF(OR(ISNUMBER(SEARCH("lymph node",'Model output'!H81)),ISNUMBER(SEARCH("Not mentioned",'Model output'!H81)),ISNUMBER(SEARCH("neck",'Model output'!H81)),ISNUMBER(SEARCH("Not applicable",'Model output'!H81))),"negative","positive")))</f>
        <v>negative</v>
      </c>
      <c r="I82">
        <f>IF('Model output'!I81="","",IF(ISNUMBER('Model output'!I81),'Model output'!I81,1))</f>
        <v>2</v>
      </c>
      <c r="J82">
        <f>IF('Model output'!J81="","",IF(AND(ISNUMBER('Model output'!J81),'Model output'!J81&lt;=I82),'Model output'!J81,IF(ISNUMBER(SEARCH("0/",'Model output'!J81)),0,1)))</f>
        <v>0</v>
      </c>
      <c r="K82" t="str" cm="1">
        <f t="array" ref="K82">IF(COUNT(FIND({0,1,2,3,4,5,6,7,8,9},'Model output'!K81))&gt;0,'Model output'!K81,"")</f>
        <v/>
      </c>
      <c r="L82" s="8" t="str">
        <f t="shared" si="14"/>
        <v/>
      </c>
      <c r="M82" t="str" cm="1">
        <f t="array" ref="M82">IF(L82="","",IF(ISNUMBER(SEARCH("cm",L82)),MAX(VALUE(SUBSTITUTE(_xlfn.FILTERXML("&lt;t&gt;&lt;s&gt;"&amp;SUBSTITUTE(L82,",","&lt;/s&gt;&lt;s&gt;")&amp;"&lt;/s&gt;&lt;/t&gt;","//s"),"cm",""))),MAX(VALUE(SUBSTITUTE(_xlfn.FILTERXML("&lt;t&gt;&lt;s&gt;"&amp;SUBSTITUTE(L82,",","&lt;/s&gt;&lt;s&gt;")&amp;"&lt;/s&gt;&lt;/t&gt;","//s"),"mm","")))/10))</f>
        <v/>
      </c>
      <c r="N82" t="str">
        <f>IF('Model output'!L81="","",'Model output'!L81)</f>
        <v>papillary</v>
      </c>
      <c r="O82" t="str">
        <f>IF('Model output'!M81="","",'Model output'!M81)</f>
        <v>microcarcinoma</v>
      </c>
      <c r="P82" t="str">
        <f>IF('Model output'!N81="","",'Model output'!N81)</f>
        <v>0.9 cm</v>
      </c>
      <c r="Q82" t="str">
        <f t="shared" si="15"/>
        <v>0.9cm</v>
      </c>
      <c r="R82" cm="1">
        <f t="array" ref="R82">IF(Q82="","",IF(ISNUMBER(SEARCH("cm",Q82)),MAX(VALUE(SUBSTITUTE(_xlfn.FILTERXML("&lt;t&gt;&lt;s&gt;"&amp;SUBSTITUTE(Q82,",","&lt;/s&gt;&lt;s&gt;")&amp;"&lt;/s&gt;&lt;/t&gt;","//s"),"cm",""))),MAX(VALUE(SUBSTITUTE(_xlfn.FILTERXML("&lt;t&gt;&lt;s&gt;"&amp;SUBSTITUTE(Q82,",","&lt;/s&gt;&lt;s&gt;")&amp;"&lt;/s&gt;&lt;/t&gt;","//s"),"mm","")))/10))</f>
        <v>0.9</v>
      </c>
      <c r="S82" t="str">
        <f>IF(OR('Model output'!P81="",ISNUMBER(SEARCH("Not identified", 'Model output'!P81)),ISNUMBER(SEARCH("Absent",'Model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positive</v>
      </c>
      <c r="X82" t="str">
        <f>IF('Model output'!S81="","", IF('Model output'!S81= "[]", "", 'Model output'!S81))</f>
        <v>Not identified</v>
      </c>
      <c r="Y82" t="str">
        <f>IF(OR('Model output'!S81="",ISNUMBER(SEARCH("Absent",'Model output'!S81)),ISNUMBER(SEARCH("Not identified",'Model output'!S81)),ISNUMBER(SEARCH("No",'Model output'!S81)),ISNUMBER(SEARCH("negative",'Model output'!S81)),ISNUMBER(SEARCH("limited to thyroid",'Model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 IF('Model output'!T81="[]", "", IF('Model output'!T81="Not mentioned", "No", "Yes")))</f>
        <v/>
      </c>
      <c r="AB82" t="str">
        <f>IF(AA82&lt;&gt;"Yes","",IF(OR('Model output'!U81="",'Model output'!U81="[]",ISNUMBER(SEARCH("Not identified",'Model output'!U81))),"",'Model output'!U81))</f>
        <v/>
      </c>
      <c r="AC82" s="9" t="str">
        <f>IF(OR('Model output'!V81="", AND(ISERROR(SEARCH("Positive",'Model output'!V81)), ISNUMBER(SEARCH("Negative",'Model output'!V81))), 'Model output'!V81="No", ISNUMBER(SEARCH("Uninvolved",'Model output'!V81)), ISNUMBER(SEARCH("Not involved",'Model output'!V81)), ISNUMBER(SEARCH("Free",'Model output'!V81)), ISNUMBER(SEARCH("Cannot be assessed",'Model output'!V81)), ISNUMBER(SEARCH("1 mm",'Model output'!V81)), ISNUMBER(SEARCH("0.1 CM",'Model output'!V81)), ISNUMBER(SEARCH("less than 0.2 mm",'Model output'!V81)), ISNUMBER(SEARCH("less than 0.5 mm",'Model output'!V81)), ISNUMBER(SEARCH("abut",'Model output'!V81))), "negative", "positive")</f>
        <v>negative</v>
      </c>
      <c r="AE82" s="27"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ISNUMBER(SEARCH("papillary",N82,1)),S82="positive"),AND(AND(ISNUMBER(J82),J82&gt;=5),M82=""),AND(AND(ISNUMBER(J82),J82&gt;=5),AND(ISNUMBER(M82),M82&gt;=1)),AND(ISNUMBER(SERACH("papillary",N82)),OR(Y82="positive",Z82="positive"), ISNUMBER(SEARCH("BRAF",AB82)))),"intermediate","low"))</f>
        <v>low</v>
      </c>
      <c r="AF82" s="28" t="str">
        <f t="shared" si="16"/>
        <v>1a</v>
      </c>
      <c r="AG82" s="28" t="str">
        <f t="shared" si="17"/>
        <v>0</v>
      </c>
      <c r="AH82" s="28" t="str">
        <f t="shared" si="19"/>
        <v>0</v>
      </c>
      <c r="AI82" s="35" t="str">
        <f t="shared" si="20"/>
        <v>I</v>
      </c>
      <c r="AJ82" s="27" t="s">
        <v>627</v>
      </c>
      <c r="AK82" s="32" t="s">
        <v>949</v>
      </c>
      <c r="AL82" s="32" t="s">
        <v>945</v>
      </c>
      <c r="AM82" s="32" t="s">
        <v>948</v>
      </c>
      <c r="AN82" s="32" t="s">
        <v>59</v>
      </c>
      <c r="AO82" s="33">
        <f t="shared" ca="1" si="21"/>
        <v>1</v>
      </c>
      <c r="AP82" s="28">
        <f t="shared" si="22"/>
        <v>1</v>
      </c>
      <c r="AQ82" s="28">
        <f t="shared" si="23"/>
        <v>1</v>
      </c>
      <c r="AR82" s="28">
        <f t="shared" si="24"/>
        <v>1</v>
      </c>
      <c r="AS82" s="34">
        <f t="shared" si="18"/>
        <v>1</v>
      </c>
    </row>
    <row r="83" spans="1:45">
      <c r="A83" t="str">
        <f>'Model output'!A82</f>
        <v>TCGA-DJ-A2QA</v>
      </c>
      <c r="B83" s="43">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1</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0</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X</v>
      </c>
      <c r="F83" t="str">
        <f t="shared" si="13"/>
        <v>positive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output'!G82)),ISNUMBER(SEARCH("2",'Model output'!G82)),ISNUMBER(SEARCH("III",'Model output'!G82)),ISNUMBER(SEARCH("three",'Model output'!G82)),ISNUMBER(SEARCH("3",'Model output'!G82)),ISNUMBER(SEARCH("IV",'Model output'!G82)),ISNUMBER(SEARCH("four",'Model output'!G82)),ISNUMBER(SEARCH("4",'Model output'!G82)),ISNUMBER(SEARCH("V ",'Model output'!G82)),ISNUMBER(SEARCH("five",'Model output'!G82)),ISNUMBER(SEARCH("5",'Model output'!G82))))), "lateral", "central"))</f>
        <v>central</v>
      </c>
      <c r="H83" t="str">
        <f>IF('Model output'!H82="","negative",IF('Model output'!H82="[]", "negative", IF(OR(ISNUMBER(SEARCH("lymph node",'Model output'!H82)),ISNUMBER(SEARCH("Not mentioned",'Model output'!H82)),ISNUMBER(SEARCH("neck",'Model output'!H82)),ISNUMBER(SEARCH("Not applicable",'Model output'!H82))),"negative","positive")))</f>
        <v>negative</v>
      </c>
      <c r="I83">
        <f>IF('Model output'!I82="","",IF(ISNUMBER('Model output'!I82),'Model output'!I82,1))</f>
        <v>1</v>
      </c>
      <c r="J83">
        <f>IF('Model output'!J82="","",IF(AND(ISNUMBER('Model output'!J82),'Model output'!J82&lt;=I83),'Model output'!J82,IF(ISNUMBER(SEARCH("0/",'Model output'!J82)),0,1)))</f>
        <v>1</v>
      </c>
      <c r="K83" t="str" cm="1">
        <f t="array" ref="K83">IF(COUNT(FIND({0,1,2,3,4,5,6,7,8,9},'Model output'!K82))&gt;0,'Model output'!K82,"")</f>
        <v>0.8 cm</v>
      </c>
      <c r="L83" s="8" t="str">
        <f t="shared" si="14"/>
        <v>0.8cm</v>
      </c>
      <c r="M83" cm="1">
        <f t="array" ref="M83">IF(L83="","",IF(ISNUMBER(SEARCH("cm",L83)),MAX(VALUE(SUBSTITUTE(_xlfn.FILTERXML("&lt;t&gt;&lt;s&gt;"&amp;SUBSTITUTE(L83,",","&lt;/s&gt;&lt;s&gt;")&amp;"&lt;/s&gt;&lt;/t&gt;","//s"),"cm",""))),MAX(VALUE(SUBSTITUTE(_xlfn.FILTERXML("&lt;t&gt;&lt;s&gt;"&amp;SUBSTITUTE(L83,",","&lt;/s&gt;&lt;s&gt;")&amp;"&lt;/s&gt;&lt;/t&gt;","//s"),"mm","")))/10))</f>
        <v>0.8</v>
      </c>
      <c r="N83" t="str">
        <f>IF('Model output'!L82="","",'Model output'!L82)</f>
        <v>Papillary carcinoma, follicular variant</v>
      </c>
      <c r="O83" t="str">
        <f>IF('Model output'!M82="","",'Model output'!M82)</f>
        <v/>
      </c>
      <c r="P83" t="str">
        <f>IF('Model output'!N82="","",'Model output'!N82)</f>
        <v>1.3 cm</v>
      </c>
      <c r="Q83" t="str">
        <f t="shared" si="15"/>
        <v>1.3cm</v>
      </c>
      <c r="R83" cm="1">
        <f t="array" ref="R83">IF(Q83="","",IF(ISNUMBER(SEARCH("cm",Q83)),MAX(VALUE(SUBSTITUTE(_xlfn.FILTERXML("&lt;t&gt;&lt;s&gt;"&amp;SUBSTITUTE(Q83,",","&lt;/s&gt;&lt;s&gt;")&amp;"&lt;/s&gt;&lt;/t&gt;","//s"),"cm",""))),MAX(VALUE(SUBSTITUTE(_xlfn.FILTERXML("&lt;t&gt;&lt;s&gt;"&amp;SUBSTITUTE(Q83,",","&lt;/s&gt;&lt;s&gt;")&amp;"&lt;/s&gt;&lt;/t&gt;","//s"),"mm","")))/10))</f>
        <v>1.3</v>
      </c>
      <c r="S83" t="str">
        <f>IF(OR('Model output'!P82="",ISNUMBER(SEARCH("Not identified", 'Model output'!P82)),ISNUMBER(SEARCH("Absent",'Model output'!P82)),AND(ISNUMBER(SEARCH("No",'Model output'!P82)),NOT(ISNUMBER(SEARCH("diagnostic",'Model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t="str">
        <f>IF('Model output'!S82="","", IF('Model output'!S82= "[]", "", 'Model output'!S82))</f>
        <v>Invades: focally into peril-thyroid fibroadipose tissue</v>
      </c>
      <c r="Y83" t="str">
        <f>IF(OR('Model output'!S82="",ISNUMBER(SEARCH("Absent",'Model output'!S82)),ISNUMBER(SEARCH("Not identified",'Model output'!S82)),ISNUMBER(SEARCH("No",'Model output'!S82)),ISNUMBER(SEARCH("negative",'Model output'!S82)),ISNUMBER(SEARCH("limited to thyroid",'Model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 IF('Model output'!T82="[]", "", IF('Model output'!T82="Not mentioned", "No", "Yes")))</f>
        <v/>
      </c>
      <c r="AB83" t="str">
        <f>IF(AA83&lt;&gt;"Yes","",IF(OR('Model output'!U82="",'Model output'!U82="[]",ISNUMBER(SEARCH("Not identified",'Model output'!U82))),"",'Model output'!U82))</f>
        <v/>
      </c>
      <c r="AC83" s="9" t="str">
        <f>IF(OR('Model output'!V82="", AND(ISERROR(SEARCH("Positive",'Model output'!V82)), ISNUMBER(SEARCH("Negative",'Model output'!V82))), 'Model output'!V82="No", ISNUMBER(SEARCH("Uninvolved",'Model output'!V82)), ISNUMBER(SEARCH("Not involved",'Model output'!V82)), ISNUMBER(SEARCH("Free",'Model output'!V82)), ISNUMBER(SEARCH("Cannot be assessed",'Model output'!V82)), ISNUMBER(SEARCH("1 mm",'Model output'!V82)), ISNUMBER(SEARCH("0.1 CM",'Model output'!V82)), ISNUMBER(SEARCH("less than 0.2 mm",'Model output'!V82)), ISNUMBER(SEARCH("less than 0.5 mm",'Model output'!V82)), ISNUMBER(SEARCH("abut",'Model output'!V82))), "negative", "positive")</f>
        <v>negative</v>
      </c>
      <c r="AE83" s="27"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ISNUMBER(SEARCH("papillary",N83,1)),S83="positive"),AND(AND(ISNUMBER(J83),J83&gt;=5),M83=""),AND(AND(ISNUMBER(J83),J83&gt;=5),AND(ISNUMBER(M83),M83&gt;=1)),AND(ISNUMBER(SERACH("papillary",N83)),OR(Y83="positive",Z83="positive"), ISNUMBER(SEARCH("BRAF",AB83)))),"intermediate","low"))</f>
        <v>intermediate</v>
      </c>
      <c r="AF83" s="28" t="str">
        <f t="shared" si="16"/>
        <v>1b</v>
      </c>
      <c r="AG83" s="28" t="str">
        <f t="shared" si="17"/>
        <v>1a</v>
      </c>
      <c r="AH83" s="28" t="str">
        <f t="shared" si="19"/>
        <v>0</v>
      </c>
      <c r="AI83" s="35" t="str">
        <f t="shared" si="20"/>
        <v>II</v>
      </c>
      <c r="AJ83" s="27" t="s">
        <v>629</v>
      </c>
      <c r="AK83" s="32" t="s">
        <v>944</v>
      </c>
      <c r="AL83" s="32" t="s">
        <v>945</v>
      </c>
      <c r="AM83" s="32" t="s">
        <v>948</v>
      </c>
      <c r="AN83" s="32" t="s">
        <v>59</v>
      </c>
      <c r="AO83" s="33">
        <f t="shared" ca="1" si="21"/>
        <v>1</v>
      </c>
      <c r="AP83" s="28">
        <f t="shared" si="22"/>
        <v>1</v>
      </c>
      <c r="AQ83" s="28">
        <f t="shared" si="23"/>
        <v>0</v>
      </c>
      <c r="AR83" s="28">
        <f t="shared" si="24"/>
        <v>1</v>
      </c>
      <c r="AS83" s="34">
        <f t="shared" si="18"/>
        <v>0</v>
      </c>
    </row>
    <row r="84" spans="1:45">
      <c r="A84" t="str">
        <f>'Model output'!A83</f>
        <v>TCGA-DJ-A2QB</v>
      </c>
      <c r="B84" s="43">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1</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
      </c>
      <c r="F84" t="str">
        <f t="shared" si="13"/>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output'!G83)),ISNUMBER(SEARCH("2",'Model output'!G83)),ISNUMBER(SEARCH("III",'Model output'!G83)),ISNUMBER(SEARCH("three",'Model output'!G83)),ISNUMBER(SEARCH("3",'Model output'!G83)),ISNUMBER(SEARCH("IV",'Model output'!G83)),ISNUMBER(SEARCH("four",'Model output'!G83)),ISNUMBER(SEARCH("4",'Model output'!G83)),ISNUMBER(SEARCH("V ",'Model output'!G83)),ISNUMBER(SEARCH("five",'Model output'!G83)),ISNUMBER(SEARCH("5",'Model output'!G83))))), "lateral", "central"))</f>
        <v>lateral</v>
      </c>
      <c r="H84" t="str">
        <f>IF('Model output'!H83="","negative",IF('Model output'!H83="[]", "negative", IF(OR(ISNUMBER(SEARCH("lymph node",'Model output'!H83)),ISNUMBER(SEARCH("Not mentioned",'Model output'!H83)),ISNUMBER(SEARCH("neck",'Model output'!H83)),ISNUMBER(SEARCH("Not applicable",'Model output'!H83))),"negative","positive")))</f>
        <v>negative</v>
      </c>
      <c r="I84">
        <f>IF('Model output'!I83="","",IF(ISNUMBER('Model output'!I83),'Model output'!I83,1))</f>
        <v>17</v>
      </c>
      <c r="J84">
        <f>IF('Model output'!J83="","",IF(AND(ISNUMBER('Model output'!J83),'Model output'!J83&lt;=I84),'Model output'!J83,IF(ISNUMBER(SEARCH("0/",'Model output'!J83)),0,1)))</f>
        <v>3</v>
      </c>
      <c r="K84" t="str" cm="1">
        <f t="array" ref="K84">IF(COUNT(FIND({0,1,2,3,4,5,6,7,8,9},'Model output'!K83))&gt;0,'Model output'!K83,"")</f>
        <v>0.23 cm</v>
      </c>
      <c r="L84" s="8" t="str">
        <f t="shared" si="14"/>
        <v>0.23cm</v>
      </c>
      <c r="M84" cm="1">
        <f t="array" ref="M84">IF(L84="","",IF(ISNUMBER(SEARCH("cm",L84)),MAX(VALUE(SUBSTITUTE(_xlfn.FILTERXML("&lt;t&gt;&lt;s&gt;"&amp;SUBSTITUTE(L84,",","&lt;/s&gt;&lt;s&gt;")&amp;"&lt;/s&gt;&lt;/t&gt;","//s"),"cm",""))),MAX(VALUE(SUBSTITUTE(_xlfn.FILTERXML("&lt;t&gt;&lt;s&gt;"&amp;SUBSTITUTE(L84,",","&lt;/s&gt;&lt;s&gt;")&amp;"&lt;/s&gt;&lt;/t&gt;","//s"),"mm","")))/10))</f>
        <v>0.23</v>
      </c>
      <c r="N84" t="str">
        <f>IF('Model output'!L83="","",'Model output'!L83)</f>
        <v>Papillary</v>
      </c>
      <c r="O84" t="str">
        <f>IF('Model output'!M83="","",'Model output'!M83)</f>
        <v>Follicular variant with oncocytic features and multiple microcarcinomas</v>
      </c>
      <c r="P84" t="str">
        <f>IF('Model output'!N83="","",'Model output'!N83)</f>
        <v>1.6 cm</v>
      </c>
      <c r="Q84" t="str">
        <f t="shared" si="15"/>
        <v>1.6cm</v>
      </c>
      <c r="R84" cm="1">
        <f t="array" ref="R84">IF(Q84="","",IF(ISNUMBER(SEARCH("cm",Q84)),MAX(VALUE(SUBSTITUTE(_xlfn.FILTERXML("&lt;t&gt;&lt;s&gt;"&amp;SUBSTITUTE(Q84,",","&lt;/s&gt;&lt;s&gt;")&amp;"&lt;/s&gt;&lt;/t&gt;","//s"),"cm",""))),MAX(VALUE(SUBSTITUTE(_xlfn.FILTERXML("&lt;t&gt;&lt;s&gt;"&amp;SUBSTITUTE(Q84,",","&lt;/s&gt;&lt;s&gt;")&amp;"&lt;/s&gt;&lt;/t&gt;","//s"),"mm","")))/10))</f>
        <v>1.6</v>
      </c>
      <c r="S84" t="str">
        <f>IF(OR('Model output'!P83="",ISNUMBER(SEARCH("Not identified", 'Model output'!P83)),ISNUMBER(SEARCH("Absent",'Model output'!P83)),AND(ISNUMBER(SEARCH("No",'Model output'!P83)),NOT(ISNUMBER(SEARCH("diagnostic",'Model output'!P83)))),ISNUMBER(SEARCH("Negative",'Model output'!P83))),"negative","positive")</f>
        <v>negative</v>
      </c>
      <c r="T84" t="str">
        <f>IF('Model output'!O83="","",'Model output'!O83)</f>
        <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positive</v>
      </c>
      <c r="X84" t="str">
        <f>IF('Model output'!S83="","", IF('Model output'!S83= "[]", "", 'Model output'!S83))</f>
        <v>Invades: perithyroidal fibroadipose tissue</v>
      </c>
      <c r="Y84" t="str">
        <f>IF(OR('Model output'!S83="",ISNUMBER(SEARCH("Absent",'Model output'!S83)),ISNUMBER(SEARCH("Not identified",'Model output'!S83)),ISNUMBER(SEARCH("No",'Model output'!S83)),ISNUMBER(SEARCH("negative",'Model output'!S83)),ISNUMBER(SEARCH("limited to thyroid",'Model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 IF('Model output'!T83="[]", "", IF('Model output'!T83="Not mentioned", "No", "Yes")))</f>
        <v/>
      </c>
      <c r="AB84" t="str">
        <f>IF(AA84&lt;&gt;"Yes","",IF(OR('Model output'!U83="",'Model output'!U83="[]",ISNUMBER(SEARCH("Not identified",'Model output'!U83))),"",'Model output'!U83))</f>
        <v/>
      </c>
      <c r="AC84" s="9" t="str">
        <f>IF(OR('Model output'!V83="", AND(ISERROR(SEARCH("Positive",'Model output'!V83)), ISNUMBER(SEARCH("Negative",'Model output'!V83))), 'Model output'!V83="No", ISNUMBER(SEARCH("Uninvolved",'Model output'!V83)), ISNUMBER(SEARCH("Not involved",'Model output'!V83)), ISNUMBER(SEARCH("Free",'Model output'!V83)), ISNUMBER(SEARCH("Cannot be assessed",'Model output'!V83)), ISNUMBER(SEARCH("1 mm",'Model output'!V83)), ISNUMBER(SEARCH("0.1 CM",'Model output'!V83)), ISNUMBER(SEARCH("less than 0.2 mm",'Model output'!V83)), ISNUMBER(SEARCH("less than 0.5 mm",'Model output'!V83)), ISNUMBER(SEARCH("abut",'Model output'!V83))), "negative", "positive")</f>
        <v>positive</v>
      </c>
      <c r="AE84" s="27"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ISNUMBER(SEARCH("papillary",N84,1)),S84="positive"),AND(AND(ISNUMBER(J84),J84&gt;=5),M84=""),AND(AND(ISNUMBER(J84),J84&gt;=5),AND(ISNUMBER(M84),M84&gt;=1)),AND(ISNUMBER(SERACH("papillary",N84)),OR(Y84="positive",Z84="positive"), ISNUMBER(SEARCH("BRAF",AB84)))),"intermediate","low"))</f>
        <v>high</v>
      </c>
      <c r="AF84" s="28" t="str">
        <f t="shared" si="16"/>
        <v>1b</v>
      </c>
      <c r="AG84" s="28" t="str">
        <f t="shared" si="17"/>
        <v>1b</v>
      </c>
      <c r="AH84" s="28" t="str">
        <f t="shared" si="19"/>
        <v>0</v>
      </c>
      <c r="AI84" s="35" t="str">
        <f t="shared" si="20"/>
        <v>I</v>
      </c>
      <c r="AJ84" s="27" t="s">
        <v>625</v>
      </c>
      <c r="AK84" s="32" t="s">
        <v>944</v>
      </c>
      <c r="AL84" s="32" t="s">
        <v>944</v>
      </c>
      <c r="AM84" s="32" t="s">
        <v>948</v>
      </c>
      <c r="AN84" s="32" t="s">
        <v>59</v>
      </c>
      <c r="AO84" s="33">
        <f t="shared" si="21"/>
        <v>1</v>
      </c>
      <c r="AP84" s="28">
        <f t="shared" si="22"/>
        <v>1</v>
      </c>
      <c r="AQ84" s="28">
        <f t="shared" si="23"/>
        <v>1</v>
      </c>
      <c r="AR84" s="28">
        <f t="shared" si="24"/>
        <v>1</v>
      </c>
      <c r="AS84" s="34">
        <f t="shared" si="18"/>
        <v>1</v>
      </c>
    </row>
    <row r="85" spans="1:45">
      <c r="A85" t="str">
        <f>'Model output'!A84</f>
        <v>TCGA-DJ-A2QC</v>
      </c>
      <c r="B85" s="43">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1</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0</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X</v>
      </c>
      <c r="F85" t="str">
        <f t="shared" si="13"/>
        <v>positive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output'!G84)),ISNUMBER(SEARCH("2",'Model output'!G84)),ISNUMBER(SEARCH("III",'Model output'!G84)),ISNUMBER(SEARCH("three",'Model output'!G84)),ISNUMBER(SEARCH("3",'Model output'!G84)),ISNUMBER(SEARCH("IV",'Model output'!G84)),ISNUMBER(SEARCH("four",'Model output'!G84)),ISNUMBER(SEARCH("4",'Model output'!G84)),ISNUMBER(SEARCH("V ",'Model output'!G84)),ISNUMBER(SEARCH("five",'Model output'!G84)),ISNUMBER(SEARCH("5",'Model output'!G84))))), "lateral", "central"))</f>
        <v/>
      </c>
      <c r="H85" t="str">
        <f>IF('Model output'!H84="","negative",IF('Model output'!H84="[]", "negative", IF(OR(ISNUMBER(SEARCH("lymph node",'Model output'!H84)),ISNUMBER(SEARCH("Not mentioned",'Model output'!H84)),ISNUMBER(SEARCH("neck",'Model output'!H84)),ISNUMBER(SEARCH("Not applicable",'Model output'!H84))),"negative","positive")))</f>
        <v>negative</v>
      </c>
      <c r="I85">
        <f>IF('Model output'!I84="","",IF(ISNUMBER('Model output'!I84),'Model output'!I84,1))</f>
        <v>2</v>
      </c>
      <c r="J85">
        <f>IF('Model output'!J84="","",IF(AND(ISNUMBER('Model output'!J84),'Model output'!J84&lt;=I85),'Model output'!J84,IF(ISNUMBER(SEARCH("0/",'Model output'!J84)),0,1)))</f>
        <v>1</v>
      </c>
      <c r="K85" t="str" cm="1">
        <f t="array" ref="K85">IF(COUNT(FIND({0,1,2,3,4,5,6,7,8,9},'Model output'!K84))&gt;0,'Model output'!K84,"")</f>
        <v/>
      </c>
      <c r="L85" s="8" t="str">
        <f t="shared" si="14"/>
        <v/>
      </c>
      <c r="M85" t="str" cm="1">
        <f t="array" ref="M85">IF(L85="","",IF(ISNUMBER(SEARCH("cm",L85)),MAX(VALUE(SUBSTITUTE(_xlfn.FILTERXML("&lt;t&gt;&lt;s&gt;"&amp;SUBSTITUTE(L85,",","&lt;/s&gt;&lt;s&gt;")&amp;"&lt;/s&gt;&lt;/t&gt;","//s"),"cm",""))),MAX(VALUE(SUBSTITUTE(_xlfn.FILTERXML("&lt;t&gt;&lt;s&gt;"&amp;SUBSTITUTE(L85,",","&lt;/s&gt;&lt;s&gt;")&amp;"&lt;/s&gt;&lt;/t&gt;","//s"),"mm","")))/10))</f>
        <v/>
      </c>
      <c r="N85" t="str">
        <f>IF('Model output'!L84="","",'Model output'!L84)</f>
        <v>papillary</v>
      </c>
      <c r="O85" t="str">
        <f>IF('Model output'!M84="","",'Model output'!M84)</f>
        <v>classical</v>
      </c>
      <c r="P85" t="str">
        <f>IF('Model output'!N84="","",'Model output'!N84)</f>
        <v>2.3 cm</v>
      </c>
      <c r="Q85" t="str">
        <f t="shared" si="15"/>
        <v>2.3cm</v>
      </c>
      <c r="R85" cm="1">
        <f t="array" ref="R85">IF(Q85="","",IF(ISNUMBER(SEARCH("cm",Q85)),MAX(VALUE(SUBSTITUTE(_xlfn.FILTERXML("&lt;t&gt;&lt;s&gt;"&amp;SUBSTITUTE(Q85,",","&lt;/s&gt;&lt;s&gt;")&amp;"&lt;/s&gt;&lt;/t&gt;","//s"),"cm",""))),MAX(VALUE(SUBSTITUTE(_xlfn.FILTERXML("&lt;t&gt;&lt;s&gt;"&amp;SUBSTITUTE(Q85,",","&lt;/s&gt;&lt;s&gt;")&amp;"&lt;/s&gt;&lt;/t&gt;","//s"),"mm","")))/10))</f>
        <v>2.2999999999999998</v>
      </c>
      <c r="S85" t="str">
        <f>IF(OR('Model output'!P84="",ISNUMBER(SEARCH("Not identified", 'Model output'!P84)),ISNUMBER(SEARCH("Absent",'Model output'!P84)),AND(ISNUMBER(SEARCH("No",'Model output'!P84)),NOT(ISNUMBER(SEARCH("diagnostic",'Model output'!P84)))),ISNUMBER(SEARCH("Negative",'Model output'!P84))),"negative","positive")</f>
        <v>negative</v>
      </c>
      <c r="T85">
        <f>IF('Model output'!O84="","",'Model output'!O84)</f>
        <v>2</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t="str">
        <f>IF('Model output'!S84="","", IF('Model output'!S84= "[]", "", 'Model output'!S84))</f>
        <v>Not identified</v>
      </c>
      <c r="Y85" t="str">
        <f>IF(OR('Model output'!S84="",ISNUMBER(SEARCH("Absent",'Model output'!S84)),ISNUMBER(SEARCH("Not identified",'Model output'!S84)),ISNUMBER(SEARCH("No",'Model output'!S84)),ISNUMBER(SEARCH("negative",'Model output'!S84)),ISNUMBER(SEARCH("limited to thyroid",'Model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 IF('Model output'!T84="[]", "", IF('Model output'!T84="Not mentioned", "No", "Yes")))</f>
        <v/>
      </c>
      <c r="AB85" t="str">
        <f>IF(AA85&lt;&gt;"Yes","",IF(OR('Model output'!U84="",'Model output'!U84="[]",ISNUMBER(SEARCH("Not identified",'Model output'!U84))),"",'Model output'!U84))</f>
        <v/>
      </c>
      <c r="AC85" s="9" t="str">
        <f>IF(OR('Model output'!V84="", AND(ISERROR(SEARCH("Positive",'Model output'!V84)), ISNUMBER(SEARCH("Negative",'Model output'!V84))), 'Model output'!V84="No", ISNUMBER(SEARCH("Uninvolved",'Model output'!V84)), ISNUMBER(SEARCH("Not involved",'Model output'!V84)), ISNUMBER(SEARCH("Free",'Model output'!V84)), ISNUMBER(SEARCH("Cannot be assessed",'Model output'!V84)), ISNUMBER(SEARCH("1 mm",'Model output'!V84)), ISNUMBER(SEARCH("0.1 CM",'Model output'!V84)), ISNUMBER(SEARCH("less than 0.2 mm",'Model output'!V84)), ISNUMBER(SEARCH("less than 0.5 mm",'Model output'!V84)), ISNUMBER(SEARCH("abut",'Model output'!V84))), "negative", "positive")</f>
        <v>negative</v>
      </c>
      <c r="AE85" s="27"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ISNUMBER(SEARCH("papillary",N85,1)),S85="positive"),AND(AND(ISNUMBER(J85),J85&gt;=5),M85=""),AND(AND(ISNUMBER(J85),J85&gt;=5),AND(ISNUMBER(M85),M85&gt;=1)),AND(ISNUMBER(SERACH("papillary",N85)),OR(Y85="positive",Z85="positive"), ISNUMBER(SEARCH("BRAF",AB85)))),"intermediate","low"))</f>
        <v>low</v>
      </c>
      <c r="AF85" s="28" t="str">
        <f t="shared" si="16"/>
        <v>2</v>
      </c>
      <c r="AG85" s="28" t="str">
        <f t="shared" si="17"/>
        <v>1a</v>
      </c>
      <c r="AH85" s="28" t="str">
        <f t="shared" si="19"/>
        <v>0</v>
      </c>
      <c r="AI85" s="35" t="str">
        <f t="shared" si="20"/>
        <v>II</v>
      </c>
      <c r="AJ85" s="27" t="s">
        <v>627</v>
      </c>
      <c r="AK85" s="32" t="s">
        <v>947</v>
      </c>
      <c r="AL85" s="32" t="s">
        <v>948</v>
      </c>
      <c r="AM85" s="32" t="s">
        <v>948</v>
      </c>
      <c r="AN85" s="32" t="s">
        <v>59</v>
      </c>
      <c r="AO85" s="33">
        <f t="shared" ca="1" si="21"/>
        <v>1</v>
      </c>
      <c r="AP85" s="28">
        <f t="shared" si="22"/>
        <v>1</v>
      </c>
      <c r="AQ85" s="28">
        <f t="shared" si="23"/>
        <v>0</v>
      </c>
      <c r="AR85" s="28">
        <f t="shared" si="24"/>
        <v>1</v>
      </c>
      <c r="AS85" s="34">
        <f t="shared" si="18"/>
        <v>0</v>
      </c>
    </row>
    <row r="86" spans="1:45">
      <c r="A86" t="str">
        <f>'Model output'!A85</f>
        <v>TCGA-DJ-A3UK</v>
      </c>
      <c r="B86" s="43">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1</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X</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X</v>
      </c>
      <c r="F86" t="str">
        <f t="shared" si="13"/>
        <v>negative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output'!G85)),ISNUMBER(SEARCH("2",'Model output'!G85)),ISNUMBER(SEARCH("III",'Model output'!G85)),ISNUMBER(SEARCH("three",'Model output'!G85)),ISNUMBER(SEARCH("3",'Model output'!G85)),ISNUMBER(SEARCH("IV",'Model output'!G85)),ISNUMBER(SEARCH("four",'Model output'!G85)),ISNUMBER(SEARCH("4",'Model output'!G85)),ISNUMBER(SEARCH("V ",'Model output'!G85)),ISNUMBER(SEARCH("five",'Model output'!G85)),ISNUMBER(SEARCH("5",'Model output'!G85))))), "lateral", "central"))</f>
        <v/>
      </c>
      <c r="H86" t="str">
        <f>IF('Model output'!H85="","negative",IF('Model output'!H85="[]", "negative", IF(OR(ISNUMBER(SEARCH("lymph node",'Model output'!H85)),ISNUMBER(SEARCH("Not mentioned",'Model output'!H85)),ISNUMBER(SEARCH("neck",'Model output'!H85)),ISNUMBER(SEARCH("Not applicable",'Model output'!H85))),"negative","positive")))</f>
        <v>negative</v>
      </c>
      <c r="I86">
        <f>IF('Model output'!I85="","",IF(ISNUMBER('Model output'!I85),'Model output'!I85,1))</f>
        <v>2</v>
      </c>
      <c r="J86">
        <f>IF('Model output'!J85="","",IF(AND(ISNUMBER('Model output'!J85),'Model output'!J85&lt;=I86),'Model output'!J85,IF(ISNUMBER(SEARCH("0/",'Model output'!J85)),0,1)))</f>
        <v>0</v>
      </c>
      <c r="K86" t="str" cm="1">
        <f t="array" ref="K86">IF(COUNT(FIND({0,1,2,3,4,5,6,7,8,9},'Model output'!K85))&gt;0,'Model output'!K85,"")</f>
        <v/>
      </c>
      <c r="L86" s="8" t="str">
        <f t="shared" si="14"/>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v>
      </c>
      <c r="O86" t="str">
        <f>IF('Model output'!M85="","",'Model output'!M85)</f>
        <v/>
      </c>
      <c r="P86" t="str">
        <f>IF('Model output'!N85="","",'Model output'!N85)</f>
        <v>1.5 cm</v>
      </c>
      <c r="Q86" t="str">
        <f t="shared" si="15"/>
        <v>1.5cm</v>
      </c>
      <c r="R86" cm="1">
        <f t="array" ref="R86">IF(Q86="","",IF(ISNUMBER(SEARCH("cm",Q86)),MAX(VALUE(SUBSTITUTE(_xlfn.FILTERXML("&lt;t&gt;&lt;s&gt;"&amp;SUBSTITUTE(Q86,",","&lt;/s&gt;&lt;s&gt;")&amp;"&lt;/s&gt;&lt;/t&gt;","//s"),"cm",""))),MAX(VALUE(SUBSTITUTE(_xlfn.FILTERXML("&lt;t&gt;&lt;s&gt;"&amp;SUBSTITUTE(Q86,",","&lt;/s&gt;&lt;s&gt;")&amp;"&lt;/s&gt;&lt;/t&gt;","//s"),"mm","")))/10))</f>
        <v>1.5</v>
      </c>
      <c r="S86" t="str">
        <f>IF(OR('Model output'!P85="",ISNUMBER(SEARCH("Not identified", 'Model output'!P85)),ISNUMBER(SEARCH("Absent",'Model output'!P85)),AND(ISNUMBER(SEARCH("No",'Model output'!P85)),NOT(ISNUMBER(SEARCH("diagnostic",'Model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t="str">
        <f>IF('Model output'!S85="","", IF('Model output'!S85= "[]", "", 'Model output'!S85))</f>
        <v>Not identified</v>
      </c>
      <c r="Y86" t="str">
        <f>IF(OR('Model output'!S85="",ISNUMBER(SEARCH("Absent",'Model output'!S85)),ISNUMBER(SEARCH("Not identified",'Model output'!S85)),ISNUMBER(SEARCH("No",'Model output'!S85)),ISNUMBER(SEARCH("negative",'Model output'!S85)),ISNUMBER(SEARCH("limited to thyroid",'Model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 IF('Model output'!T85="[]", "", IF('Model output'!T85="Not mentioned", "No", "Yes")))</f>
        <v/>
      </c>
      <c r="AB86" t="str">
        <f>IF(AA86&lt;&gt;"Yes","",IF(OR('Model output'!U85="",'Model output'!U85="[]",ISNUMBER(SEARCH("Not identified",'Model output'!U85))),"",'Model output'!U85))</f>
        <v/>
      </c>
      <c r="AC86" s="9" t="str">
        <f>IF(OR('Model output'!V85="", AND(ISERROR(SEARCH("Positive",'Model output'!V85)), ISNUMBER(SEARCH("Negative",'Model output'!V85))), 'Model output'!V85="No", ISNUMBER(SEARCH("Uninvolved",'Model output'!V85)), ISNUMBER(SEARCH("Not involved",'Model output'!V85)), ISNUMBER(SEARCH("Free",'Model output'!V85)), ISNUMBER(SEARCH("Cannot be assessed",'Model output'!V85)), ISNUMBER(SEARCH("1 mm",'Model output'!V85)), ISNUMBER(SEARCH("0.1 CM",'Model output'!V85)), ISNUMBER(SEARCH("less than 0.2 mm",'Model output'!V85)), ISNUMBER(SEARCH("less than 0.5 mm",'Model output'!V85)), ISNUMBER(SEARCH("abut",'Model output'!V85))), "negative", "positive")</f>
        <v>negative</v>
      </c>
      <c r="AE86" s="27"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ISNUMBER(SEARCH("papillary",N86,1)),S86="positive"),AND(AND(ISNUMBER(J86),J86&gt;=5),M86=""),AND(AND(ISNUMBER(J86),J86&gt;=5),AND(ISNUMBER(M86),M86&gt;=1)),AND(ISNUMBER(SERACH("papillary",N86)),OR(Y86="positive",Z86="positive"), ISNUMBER(SEARCH("BRAF",AB86)))),"intermediate","low"))</f>
        <v>low</v>
      </c>
      <c r="AF86" s="28" t="str">
        <f t="shared" si="16"/>
        <v>1b</v>
      </c>
      <c r="AG86" s="28" t="str">
        <f t="shared" si="17"/>
        <v>0</v>
      </c>
      <c r="AH86" s="28" t="str">
        <f t="shared" si="19"/>
        <v>0</v>
      </c>
      <c r="AI86" s="35" t="str">
        <f t="shared" si="20"/>
        <v>I</v>
      </c>
      <c r="AJ86" s="27" t="s">
        <v>627</v>
      </c>
      <c r="AK86" s="32" t="s">
        <v>944</v>
      </c>
      <c r="AL86" s="32" t="s">
        <v>945</v>
      </c>
      <c r="AM86" s="32" t="s">
        <v>948</v>
      </c>
      <c r="AN86" s="32" t="s">
        <v>59</v>
      </c>
      <c r="AO86" s="33">
        <f t="shared" ca="1" si="21"/>
        <v>1</v>
      </c>
      <c r="AP86" s="28">
        <f t="shared" si="22"/>
        <v>1</v>
      </c>
      <c r="AQ86" s="28">
        <f t="shared" si="23"/>
        <v>1</v>
      </c>
      <c r="AR86" s="28">
        <f t="shared" si="24"/>
        <v>1</v>
      </c>
      <c r="AS86" s="34">
        <f t="shared" si="18"/>
        <v>1</v>
      </c>
    </row>
    <row r="87" spans="1:45">
      <c r="A87" t="str">
        <f>'Model output'!A86</f>
        <v>TCGA-DJ-A3UM</v>
      </c>
      <c r="B87" s="43">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1</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X</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X</v>
      </c>
      <c r="F87" t="str">
        <f t="shared" si="13"/>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output'!G86)),ISNUMBER(SEARCH("2",'Model output'!G86)),ISNUMBER(SEARCH("III",'Model output'!G86)),ISNUMBER(SEARCH("three",'Model output'!G86)),ISNUMBER(SEARCH("3",'Model output'!G86)),ISNUMBER(SEARCH("IV",'Model output'!G86)),ISNUMBER(SEARCH("four",'Model output'!G86)),ISNUMBER(SEARCH("4",'Model output'!G86)),ISNUMBER(SEARCH("V ",'Model output'!G86)),ISNUMBER(SEARCH("five",'Model output'!G86)),ISNUMBER(SEARCH("5",'Model output'!G86))))), "lateral", "central"))</f>
        <v/>
      </c>
      <c r="H87" t="str">
        <f>IF('Model output'!H86="","negative",IF('Model output'!H86="[]", "negative", IF(OR(ISNUMBER(SEARCH("lymph node",'Model output'!H86)),ISNUMBER(SEARCH("Not mentioned",'Model output'!H86)),ISNUMBER(SEARCH("neck",'Model output'!H86)),ISNUMBER(SEARCH("Not applicable",'Model output'!H86))),"negative","positive")))</f>
        <v>negative</v>
      </c>
      <c r="I87">
        <f>IF('Model output'!I86="","",IF(ISNUMBER('Model output'!I86),'Model output'!I86,1))</f>
        <v>3</v>
      </c>
      <c r="J87">
        <f>IF('Model output'!J86="","",IF(AND(ISNUMBER('Model output'!J86),'Model output'!J86&lt;=I87),'Model output'!J86,IF(ISNUMBER(SEARCH("0/",'Model output'!J86)),0,1)))</f>
        <v>0</v>
      </c>
      <c r="K87" t="str" cm="1">
        <f t="array" ref="K87">IF(COUNT(FIND({0,1,2,3,4,5,6,7,8,9},'Model output'!K86))&gt;0,'Model output'!K86,"")</f>
        <v/>
      </c>
      <c r="L87" s="8" t="str">
        <f t="shared" si="14"/>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v>
      </c>
      <c r="O87" t="str">
        <f>IF('Model output'!M86="","",'Model output'!M86)</f>
        <v>Classical with tall cell features</v>
      </c>
      <c r="P87" t="str">
        <f>IF('Model output'!N86="","",'Model output'!N86)</f>
        <v>1.3 cm</v>
      </c>
      <c r="Q87" t="str">
        <f t="shared" si="15"/>
        <v>1.3cm</v>
      </c>
      <c r="R87" cm="1">
        <f t="array" ref="R87">IF(Q87="","",IF(ISNUMBER(SEARCH("cm",Q87)),MAX(VALUE(SUBSTITUTE(_xlfn.FILTERXML("&lt;t&gt;&lt;s&gt;"&amp;SUBSTITUTE(Q87,",","&lt;/s&gt;&lt;s&gt;")&amp;"&lt;/s&gt;&lt;/t&gt;","//s"),"cm",""))),MAX(VALUE(SUBSTITUTE(_xlfn.FILTERXML("&lt;t&gt;&lt;s&gt;"&amp;SUBSTITUTE(Q87,",","&lt;/s&gt;&lt;s&gt;")&amp;"&lt;/s&gt;&lt;/t&gt;","//s"),"mm","")))/10))</f>
        <v>1.3</v>
      </c>
      <c r="S87" t="str">
        <f>IF(OR('Model output'!P86="",ISNUMBER(SEARCH("Not identified", 'Model output'!P86)),ISNUMBER(SEARCH("Absent",'Model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t="str">
        <f>IF('Model output'!S86="","", IF('Model output'!S86= "[]", "", 'Model output'!S86))</f>
        <v>Not identified</v>
      </c>
      <c r="Y87" t="str">
        <f>IF(OR('Model output'!S86="",ISNUMBER(SEARCH("Absent",'Model output'!S86)),ISNUMBER(SEARCH("Not identified",'Model output'!S86)),ISNUMBER(SEARCH("No",'Model output'!S86)),ISNUMBER(SEARCH("negative",'Model output'!S86)),ISNUMBER(SEARCH("limited to thyroid",'Model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 IF('Model output'!T86="[]", "", IF('Model output'!T86="Not mentioned", "No", "Yes")))</f>
        <v/>
      </c>
      <c r="AB87" t="str">
        <f>IF(AA87&lt;&gt;"Yes","",IF(OR('Model output'!U86="",'Model output'!U86="[]",ISNUMBER(SEARCH("Not identified",'Model output'!U86))),"",'Model output'!U86))</f>
        <v/>
      </c>
      <c r="AC87" s="9" t="str">
        <f>IF(OR('Model output'!V86="", AND(ISERROR(SEARCH("Positive",'Model output'!V86)), ISNUMBER(SEARCH("Negative",'Model output'!V86))), 'Model output'!V86="No", ISNUMBER(SEARCH("Uninvolved",'Model output'!V86)), ISNUMBER(SEARCH("Not involved",'Model output'!V86)), ISNUMBER(SEARCH("Free",'Model output'!V86)), ISNUMBER(SEARCH("Cannot be assessed",'Model output'!V86)), ISNUMBER(SEARCH("1 mm",'Model output'!V86)), ISNUMBER(SEARCH("0.1 CM",'Model output'!V86)), ISNUMBER(SEARCH("less than 0.2 mm",'Model output'!V86)), ISNUMBER(SEARCH("less than 0.5 mm",'Model output'!V86)), ISNUMBER(SEARCH("abut",'Model output'!V86))), "negative", "positive")</f>
        <v>negative</v>
      </c>
      <c r="AE87" s="27"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ISNUMBER(SEARCH("papillary",N87,1)),S87="positive"),AND(AND(ISNUMBER(J87),J87&gt;=5),M87=""),AND(AND(ISNUMBER(J87),J87&gt;=5),AND(ISNUMBER(M87),M87&gt;=1)),AND(ISNUMBER(SERACH("papillary",N87)),OR(Y87="positive",Z87="positive"), ISNUMBER(SEARCH("BRAF",AB87)))),"intermediate","low"))</f>
        <v>intermediate</v>
      </c>
      <c r="AF87" s="28" t="str">
        <f t="shared" si="16"/>
        <v>1b</v>
      </c>
      <c r="AG87" s="28" t="str">
        <f t="shared" si="17"/>
        <v>0</v>
      </c>
      <c r="AH87" s="28" t="str">
        <f t="shared" si="19"/>
        <v>0</v>
      </c>
      <c r="AI87" s="35" t="str">
        <f t="shared" si="20"/>
        <v>I</v>
      </c>
      <c r="AJ87" s="27" t="s">
        <v>629</v>
      </c>
      <c r="AK87" s="32" t="s">
        <v>944</v>
      </c>
      <c r="AL87" s="32" t="s">
        <v>945</v>
      </c>
      <c r="AM87" s="32" t="s">
        <v>948</v>
      </c>
      <c r="AN87" s="32" t="s">
        <v>59</v>
      </c>
      <c r="AO87" s="33">
        <f t="shared" ca="1" si="21"/>
        <v>1</v>
      </c>
      <c r="AP87" s="28">
        <f t="shared" si="22"/>
        <v>1</v>
      </c>
      <c r="AQ87" s="28">
        <f t="shared" si="23"/>
        <v>1</v>
      </c>
      <c r="AR87" s="28">
        <f t="shared" si="24"/>
        <v>1</v>
      </c>
      <c r="AS87" s="34">
        <f t="shared" si="18"/>
        <v>1</v>
      </c>
    </row>
    <row r="88" spans="1:45">
      <c r="A88" t="str">
        <f>'Model output'!A87</f>
        <v>TCGA-DJ-A3UN</v>
      </c>
      <c r="B88" s="43">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1</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X</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X</v>
      </c>
      <c r="F88" t="str">
        <f t="shared" si="13"/>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output'!G87)),ISNUMBER(SEARCH("2",'Model output'!G87)),ISNUMBER(SEARCH("III",'Model output'!G87)),ISNUMBER(SEARCH("three",'Model output'!G87)),ISNUMBER(SEARCH("3",'Model output'!G87)),ISNUMBER(SEARCH("IV",'Model output'!G87)),ISNUMBER(SEARCH("four",'Model output'!G87)),ISNUMBER(SEARCH("4",'Model output'!G87)),ISNUMBER(SEARCH("V ",'Model output'!G87)),ISNUMBER(SEARCH("five",'Model output'!G87)),ISNUMBER(SEARCH("5",'Model output'!G87))))), "lateral", "central"))</f>
        <v/>
      </c>
      <c r="H88" t="str">
        <f>IF('Model output'!H87="","negative",IF('Model output'!H87="[]", "negative", IF(OR(ISNUMBER(SEARCH("lymph node",'Model output'!H87)),ISNUMBER(SEARCH("Not mentioned",'Model output'!H87)),ISNUMBER(SEARCH("neck",'Model output'!H87)),ISNUMBER(SEARCH("Not applicable",'Model output'!H87))),"negative","positive")))</f>
        <v>negative</v>
      </c>
      <c r="I88">
        <f>IF('Model output'!I87="","",IF(ISNUMBER('Model output'!I87),'Model output'!I87,1))</f>
        <v>3</v>
      </c>
      <c r="J88">
        <f>IF('Model output'!J87="","",IF(AND(ISNUMBER('Model output'!J87),'Model output'!J87&lt;=I88),'Model output'!J87,IF(ISNUMBER(SEARCH("0/",'Model output'!J87)),0,1)))</f>
        <v>0</v>
      </c>
      <c r="K88" t="str" cm="1">
        <f t="array" ref="K88">IF(COUNT(FIND({0,1,2,3,4,5,6,7,8,9},'Model output'!K87))&gt;0,'Model output'!K87,"")</f>
        <v/>
      </c>
      <c r="L88" s="8" t="str">
        <f t="shared" si="14"/>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v>
      </c>
      <c r="O88" t="str">
        <f>IF('Model output'!M87="","",'Model output'!M87)</f>
        <v>Classical</v>
      </c>
      <c r="P88" t="str">
        <f>IF('Model output'!N87="","",'Model output'!N87)</f>
        <v>1.2 cm</v>
      </c>
      <c r="Q88" t="str">
        <f t="shared" si="15"/>
        <v>1.2cm</v>
      </c>
      <c r="R88" cm="1">
        <f t="array" ref="R88">IF(Q88="","",IF(ISNUMBER(SEARCH("cm",Q88)),MAX(VALUE(SUBSTITUTE(_xlfn.FILTERXML("&lt;t&gt;&lt;s&gt;"&amp;SUBSTITUTE(Q88,",","&lt;/s&gt;&lt;s&gt;")&amp;"&lt;/s&gt;&lt;/t&gt;","//s"),"cm",""))),MAX(VALUE(SUBSTITUTE(_xlfn.FILTERXML("&lt;t&gt;&lt;s&gt;"&amp;SUBSTITUTE(Q88,",","&lt;/s&gt;&lt;s&gt;")&amp;"&lt;/s&gt;&lt;/t&gt;","//s"),"mm","")))/10))</f>
        <v>1.2</v>
      </c>
      <c r="S88" t="str">
        <f>IF(OR('Model output'!P87="",ISNUMBER(SEARCH("Not identified", 'Model output'!P87)),ISNUMBER(SEARCH("Absent",'Model output'!P87)),AND(ISNUMBER(SEARCH("No",'Model output'!P87)),NOT(ISNUMBER(SEARCH("diagnostic",'Model output'!P87)))),ISNUMBER(SEARCH("Negative",'Model output'!P87))),"negative","positive")</f>
        <v>negative</v>
      </c>
      <c r="T88">
        <f>IF('Model output'!O87="","",'Model output'!O87)</f>
        <v>3</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t="str">
        <f>IF('Model output'!S87="","", IF('Model output'!S87= "[]", "", 'Model output'!S87))</f>
        <v>Not identified</v>
      </c>
      <c r="Y88" t="str">
        <f>IF(OR('Model output'!S87="",ISNUMBER(SEARCH("Absent",'Model output'!S87)),ISNUMBER(SEARCH("Not identified",'Model output'!S87)),ISNUMBER(SEARCH("No",'Model output'!S87)),ISNUMBER(SEARCH("negative",'Model output'!S87)),ISNUMBER(SEARCH("limited to thyroid",'Model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 IF('Model output'!T87="[]", "", IF('Model output'!T87="Not mentioned", "No", "Yes")))</f>
        <v/>
      </c>
      <c r="AB88" t="str">
        <f>IF(AA88&lt;&gt;"Yes","",IF(OR('Model output'!U87="",'Model output'!U87="[]",ISNUMBER(SEARCH("Not identified",'Model output'!U87))),"",'Model output'!U87))</f>
        <v/>
      </c>
      <c r="AC88" s="9" t="str">
        <f>IF(OR('Model output'!V87="", AND(ISERROR(SEARCH("Positive",'Model output'!V87)), ISNUMBER(SEARCH("Negative",'Model output'!V87))), 'Model output'!V87="No", ISNUMBER(SEARCH("Uninvolved",'Model output'!V87)), ISNUMBER(SEARCH("Not involved",'Model output'!V87)), ISNUMBER(SEARCH("Free",'Model output'!V87)), ISNUMBER(SEARCH("Cannot be assessed",'Model output'!V87)), ISNUMBER(SEARCH("1 mm",'Model output'!V87)), ISNUMBER(SEARCH("0.1 CM",'Model output'!V87)), ISNUMBER(SEARCH("less than 0.2 mm",'Model output'!V87)), ISNUMBER(SEARCH("less than 0.5 mm",'Model output'!V87)), ISNUMBER(SEARCH("abut",'Model output'!V87))), "negative", "positive")</f>
        <v>negative</v>
      </c>
      <c r="AE88" s="27"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ISNUMBER(SEARCH("papillary",N88,1)),S88="positive"),AND(AND(ISNUMBER(J88),J88&gt;=5),M88=""),AND(AND(ISNUMBER(J88),J88&gt;=5),AND(ISNUMBER(M88),M88&gt;=1)),AND(ISNUMBER(SERACH("papillary",N88)),OR(Y88="positive",Z88="positive"), ISNUMBER(SEARCH("BRAF",AB88)))),"intermediate","low"))</f>
        <v>low</v>
      </c>
      <c r="AF88" s="28" t="str">
        <f t="shared" si="16"/>
        <v>1b</v>
      </c>
      <c r="AG88" s="28" t="str">
        <f t="shared" si="17"/>
        <v>0</v>
      </c>
      <c r="AH88" s="28" t="str">
        <f t="shared" si="19"/>
        <v>0</v>
      </c>
      <c r="AI88" s="35" t="str">
        <f t="shared" si="20"/>
        <v>I</v>
      </c>
      <c r="AJ88" s="27" t="s">
        <v>627</v>
      </c>
      <c r="AK88" s="32" t="s">
        <v>944</v>
      </c>
      <c r="AL88" s="32" t="s">
        <v>945</v>
      </c>
      <c r="AM88" s="32" t="s">
        <v>948</v>
      </c>
      <c r="AN88" s="32" t="s">
        <v>59</v>
      </c>
      <c r="AO88" s="33">
        <f t="shared" ca="1" si="21"/>
        <v>1</v>
      </c>
      <c r="AP88" s="28">
        <f t="shared" si="22"/>
        <v>1</v>
      </c>
      <c r="AQ88" s="28">
        <f t="shared" si="23"/>
        <v>1</v>
      </c>
      <c r="AR88" s="28">
        <f t="shared" si="24"/>
        <v>1</v>
      </c>
      <c r="AS88" s="34">
        <f t="shared" si="18"/>
        <v>1</v>
      </c>
    </row>
    <row r="89" spans="1:45">
      <c r="A89" t="str">
        <f>'Model output'!A88</f>
        <v>TCGA-DJ-A3UO</v>
      </c>
      <c r="B89" s="43">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X</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X</v>
      </c>
      <c r="F89" t="str">
        <f t="shared" si="13"/>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output'!G88)),ISNUMBER(SEARCH("2",'Model output'!G88)),ISNUMBER(SEARCH("III",'Model output'!G88)),ISNUMBER(SEARCH("three",'Model output'!G88)),ISNUMBER(SEARCH("3",'Model output'!G88)),ISNUMBER(SEARCH("IV",'Model output'!G88)),ISNUMBER(SEARCH("four",'Model output'!G88)),ISNUMBER(SEARCH("4",'Model output'!G88)),ISNUMBER(SEARCH("V ",'Model output'!G88)),ISNUMBER(SEARCH("five",'Model output'!G88)),ISNUMBER(SEARCH("5",'Model output'!G88))))), "lateral", "central"))</f>
        <v>lateral</v>
      </c>
      <c r="H89" t="str">
        <f>IF('Model output'!H88="","negative",IF('Model output'!H88="[]", "negative", IF(OR(ISNUMBER(SEARCH("lymph node",'Model output'!H88)),ISNUMBER(SEARCH("Not mentioned",'Model output'!H88)),ISNUMBER(SEARCH("neck",'Model output'!H88)),ISNUMBER(SEARCH("Not applicable",'Model output'!H88))),"negative","positive")))</f>
        <v>negative</v>
      </c>
      <c r="I89">
        <f>IF('Model output'!I88="","",IF(ISNUMBER('Model output'!I88),'Model output'!I88,1))</f>
        <v>14</v>
      </c>
      <c r="J89">
        <f>IF('Model output'!J88="","",IF(AND(ISNUMBER('Model output'!J88),'Model output'!J88&lt;=I89),'Model output'!J88,IF(ISNUMBER(SEARCH("0/",'Model output'!J88)),0,1)))</f>
        <v>5</v>
      </c>
      <c r="K89" t="str" cm="1">
        <f t="array" ref="K89">IF(COUNT(FIND({0,1,2,3,4,5,6,7,8,9},'Model output'!K88))&gt;0,'Model output'!K88,"")</f>
        <v>0.9cm</v>
      </c>
      <c r="L89" s="8" t="str">
        <f t="shared" si="14"/>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v>
      </c>
      <c r="O89" t="str">
        <f>IF('Model output'!M88="","",'Model output'!M88)</f>
        <v>classical, microcarcinoma</v>
      </c>
      <c r="P89" t="str">
        <f>IF('Model output'!N88="","",'Model output'!N88)</f>
        <v>2.8cm</v>
      </c>
      <c r="Q89" t="str">
        <f t="shared" si="15"/>
        <v>2.8cm</v>
      </c>
      <c r="R89" cm="1">
        <f t="array" ref="R89">IF(Q89="","",IF(ISNUMBER(SEARCH("cm",Q89)),MAX(VALUE(SUBSTITUTE(_xlfn.FILTERXML("&lt;t&gt;&lt;s&gt;"&amp;SUBSTITUTE(Q89,",","&lt;/s&gt;&lt;s&gt;")&amp;"&lt;/s&gt;&lt;/t&gt;","//s"),"cm",""))),MAX(VALUE(SUBSTITUTE(_xlfn.FILTERXML("&lt;t&gt;&lt;s&gt;"&amp;SUBSTITUTE(Q89,",","&lt;/s&gt;&lt;s&gt;")&amp;"&lt;/s&gt;&lt;/t&gt;","//s"),"mm","")))/10))</f>
        <v>2.8</v>
      </c>
      <c r="S89" t="str">
        <f>IF(OR('Model output'!P88="",ISNUMBER(SEARCH("Not identified", 'Model output'!P88)),ISNUMBER(SEARCH("Absent",'Model output'!P88)),AND(ISNUMBER(SEARCH("No",'Model output'!P88)),NOT(ISNUMBER(SEARCH("diagnostic",'Model output'!P88)))),ISNUMBER(SEARCH("Negative",'Model output'!P88))),"negative","positive")</f>
        <v>positive</v>
      </c>
      <c r="T89">
        <f>IF('Model output'!O88="","",'Model output'!O88)</f>
        <v>3</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f>
        <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positive</v>
      </c>
      <c r="X89" t="str">
        <f>IF('Model output'!S88="","", IF('Model output'!S88= "[]", "", 'Model output'!S88))</f>
        <v>Present</v>
      </c>
      <c r="Y89" t="str">
        <f>IF(OR('Model output'!S88="",ISNUMBER(SEARCH("Absent",'Model output'!S88)),ISNUMBER(SEARCH("Not identified",'Model output'!S88)),ISNUMBER(SEARCH("No",'Model output'!S88)),ISNUMBER(SEARCH("negative",'Model output'!S88)),ISNUMBER(SEARCH("limited to thyroid",'Model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 IF('Model output'!T88="[]", "", IF('Model output'!T88="Not mentioned", "No", "Yes")))</f>
        <v/>
      </c>
      <c r="AB89" t="str">
        <f>IF(AA89&lt;&gt;"Yes","",IF(OR('Model output'!U88="",'Model output'!U88="[]",ISNUMBER(SEARCH("Not identified",'Model output'!U88))),"",'Model output'!U88))</f>
        <v/>
      </c>
      <c r="AC89" s="9" t="str">
        <f>IF(OR('Model output'!V88="", AND(ISERROR(SEARCH("Positive",'Model output'!V88)), ISNUMBER(SEARCH("Negative",'Model output'!V88))), 'Model output'!V88="No", ISNUMBER(SEARCH("Uninvolved",'Model output'!V88)), ISNUMBER(SEARCH("Not involved",'Model output'!V88)), ISNUMBER(SEARCH("Free",'Model output'!V88)), ISNUMBER(SEARCH("Cannot be assessed",'Model output'!V88)), ISNUMBER(SEARCH("1 mm",'Model output'!V88)), ISNUMBER(SEARCH("0.1 CM",'Model output'!V88)), ISNUMBER(SEARCH("less than 0.2 mm",'Model output'!V88)), ISNUMBER(SEARCH("less than 0.5 mm",'Model output'!V88)), ISNUMBER(SEARCH("abut",'Model output'!V88))), "negative", "positive")</f>
        <v>negative</v>
      </c>
      <c r="AE89" s="27"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ISNUMBER(SEARCH("papillary",N89,1)),S89="positive"),AND(AND(ISNUMBER(J89),J89&gt;=5),M89=""),AND(AND(ISNUMBER(J89),J89&gt;=5),AND(ISNUMBER(M89),M89&gt;=1)),AND(ISNUMBER(SERACH("papillary",N89)),OR(Y89="positive",Z89="positive"), ISNUMBER(SEARCH("BRAF",AB89)))),"intermediate","low"))</f>
        <v>intermediate</v>
      </c>
      <c r="AF89" s="28" t="str">
        <f t="shared" si="16"/>
        <v>2</v>
      </c>
      <c r="AG89" s="28" t="str">
        <f t="shared" si="17"/>
        <v>1b</v>
      </c>
      <c r="AH89" s="28" t="str">
        <f t="shared" si="19"/>
        <v>0</v>
      </c>
      <c r="AI89" s="35" t="str">
        <f t="shared" si="20"/>
        <v>II</v>
      </c>
      <c r="AJ89" s="27" t="s">
        <v>629</v>
      </c>
      <c r="AK89" s="32" t="s">
        <v>947</v>
      </c>
      <c r="AL89" s="32" t="s">
        <v>944</v>
      </c>
      <c r="AM89" s="32" t="s">
        <v>948</v>
      </c>
      <c r="AN89" s="32" t="s">
        <v>946</v>
      </c>
      <c r="AO89" s="33">
        <f t="shared" ca="1" si="21"/>
        <v>1</v>
      </c>
      <c r="AP89" s="28">
        <f t="shared" si="22"/>
        <v>1</v>
      </c>
      <c r="AQ89" s="28">
        <f t="shared" si="23"/>
        <v>1</v>
      </c>
      <c r="AR89" s="28">
        <f t="shared" si="24"/>
        <v>1</v>
      </c>
      <c r="AS89" s="34">
        <f t="shared" si="18"/>
        <v>1</v>
      </c>
    </row>
    <row r="90" spans="1:45">
      <c r="A90" t="str">
        <f>'Model output'!A89</f>
        <v>TCGA-DJ-A3UQ</v>
      </c>
      <c r="B90" s="43">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X</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
      </c>
      <c r="F90" t="str">
        <f t="shared" si="13"/>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output'!G89)),ISNUMBER(SEARCH("2",'Model output'!G89)),ISNUMBER(SEARCH("III",'Model output'!G89)),ISNUMBER(SEARCH("three",'Model output'!G89)),ISNUMBER(SEARCH("3",'Model output'!G89)),ISNUMBER(SEARCH("IV",'Model output'!G89)),ISNUMBER(SEARCH("four",'Model output'!G89)),ISNUMBER(SEARCH("4",'Model output'!G89)),ISNUMBER(SEARCH("V ",'Model output'!G89)),ISNUMBER(SEARCH("five",'Model output'!G89)),ISNUMBER(SEARCH("5",'Model output'!G89))))), "lateral", "central"))</f>
        <v>central</v>
      </c>
      <c r="H90" t="str">
        <f>IF('Model output'!H89="","negative",IF('Model output'!H89="[]", "negative", IF(OR(ISNUMBER(SEARCH("lymph node",'Model output'!H89)),ISNUMBER(SEARCH("Not mentioned",'Model output'!H89)),ISNUMBER(SEARCH("neck",'Model output'!H89)),ISNUMBER(SEARCH("Not applicable",'Model output'!H89))),"negative","positive")))</f>
        <v>negative</v>
      </c>
      <c r="I90">
        <f>IF('Model output'!I89="","",IF(ISNUMBER('Model output'!I89),'Model output'!I89,1))</f>
        <v>4</v>
      </c>
      <c r="J90">
        <f>IF('Model output'!J89="","",IF(AND(ISNUMBER('Model output'!J89),'Model output'!J89&lt;=I90),'Model output'!J89,IF(ISNUMBER(SEARCH("0/",'Model output'!J89)),0,1)))</f>
        <v>4</v>
      </c>
      <c r="K90" t="str" cm="1">
        <f t="array" ref="K90">IF(COUNT(FIND({0,1,2,3,4,5,6,7,8,9},'Model output'!K89))&gt;0,'Model output'!K89,"")</f>
        <v>0.6cm</v>
      </c>
      <c r="L90" s="8" t="str">
        <f t="shared" si="14"/>
        <v>0.6cm</v>
      </c>
      <c r="M90" cm="1">
        <f t="array" ref="M90">IF(L90="","",IF(ISNUMBER(SEARCH("cm",L90)),MAX(VALUE(SUBSTITUTE(_xlfn.FILTERXML("&lt;t&gt;&lt;s&gt;"&amp;SUBSTITUTE(L90,",","&lt;/s&gt;&lt;s&gt;")&amp;"&lt;/s&gt;&lt;/t&gt;","//s"),"cm",""))),MAX(VALUE(SUBSTITUTE(_xlfn.FILTERXML("&lt;t&gt;&lt;s&gt;"&amp;SUBSTITUTE(L90,",","&lt;/s&gt;&lt;s&gt;")&amp;"&lt;/s&gt;&lt;/t&gt;","//s"),"mm","")))/10))</f>
        <v>0.6</v>
      </c>
      <c r="N90" t="str">
        <f>IF('Model output'!L89="","",'Model output'!L89)</f>
        <v>papillary</v>
      </c>
      <c r="O90" t="str">
        <f>IF('Model output'!M89="","",'Model output'!M89)</f>
        <v>tall cell, columnar cell</v>
      </c>
      <c r="P90" t="str">
        <f>IF('Model output'!N89="","",'Model output'!N89)</f>
        <v>0.8 cm</v>
      </c>
      <c r="Q90" t="str">
        <f t="shared" si="15"/>
        <v>0.8cm</v>
      </c>
      <c r="R90" cm="1">
        <f t="array" ref="R90">IF(Q90="","",IF(ISNUMBER(SEARCH("cm",Q90)),MAX(VALUE(SUBSTITUTE(_xlfn.FILTERXML("&lt;t&gt;&lt;s&gt;"&amp;SUBSTITUTE(Q90,",","&lt;/s&gt;&lt;s&gt;")&amp;"&lt;/s&gt;&lt;/t&gt;","//s"),"cm",""))),MAX(VALUE(SUBSTITUTE(_xlfn.FILTERXML("&lt;t&gt;&lt;s&gt;"&amp;SUBSTITUTE(Q90,",","&lt;/s&gt;&lt;s&gt;")&amp;"&lt;/s&gt;&lt;/t&gt;","//s"),"mm","")))/10))</f>
        <v>0.8</v>
      </c>
      <c r="S90" t="str">
        <f>IF(OR('Model output'!P89="",ISNUMBER(SEARCH("Not identified", 'Model output'!P89)),ISNUMBER(SEARCH("Absent",'Model output'!P89)),AND(ISNUMBER(SEARCH("No",'Model output'!P89)),NOT(ISNUMBER(SEARCH("diagnostic",'Model output'!P89)))),ISNUMBER(SEARCH("Negative",'Model output'!P89))),"negative","positive")</f>
        <v>positive</v>
      </c>
      <c r="T90" t="str">
        <f>IF('Model output'!O89="","",'Model output'!O89)</f>
        <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t="str">
        <f>IF('Model output'!S89="","", IF('Model output'!S89= "[]", "", 'Model output'!S89))</f>
        <v>Invades: perithyroidal fibroadipose tissue</v>
      </c>
      <c r="Y90" t="str">
        <f>IF(OR('Model output'!S89="",ISNUMBER(SEARCH("Absent",'Model output'!S89)),ISNUMBER(SEARCH("Not identified",'Model output'!S89)),ISNUMBER(SEARCH("No",'Model output'!S89)),ISNUMBER(SEARCH("negative",'Model output'!S89)),ISNUMBER(SEARCH("limited to thyroid",'Model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 IF('Model output'!T89="[]", "", IF('Model output'!T89="Not mentioned", "No", "Yes")))</f>
        <v/>
      </c>
      <c r="AB90" t="str">
        <f>IF(AA90&lt;&gt;"Yes","",IF(OR('Model output'!U89="",'Model output'!U89="[]",ISNUMBER(SEARCH("Not identified",'Model output'!U89))),"",'Model output'!U89))</f>
        <v/>
      </c>
      <c r="AC90" s="9" t="str">
        <f>IF(OR('Model output'!V89="", AND(ISERROR(SEARCH("Positive",'Model output'!V89)), ISNUMBER(SEARCH("Negative",'Model output'!V89))), 'Model output'!V89="No", ISNUMBER(SEARCH("Uninvolved",'Model output'!V89)), ISNUMBER(SEARCH("Not involved",'Model output'!V89)), ISNUMBER(SEARCH("Free",'Model output'!V89)), ISNUMBER(SEARCH("Cannot be assessed",'Model output'!V89)), ISNUMBER(SEARCH("1 mm",'Model output'!V89)), ISNUMBER(SEARCH("0.1 CM",'Model output'!V89)), ISNUMBER(SEARCH("less than 0.2 mm",'Model output'!V89)), ISNUMBER(SEARCH("less than 0.5 mm",'Model output'!V89)), ISNUMBER(SEARCH("abut",'Model output'!V89))), "negative", "positive")</f>
        <v>negative</v>
      </c>
      <c r="AE90" s="27"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ISNUMBER(SEARCH("papillary",N90,1)),S90="positive"),AND(AND(ISNUMBER(J90),J90&gt;=5),M90=""),AND(AND(ISNUMBER(J90),J90&gt;=5),AND(ISNUMBER(M90),M90&gt;=1)),AND(ISNUMBER(SERACH("papillary",N90)),OR(Y90="positive",Z90="positive"), ISNUMBER(SEARCH("BRAF",AB90)))),"intermediate","low"))</f>
        <v>intermediate</v>
      </c>
      <c r="AF90" s="28" t="str">
        <f t="shared" si="16"/>
        <v>1a</v>
      </c>
      <c r="AG90" s="28" t="str">
        <f t="shared" si="17"/>
        <v>1a</v>
      </c>
      <c r="AH90" s="28" t="str">
        <f t="shared" si="19"/>
        <v>0</v>
      </c>
      <c r="AI90" s="35" t="str">
        <f t="shared" si="20"/>
        <v>I</v>
      </c>
      <c r="AJ90" s="27" t="s">
        <v>629</v>
      </c>
      <c r="AK90" s="32" t="s">
        <v>949</v>
      </c>
      <c r="AL90" s="32" t="s">
        <v>949</v>
      </c>
      <c r="AM90" s="32" t="s">
        <v>948</v>
      </c>
      <c r="AN90" s="32" t="s">
        <v>59</v>
      </c>
      <c r="AO90" s="33">
        <f t="shared" ca="1" si="21"/>
        <v>1</v>
      </c>
      <c r="AP90" s="28">
        <f t="shared" si="22"/>
        <v>1</v>
      </c>
      <c r="AQ90" s="28">
        <f t="shared" si="23"/>
        <v>1</v>
      </c>
      <c r="AR90" s="28">
        <f t="shared" si="24"/>
        <v>1</v>
      </c>
      <c r="AS90" s="34">
        <f t="shared" si="18"/>
        <v>1</v>
      </c>
    </row>
    <row r="91" spans="1:45">
      <c r="A91" t="str">
        <f>'Model output'!A90</f>
        <v>TCGA-DJ-A3UR</v>
      </c>
      <c r="B91" s="43">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
      </c>
      <c r="F91" t="str">
        <f t="shared" si="13"/>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output'!G90)),ISNUMBER(SEARCH("2",'Model output'!G90)),ISNUMBER(SEARCH("III",'Model output'!G90)),ISNUMBER(SEARCH("three",'Model output'!G90)),ISNUMBER(SEARCH("3",'Model output'!G90)),ISNUMBER(SEARCH("IV",'Model output'!G90)),ISNUMBER(SEARCH("four",'Model output'!G90)),ISNUMBER(SEARCH("4",'Model output'!G90)),ISNUMBER(SEARCH("V ",'Model output'!G90)),ISNUMBER(SEARCH("five",'Model output'!G90)),ISNUMBER(SEARCH("5",'Model output'!G90))))), "lateral", "central"))</f>
        <v>central</v>
      </c>
      <c r="H91" t="str">
        <f>IF('Model output'!H90="","negative",IF('Model output'!H90="[]", "negative", IF(OR(ISNUMBER(SEARCH("lymph node",'Model output'!H90)),ISNUMBER(SEARCH("Not mentioned",'Model output'!H90)),ISNUMBER(SEARCH("neck",'Model output'!H90)),ISNUMBER(SEARCH("Not applicable",'Model output'!H90))),"negative","positive")))</f>
        <v>negative</v>
      </c>
      <c r="I91">
        <f>IF('Model output'!I90="","",IF(ISNUMBER('Model output'!I90),'Model output'!I90,1))</f>
        <v>3</v>
      </c>
      <c r="J91">
        <f>IF('Model output'!J90="","",IF(AND(ISNUMBER('Model output'!J90),'Model output'!J90&lt;=I91),'Model output'!J90,IF(ISNUMBER(SEARCH("0/",'Model output'!J90)),0,1)))</f>
        <v>1</v>
      </c>
      <c r="K91" t="str" cm="1">
        <f t="array" ref="K91">IF(COUNT(FIND({0,1,2,3,4,5,6,7,8,9},'Model output'!K90))&gt;0,'Model output'!K90,"")</f>
        <v>0.5 cm</v>
      </c>
      <c r="L91" s="8" t="str">
        <f t="shared" si="14"/>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['Follicular', 'Microcarcinoma', 'Tall cell']</v>
      </c>
      <c r="P91" t="str">
        <f>IF('Model output'!N90="","",'Model output'!N90)</f>
        <v>1 cm</v>
      </c>
      <c r="Q91" t="str">
        <f t="shared" si="15"/>
        <v>1cm</v>
      </c>
      <c r="R91" cm="1">
        <f t="array" ref="R91">IF(Q91="","",IF(ISNUMBER(SEARCH("cm",Q91)),MAX(VALUE(SUBSTITUTE(_xlfn.FILTERXML("&lt;t&gt;&lt;s&gt;"&amp;SUBSTITUTE(Q91,",","&lt;/s&gt;&lt;s&gt;")&amp;"&lt;/s&gt;&lt;/t&gt;","//s"),"cm",""))),MAX(VALUE(SUBSTITUTE(_xlfn.FILTERXML("&lt;t&gt;&lt;s&gt;"&amp;SUBSTITUTE(Q91,",","&lt;/s&gt;&lt;s&gt;")&amp;"&lt;/s&gt;&lt;/t&gt;","//s"),"mm","")))/10))</f>
        <v>1</v>
      </c>
      <c r="S91" t="str">
        <f>IF(OR('Model output'!P90="",ISNUMBER(SEARCH("Not identified", 'Model output'!P90)),ISNUMBER(SEARCH("Absent",'Model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t="str">
        <f>IF('Model output'!S90="","", IF('Model output'!S90= "[]", "", 'Model output'!S90))</f>
        <v>['One of the microcarcinoma invades extra-thyroid fibroadipose tissue']</v>
      </c>
      <c r="Y91" t="str">
        <f>IF(OR('Model output'!S90="",ISNUMBER(SEARCH("Absent",'Model output'!S90)),ISNUMBER(SEARCH("Not identified",'Model output'!S90)),ISNUMBER(SEARCH("No",'Model output'!S90)),ISNUMBER(SEARCH("negative",'Model output'!S90)),ISNUMBER(SEARCH("limited to thyroid",'Model output'!S90))),"negative",IF(Z91="positive","gETE", "positive"))</f>
        <v>negative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 IF('Model output'!T90="[]", "", IF('Model output'!T90="Not mentioned", "No", "Yes")))</f>
        <v/>
      </c>
      <c r="AB91" t="str">
        <f>IF(AA91&lt;&gt;"Yes","",IF(OR('Model output'!U90="",'Model output'!U90="[]",ISNUMBER(SEARCH("Not identified",'Model output'!U90))),"",'Model output'!U90))</f>
        <v/>
      </c>
      <c r="AC91" s="9" t="str">
        <f>IF(OR('Model output'!V90="", AND(ISERROR(SEARCH("Positive",'Model output'!V90)), ISNUMBER(SEARCH("Negative",'Model output'!V90))), 'Model output'!V90="No", ISNUMBER(SEARCH("Uninvolved",'Model output'!V90)), ISNUMBER(SEARCH("Not involved",'Model output'!V90)), ISNUMBER(SEARCH("Free",'Model output'!V90)), ISNUMBER(SEARCH("Cannot be assessed",'Model output'!V90)), ISNUMBER(SEARCH("1 mm",'Model output'!V90)), ISNUMBER(SEARCH("0.1 CM",'Model output'!V90)), ISNUMBER(SEARCH("less than 0.2 mm",'Model output'!V90)), ISNUMBER(SEARCH("less than 0.5 mm",'Model output'!V90)), ISNUMBER(SEARCH("abut",'Model output'!V90))), "negative", "positive")</f>
        <v>negative</v>
      </c>
      <c r="AE91" s="27"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ISNUMBER(SEARCH("papillary",N91,1)),S91="positive"),AND(AND(ISNUMBER(J91),J91&gt;=5),M91=""),AND(AND(ISNUMBER(J91),J91&gt;=5),AND(ISNUMBER(M91),M91&gt;=1)),AND(ISNUMBER(SERACH("papillary",N91)),OR(Y91="positive",Z91="positive"), ISNUMBER(SEARCH("BRAF",AB91)))),"intermediate","low"))</f>
        <v>intermediate</v>
      </c>
      <c r="AF91" s="28" t="str">
        <f t="shared" si="16"/>
        <v>1a</v>
      </c>
      <c r="AG91" s="28" t="str">
        <f t="shared" si="17"/>
        <v>1a</v>
      </c>
      <c r="AH91" s="28" t="str">
        <f t="shared" si="19"/>
        <v>0</v>
      </c>
      <c r="AI91" s="35" t="str">
        <f t="shared" si="20"/>
        <v>I</v>
      </c>
      <c r="AJ91" s="27" t="s">
        <v>629</v>
      </c>
      <c r="AK91" s="32" t="s">
        <v>949</v>
      </c>
      <c r="AL91" s="32" t="s">
        <v>949</v>
      </c>
      <c r="AM91" s="32" t="s">
        <v>948</v>
      </c>
      <c r="AN91" s="32" t="s">
        <v>59</v>
      </c>
      <c r="AO91" s="33">
        <f t="shared" ca="1" si="21"/>
        <v>1</v>
      </c>
      <c r="AP91" s="28">
        <f t="shared" si="22"/>
        <v>1</v>
      </c>
      <c r="AQ91" s="28">
        <f t="shared" si="23"/>
        <v>1</v>
      </c>
      <c r="AR91" s="28">
        <f t="shared" si="24"/>
        <v>1</v>
      </c>
      <c r="AS91" s="34">
        <f t="shared" si="18"/>
        <v>1</v>
      </c>
    </row>
    <row r="92" spans="1:45">
      <c r="A92" t="str">
        <f>'Model output'!A91</f>
        <v>TCGA-DJ-A3US</v>
      </c>
      <c r="B92" s="43">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1</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X</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X</v>
      </c>
      <c r="F92" t="str">
        <f t="shared" si="13"/>
        <v>negative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output'!G91)),ISNUMBER(SEARCH("2",'Model output'!G91)),ISNUMBER(SEARCH("III",'Model output'!G91)),ISNUMBER(SEARCH("three",'Model output'!G91)),ISNUMBER(SEARCH("3",'Model output'!G91)),ISNUMBER(SEARCH("IV",'Model output'!G91)),ISNUMBER(SEARCH("four",'Model output'!G91)),ISNUMBER(SEARCH("4",'Model output'!G91)),ISNUMBER(SEARCH("V ",'Model output'!G91)),ISNUMBER(SEARCH("five",'Model output'!G91)),ISNUMBER(SEARCH("5",'Model output'!G91))))), "lateral", "central"))</f>
        <v/>
      </c>
      <c r="H92" t="str">
        <f>IF('Model output'!H91="","negative",IF('Model output'!H91="[]", "negative", IF(OR(ISNUMBER(SEARCH("lymph node",'Model output'!H91)),ISNUMBER(SEARCH("Not mentioned",'Model output'!H91)),ISNUMBER(SEARCH("neck",'Model output'!H91)),ISNUMBER(SEARCH("Not applicable",'Model output'!H91))),"negative","positive")))</f>
        <v>negative</v>
      </c>
      <c r="I92" t="str">
        <f>IF('Model output'!I91="","",IF(ISNUMBER('Model output'!I91),'Model output'!I91,1))</f>
        <v/>
      </c>
      <c r="J92" t="str">
        <f>IF('Model output'!J91="","",IF(AND(ISNUMBER('Model output'!J91),'Model output'!J91&lt;=I92),'Model output'!J91,IF(ISNUMBER(SEARCH("0/",'Model output'!J91)),0,1)))</f>
        <v/>
      </c>
      <c r="K92" t="str" cm="1">
        <f t="array" ref="K92">IF(COUNT(FIND({0,1,2,3,4,5,6,7,8,9},'Model output'!K91))&gt;0,'Model output'!K91,"")</f>
        <v/>
      </c>
      <c r="L92" s="8" t="str">
        <f t="shared" si="14"/>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v>
      </c>
      <c r="O92" t="str">
        <f>IF('Model output'!M91="","",'Model output'!M91)</f>
        <v/>
      </c>
      <c r="P92" t="str">
        <f>IF('Model output'!N91="","",'Model output'!N91)</f>
        <v>1.5 cm</v>
      </c>
      <c r="Q92" t="str">
        <f t="shared" si="15"/>
        <v>1.5cm</v>
      </c>
      <c r="R92" cm="1">
        <f t="array" ref="R92">IF(Q92="","",IF(ISNUMBER(SEARCH("cm",Q92)),MAX(VALUE(SUBSTITUTE(_xlfn.FILTERXML("&lt;t&gt;&lt;s&gt;"&amp;SUBSTITUTE(Q92,",","&lt;/s&gt;&lt;s&gt;")&amp;"&lt;/s&gt;&lt;/t&gt;","//s"),"cm",""))),MAX(VALUE(SUBSTITUTE(_xlfn.FILTERXML("&lt;t&gt;&lt;s&gt;"&amp;SUBSTITUTE(Q92,",","&lt;/s&gt;&lt;s&gt;")&amp;"&lt;/s&gt;&lt;/t&gt;","//s"),"mm","")))/10))</f>
        <v>1.5</v>
      </c>
      <c r="S92" t="str">
        <f>IF(OR('Model output'!P91="",ISNUMBER(SEARCH("Not identified", 'Model output'!P91)),ISNUMBER(SEARCH("Absent",'Model output'!P91)),AND(ISNUMBER(SEARCH("No",'Model output'!P91)),NOT(ISNUMBER(SEARCH("diagnostic",'Model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positive</v>
      </c>
      <c r="X92" t="str">
        <f>IF('Model output'!S91="","", IF('Model output'!S91= "[]", "", 'Model output'!S91))</f>
        <v>Not identified</v>
      </c>
      <c r="Y92" t="str">
        <f>IF(OR('Model output'!S91="",ISNUMBER(SEARCH("Absent",'Model output'!S91)),ISNUMBER(SEARCH("Not identified",'Model output'!S91)),ISNUMBER(SEARCH("No",'Model output'!S91)),ISNUMBER(SEARCH("negative",'Model output'!S91)),ISNUMBER(SEARCH("limited to thyroid",'Model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 IF('Model output'!T91="[]", "", IF('Model output'!T91="Not mentioned", "No", "Yes")))</f>
        <v/>
      </c>
      <c r="AB92" t="str">
        <f>IF(AA92&lt;&gt;"Yes","",IF(OR('Model output'!U91="",'Model output'!U91="[]",ISNUMBER(SEARCH("Not identified",'Model output'!U91))),"",'Model output'!U91))</f>
        <v/>
      </c>
      <c r="AC92" s="9" t="str">
        <f>IF(OR('Model output'!V91="", AND(ISERROR(SEARCH("Positive",'Model output'!V91)), ISNUMBER(SEARCH("Negative",'Model output'!V91))), 'Model output'!V91="No", ISNUMBER(SEARCH("Uninvolved",'Model output'!V91)), ISNUMBER(SEARCH("Not involved",'Model output'!V91)), ISNUMBER(SEARCH("Free",'Model output'!V91)), ISNUMBER(SEARCH("Cannot be assessed",'Model output'!V91)), ISNUMBER(SEARCH("1 mm",'Model output'!V91)), ISNUMBER(SEARCH("0.1 CM",'Model output'!V91)), ISNUMBER(SEARCH("less than 0.2 mm",'Model output'!V91)), ISNUMBER(SEARCH("less than 0.5 mm",'Model output'!V91)), ISNUMBER(SEARCH("abut",'Model output'!V91))), "negative", "positive")</f>
        <v>negative</v>
      </c>
      <c r="AE92" s="27"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ISNUMBER(SEARCH("papillary",N92,1)),S92="positive"),AND(AND(ISNUMBER(J92),J92&gt;=5),M92=""),AND(AND(ISNUMBER(J92),J92&gt;=5),AND(ISNUMBER(M92),M92&gt;=1)),AND(ISNUMBER(SERACH("papillary",N92)),OR(Y92="positive",Z92="positive"), ISNUMBER(SEARCH("BRAF",AB92)))),"intermediate","low"))</f>
        <v>low</v>
      </c>
      <c r="AF92" s="28" t="str">
        <f t="shared" si="16"/>
        <v>1b</v>
      </c>
      <c r="AG92" s="28" t="str">
        <f t="shared" si="17"/>
        <v>0</v>
      </c>
      <c r="AH92" s="28" t="str">
        <f t="shared" si="19"/>
        <v>0</v>
      </c>
      <c r="AI92" s="35" t="str">
        <f t="shared" si="20"/>
        <v>I</v>
      </c>
      <c r="AJ92" s="27" t="s">
        <v>627</v>
      </c>
      <c r="AK92" s="32" t="s">
        <v>944</v>
      </c>
      <c r="AL92" s="32" t="s">
        <v>948</v>
      </c>
      <c r="AM92" s="32" t="s">
        <v>948</v>
      </c>
      <c r="AN92" s="32" t="s">
        <v>59</v>
      </c>
      <c r="AO92" s="33">
        <f t="shared" ca="1" si="21"/>
        <v>1</v>
      </c>
      <c r="AP92" s="28">
        <f t="shared" si="22"/>
        <v>1</v>
      </c>
      <c r="AQ92" s="28">
        <f t="shared" si="23"/>
        <v>1</v>
      </c>
      <c r="AR92" s="28">
        <f t="shared" si="24"/>
        <v>1</v>
      </c>
      <c r="AS92" s="34">
        <f t="shared" si="18"/>
        <v>1</v>
      </c>
    </row>
    <row r="93" spans="1:45">
      <c r="A93" t="str">
        <f>'Model output'!A92</f>
        <v>TCGA-DJ-A3UT</v>
      </c>
      <c r="B93" s="43">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X</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X</v>
      </c>
      <c r="F93" t="str">
        <f t="shared" si="13"/>
        <v>negative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output'!G92)),ISNUMBER(SEARCH("2",'Model output'!G92)),ISNUMBER(SEARCH("III",'Model output'!G92)),ISNUMBER(SEARCH("three",'Model output'!G92)),ISNUMBER(SEARCH("3",'Model output'!G92)),ISNUMBER(SEARCH("IV",'Model output'!G92)),ISNUMBER(SEARCH("four",'Model output'!G92)),ISNUMBER(SEARCH("4",'Model output'!G92)),ISNUMBER(SEARCH("V ",'Model output'!G92)),ISNUMBER(SEARCH("five",'Model output'!G92)),ISNUMBER(SEARCH("5",'Model output'!G92))))), "lateral", "central"))</f>
        <v/>
      </c>
      <c r="H93" t="str">
        <f>IF('Model output'!H92="","negative",IF('Model output'!H92="[]", "negative", IF(OR(ISNUMBER(SEARCH("lymph node",'Model output'!H92)),ISNUMBER(SEARCH("Not mentioned",'Model output'!H92)),ISNUMBER(SEARCH("neck",'Model output'!H92)),ISNUMBER(SEARCH("Not applicable",'Model output'!H92))),"negative","positive")))</f>
        <v>negative</v>
      </c>
      <c r="I93" t="str">
        <f>IF('Model output'!I92="","",IF(ISNUMBER('Model output'!I92),'Model output'!I92,1))</f>
        <v/>
      </c>
      <c r="J93" t="str">
        <f>IF('Model output'!J92="","",IF(AND(ISNUMBER('Model output'!J92),'Model output'!J92&lt;=I93),'Model output'!J92,IF(ISNUMBER(SEARCH("0/",'Model output'!J92)),0,1)))</f>
        <v/>
      </c>
      <c r="K93" t="str" cm="1">
        <f t="array" ref="K93">IF(COUNT(FIND({0,1,2,3,4,5,6,7,8,9},'Model output'!K92))&gt;0,'Model output'!K92,"")</f>
        <v/>
      </c>
      <c r="L93" s="8" t="str">
        <f t="shared" si="14"/>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
      </c>
      <c r="P93" t="str">
        <f>IF('Model output'!N92="","",'Model output'!N92)</f>
        <v>0.9 cm</v>
      </c>
      <c r="Q93" t="str">
        <f t="shared" si="15"/>
        <v>0.9cm</v>
      </c>
      <c r="R93" cm="1">
        <f t="array" ref="R93">IF(Q93="","",IF(ISNUMBER(SEARCH("cm",Q93)),MAX(VALUE(SUBSTITUTE(_xlfn.FILTERXML("&lt;t&gt;&lt;s&gt;"&amp;SUBSTITUTE(Q93,",","&lt;/s&gt;&lt;s&gt;")&amp;"&lt;/s&gt;&lt;/t&gt;","//s"),"cm",""))),MAX(VALUE(SUBSTITUTE(_xlfn.FILTERXML("&lt;t&gt;&lt;s&gt;"&amp;SUBSTITUTE(Q93,",","&lt;/s&gt;&lt;s&gt;")&amp;"&lt;/s&gt;&lt;/t&gt;","//s"),"mm","")))/10))</f>
        <v>0.9</v>
      </c>
      <c r="S93" t="str">
        <f>IF(OR('Model output'!P92="",ISNUMBER(SEARCH("Not identified", 'Model output'!P92)),ISNUMBER(SEARCH("Absent",'Model output'!P92)),AND(ISNUMBER(SEARCH("No",'Model output'!P92)),NOT(ISNUMBER(SEARCH("diagnostic",'Model output'!P92)))),ISNUMBER(SEARCH("Negative",'Model output'!P92))),"negative","positive")</f>
        <v>negative</v>
      </c>
      <c r="T93">
        <f>IF('Model output'!O92="","",'Model output'!O92)</f>
        <v>3</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t="str">
        <f>IF('Model output'!S92="","", IF('Model output'!S92= "[]", "", 'Model output'!S92))</f>
        <v>Not identified</v>
      </c>
      <c r="Y93" t="str">
        <f>IF(OR('Model output'!S92="",ISNUMBER(SEARCH("Absent",'Model output'!S92)),ISNUMBER(SEARCH("Not identified",'Model output'!S92)),ISNUMBER(SEARCH("No",'Model output'!S92)),ISNUMBER(SEARCH("negative",'Model output'!S92)),ISNUMBER(SEARCH("limited to thyroid",'Model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 IF('Model output'!T92="[]", "", IF('Model output'!T92="Not mentioned", "No", "Yes")))</f>
        <v/>
      </c>
      <c r="AB93" t="str">
        <f>IF(AA93&lt;&gt;"Yes","",IF(OR('Model output'!U92="",'Model output'!U92="[]",ISNUMBER(SEARCH("Not identified",'Model output'!U92))),"",'Model output'!U92))</f>
        <v/>
      </c>
      <c r="AC93" s="9" t="str">
        <f>IF(OR('Model output'!V92="", AND(ISERROR(SEARCH("Positive",'Model output'!V92)), ISNUMBER(SEARCH("Negative",'Model output'!V92))), 'Model output'!V92="No", ISNUMBER(SEARCH("Uninvolved",'Model output'!V92)), ISNUMBER(SEARCH("Not involved",'Model output'!V92)), ISNUMBER(SEARCH("Free",'Model output'!V92)), ISNUMBER(SEARCH("Cannot be assessed",'Model output'!V92)), ISNUMBER(SEARCH("1 mm",'Model output'!V92)), ISNUMBER(SEARCH("0.1 CM",'Model output'!V92)), ISNUMBER(SEARCH("less than 0.2 mm",'Model output'!V92)), ISNUMBER(SEARCH("less than 0.5 mm",'Model output'!V92)), ISNUMBER(SEARCH("abut",'Model output'!V92))), "negative", "positive")</f>
        <v>negative</v>
      </c>
      <c r="AE93" s="27"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ISNUMBER(SEARCH("papillary",N93,1)),S93="positive"),AND(AND(ISNUMBER(J93),J93&gt;=5),M93=""),AND(AND(ISNUMBER(J93),J93&gt;=5),AND(ISNUMBER(M93),M93&gt;=1)),AND(ISNUMBER(SERACH("papillary",N93)),OR(Y93="positive",Z93="positive"), ISNUMBER(SEARCH("BRAF",AB93)))),"intermediate","low"))</f>
        <v>low</v>
      </c>
      <c r="AF93" s="28" t="str">
        <f t="shared" si="16"/>
        <v>1a</v>
      </c>
      <c r="AG93" s="28" t="str">
        <f t="shared" si="17"/>
        <v>0</v>
      </c>
      <c r="AH93" s="28" t="str">
        <f t="shared" si="19"/>
        <v>0</v>
      </c>
      <c r="AI93" s="35" t="str">
        <f t="shared" si="20"/>
        <v>I</v>
      </c>
      <c r="AJ93" s="27" t="s">
        <v>627</v>
      </c>
      <c r="AK93" s="32" t="s">
        <v>949</v>
      </c>
      <c r="AL93" s="32" t="s">
        <v>948</v>
      </c>
      <c r="AM93" s="32" t="s">
        <v>948</v>
      </c>
      <c r="AN93" s="32" t="s">
        <v>59</v>
      </c>
      <c r="AO93" s="33">
        <f t="shared" ca="1" si="21"/>
        <v>1</v>
      </c>
      <c r="AP93" s="28">
        <f t="shared" si="22"/>
        <v>1</v>
      </c>
      <c r="AQ93" s="28">
        <f t="shared" si="23"/>
        <v>1</v>
      </c>
      <c r="AR93" s="28">
        <f t="shared" si="24"/>
        <v>1</v>
      </c>
      <c r="AS93" s="34">
        <f t="shared" si="18"/>
        <v>1</v>
      </c>
    </row>
    <row r="94" spans="1:45">
      <c r="A94" t="str">
        <f>'Model output'!A93</f>
        <v>TCGA-DJ-A3UU</v>
      </c>
      <c r="B94" s="43">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1</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X</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X</v>
      </c>
      <c r="F94" t="str">
        <f t="shared" si="13"/>
        <v>negative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output'!G93)),ISNUMBER(SEARCH("2",'Model output'!G93)),ISNUMBER(SEARCH("III",'Model output'!G93)),ISNUMBER(SEARCH("three",'Model output'!G93)),ISNUMBER(SEARCH("3",'Model output'!G93)),ISNUMBER(SEARCH("IV",'Model output'!G93)),ISNUMBER(SEARCH("four",'Model output'!G93)),ISNUMBER(SEARCH("4",'Model output'!G93)),ISNUMBER(SEARCH("V ",'Model output'!G93)),ISNUMBER(SEARCH("five",'Model output'!G93)),ISNUMBER(SEARCH("5",'Model output'!G93))))), "lateral", "central"))</f>
        <v/>
      </c>
      <c r="H94" t="str">
        <f>IF('Model output'!H93="","negative",IF('Model output'!H93="[]", "negative", IF(OR(ISNUMBER(SEARCH("lymph node",'Model output'!H93)),ISNUMBER(SEARCH("Not mentioned",'Model output'!H93)),ISNUMBER(SEARCH("neck",'Model output'!H93)),ISNUMBER(SEARCH("Not applicable",'Model output'!H93))),"negative","positive")))</f>
        <v>negative</v>
      </c>
      <c r="I94">
        <f>IF('Model output'!I93="","",IF(ISNUMBER('Model output'!I93),'Model output'!I93,1))</f>
        <v>2</v>
      </c>
      <c r="J94">
        <f>IF('Model output'!J93="","",IF(AND(ISNUMBER('Model output'!J93),'Model output'!J93&lt;=I94),'Model output'!J93,IF(ISNUMBER(SEARCH("0/",'Model output'!J93)),0,1)))</f>
        <v>0</v>
      </c>
      <c r="K94" t="str" cm="1">
        <f t="array" ref="K94">IF(COUNT(FIND({0,1,2,3,4,5,6,7,8,9},'Model output'!K93))&gt;0,'Model output'!K93,"")</f>
        <v/>
      </c>
      <c r="L94" s="8" t="str">
        <f t="shared" si="14"/>
        <v/>
      </c>
      <c r="M94" t="str" cm="1">
        <f t="array" ref="M94">IF(L94="","",IF(ISNUMBER(SEARCH("cm",L94)),MAX(VALUE(SUBSTITUTE(_xlfn.FILTERXML("&lt;t&gt;&lt;s&gt;"&amp;SUBSTITUTE(L94,",","&lt;/s&gt;&lt;s&gt;")&amp;"&lt;/s&gt;&lt;/t&gt;","//s"),"cm",""))),MAX(VALUE(SUBSTITUTE(_xlfn.FILTERXML("&lt;t&gt;&lt;s&gt;"&amp;SUBSTITUTE(L94,",","&lt;/s&gt;&lt;s&gt;")&amp;"&lt;/s&gt;&lt;/t&gt;","//s"),"mm","")))/10))</f>
        <v/>
      </c>
      <c r="N94" t="str">
        <f>IF('Model output'!L93="","",'Model output'!L93)</f>
        <v>papillary</v>
      </c>
      <c r="O94" t="str">
        <f>IF('Model output'!M93="","",'Model output'!M93)</f>
        <v>classical</v>
      </c>
      <c r="P94" t="str">
        <f>IF('Model output'!N93="","",'Model output'!N93)</f>
        <v>1.1 cm</v>
      </c>
      <c r="Q94" t="str">
        <f t="shared" si="15"/>
        <v>1.1cm</v>
      </c>
      <c r="R94" cm="1">
        <f t="array" ref="R94">IF(Q94="","",IF(ISNUMBER(SEARCH("cm",Q94)),MAX(VALUE(SUBSTITUTE(_xlfn.FILTERXML("&lt;t&gt;&lt;s&gt;"&amp;SUBSTITUTE(Q94,",","&lt;/s&gt;&lt;s&gt;")&amp;"&lt;/s&gt;&lt;/t&gt;","//s"),"cm",""))),MAX(VALUE(SUBSTITUTE(_xlfn.FILTERXML("&lt;t&gt;&lt;s&gt;"&amp;SUBSTITUTE(Q94,",","&lt;/s&gt;&lt;s&gt;")&amp;"&lt;/s&gt;&lt;/t&gt;","//s"),"mm","")))/10))</f>
        <v>1.1000000000000001</v>
      </c>
      <c r="S94" t="str">
        <f>IF(OR('Model output'!P93="",ISNUMBER(SEARCH("Not identified", 'Model output'!P93)),ISNUMBER(SEARCH("Absent",'Model output'!P93)),AND(ISNUMBER(SEARCH("No",'Model output'!P93)),NOT(ISNUMBER(SEARCH("diagnostic",'Model output'!P93)))),ISNUMBER(SEARCH("Negative",'Model output'!P93))),"negative","positive")</f>
        <v>negative</v>
      </c>
      <c r="T94">
        <f>IF('Model output'!O93="","",'Model output'!O93)</f>
        <v>3</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negative</v>
      </c>
      <c r="X94" t="str">
        <f>IF('Model output'!S93="","", IF('Model output'!S93= "[]", "", 'Model output'!S93))</f>
        <v>Present</v>
      </c>
      <c r="Y94" t="str">
        <f>IF(OR('Model output'!S93="",ISNUMBER(SEARCH("Absent",'Model output'!S93)),ISNUMBER(SEARCH("Not identified",'Model output'!S93)),ISNUMBER(SEARCH("No",'Model output'!S93)),ISNUMBER(SEARCH("negative",'Model output'!S93)),ISNUMBER(SEARCH("limited to thyroid",'Model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 IF('Model output'!T93="[]", "", IF('Model output'!T93="Not mentioned", "No", "Yes")))</f>
        <v/>
      </c>
      <c r="AB94" t="str">
        <f>IF(AA94&lt;&gt;"Yes","",IF(OR('Model output'!U93="",'Model output'!U93="[]",ISNUMBER(SEARCH("Not identified",'Model output'!U93))),"",'Model output'!U93))</f>
        <v/>
      </c>
      <c r="AC94" s="9" t="str">
        <f>IF(OR('Model output'!V93="", AND(ISERROR(SEARCH("Positive",'Model output'!V93)), ISNUMBER(SEARCH("Negative",'Model output'!V93))), 'Model output'!V93="No", ISNUMBER(SEARCH("Uninvolved",'Model output'!V93)), ISNUMBER(SEARCH("Not involved",'Model output'!V93)), ISNUMBER(SEARCH("Free",'Model output'!V93)), ISNUMBER(SEARCH("Cannot be assessed",'Model output'!V93)), ISNUMBER(SEARCH("1 mm",'Model output'!V93)), ISNUMBER(SEARCH("0.1 CM",'Model output'!V93)), ISNUMBER(SEARCH("less than 0.2 mm",'Model output'!V93)), ISNUMBER(SEARCH("less than 0.5 mm",'Model output'!V93)), ISNUMBER(SEARCH("abut",'Model output'!V93))), "negative", "positive")</f>
        <v>positive</v>
      </c>
      <c r="AE94" s="27"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ISNUMBER(SEARCH("papillary",N94,1)),S94="positive"),AND(AND(ISNUMBER(J94),J94&gt;=5),M94=""),AND(AND(ISNUMBER(J94),J94&gt;=5),AND(ISNUMBER(M94),M94&gt;=1)),AND(ISNUMBER(SERACH("papillary",N94)),OR(Y94="positive",Z94="positive"), ISNUMBER(SEARCH("BRAF",AB94)))),"intermediate","low"))</f>
        <v>high</v>
      </c>
      <c r="AF94" s="28" t="str">
        <f t="shared" si="16"/>
        <v>1b</v>
      </c>
      <c r="AG94" s="28" t="str">
        <f t="shared" si="17"/>
        <v>0</v>
      </c>
      <c r="AH94" s="28" t="str">
        <f t="shared" si="19"/>
        <v>0</v>
      </c>
      <c r="AI94" s="35" t="str">
        <f t="shared" si="20"/>
        <v>I</v>
      </c>
      <c r="AJ94" s="27" t="s">
        <v>625</v>
      </c>
      <c r="AK94" s="32" t="s">
        <v>944</v>
      </c>
      <c r="AL94" s="32" t="s">
        <v>945</v>
      </c>
      <c r="AM94" s="32" t="s">
        <v>948</v>
      </c>
      <c r="AN94" s="32" t="s">
        <v>59</v>
      </c>
      <c r="AO94" s="33">
        <f t="shared" si="21"/>
        <v>1</v>
      </c>
      <c r="AP94" s="28">
        <f t="shared" si="22"/>
        <v>1</v>
      </c>
      <c r="AQ94" s="28">
        <f t="shared" si="23"/>
        <v>1</v>
      </c>
      <c r="AR94" s="28">
        <f t="shared" si="24"/>
        <v>1</v>
      </c>
      <c r="AS94" s="34">
        <f t="shared" si="18"/>
        <v>1</v>
      </c>
    </row>
    <row r="95" spans="1:45">
      <c r="A95" t="str">
        <f>'Model output'!A94</f>
        <v>TCGA-DJ-A3UV</v>
      </c>
      <c r="B95" s="43">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X</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X</v>
      </c>
      <c r="F95" t="str">
        <f t="shared" si="13"/>
        <v>negative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output'!G94)),ISNUMBER(SEARCH("2",'Model output'!G94)),ISNUMBER(SEARCH("III",'Model output'!G94)),ISNUMBER(SEARCH("three",'Model output'!G94)),ISNUMBER(SEARCH("3",'Model output'!G94)),ISNUMBER(SEARCH("IV",'Model output'!G94)),ISNUMBER(SEARCH("four",'Model output'!G94)),ISNUMBER(SEARCH("4",'Model output'!G94)),ISNUMBER(SEARCH("V ",'Model output'!G94)),ISNUMBER(SEARCH("five",'Model output'!G94)),ISNUMBER(SEARCH("5",'Model output'!G94))))), "lateral", "central"))</f>
        <v/>
      </c>
      <c r="H95" t="str">
        <f>IF('Model output'!H94="","negative",IF('Model output'!H94="[]", "negative", IF(OR(ISNUMBER(SEARCH("lymph node",'Model output'!H94)),ISNUMBER(SEARCH("Not mentioned",'Model output'!H94)),ISNUMBER(SEARCH("neck",'Model output'!H94)),ISNUMBER(SEARCH("Not applicable",'Model output'!H94))),"negative","positive")))</f>
        <v>negative</v>
      </c>
      <c r="I95">
        <f>IF('Model output'!I94="","",IF(ISNUMBER('Model output'!I94),'Model output'!I94,1))</f>
        <v>1</v>
      </c>
      <c r="J95">
        <f>IF('Model output'!J94="","",IF(AND(ISNUMBER('Model output'!J94),'Model output'!J94&lt;=I95),'Model output'!J94,IF(ISNUMBER(SEARCH("0/",'Model output'!J94)),0,1)))</f>
        <v>0</v>
      </c>
      <c r="K95" t="str" cm="1">
        <f t="array" ref="K95">IF(COUNT(FIND({0,1,2,3,4,5,6,7,8,9},'Model output'!K94))&gt;0,'Model output'!K94,"")</f>
        <v/>
      </c>
      <c r="L95" s="8" t="str">
        <f t="shared" si="14"/>
        <v/>
      </c>
      <c r="M95" t="str" cm="1">
        <f t="array" ref="M95">IF(L95="","",IF(ISNUMBER(SEARCH("cm",L95)),MAX(VALUE(SUBSTITUTE(_xlfn.FILTERXML("&lt;t&gt;&lt;s&gt;"&amp;SUBSTITUTE(L95,",","&lt;/s&gt;&lt;s&gt;")&amp;"&lt;/s&gt;&lt;/t&gt;","//s"),"cm",""))),MAX(VALUE(SUBSTITUTE(_xlfn.FILTERXML("&lt;t&gt;&lt;s&gt;"&amp;SUBSTITUTE(L95,",","&lt;/s&gt;&lt;s&gt;")&amp;"&lt;/s&gt;&lt;/t&gt;","//s"),"mm","")))/10))</f>
        <v/>
      </c>
      <c r="N95" t="str">
        <f>IF('Model output'!L94="","",'Model output'!L94)</f>
        <v>papillary</v>
      </c>
      <c r="O95" t="str">
        <f>IF('Model output'!M94="","",'Model output'!M94)</f>
        <v>classical</v>
      </c>
      <c r="P95" t="str">
        <f>IF('Model output'!N94="","",'Model output'!N94)</f>
        <v>1.0 cm</v>
      </c>
      <c r="Q95" t="str">
        <f t="shared" si="15"/>
        <v>1.0cm</v>
      </c>
      <c r="R95" cm="1">
        <f t="array" ref="R95">IF(Q95="","",IF(ISNUMBER(SEARCH("cm",Q95)),MAX(VALUE(SUBSTITUTE(_xlfn.FILTERXML("&lt;t&gt;&lt;s&gt;"&amp;SUBSTITUTE(Q95,",","&lt;/s&gt;&lt;s&gt;")&amp;"&lt;/s&gt;&lt;/t&gt;","//s"),"cm",""))),MAX(VALUE(SUBSTITUTE(_xlfn.FILTERXML("&lt;t&gt;&lt;s&gt;"&amp;SUBSTITUTE(Q95,",","&lt;/s&gt;&lt;s&gt;")&amp;"&lt;/s&gt;&lt;/t&gt;","//s"),"mm","")))/10))</f>
        <v>1</v>
      </c>
      <c r="S95" t="str">
        <f>IF(OR('Model output'!P94="",ISNUMBER(SEARCH("Not identified", 'Model output'!P94)),ISNUMBER(SEARCH("Absent",'Model output'!P94)),AND(ISNUMBER(SEARCH("No",'Model output'!P94)),NOT(ISNUMBER(SEARCH("diagnostic",'Model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f>
        <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positive</v>
      </c>
      <c r="X95" t="str">
        <f>IF('Model output'!S94="","", IF('Model output'!S94= "[]", "", 'Model output'!S94))</f>
        <v>Not identified</v>
      </c>
      <c r="Y95" t="str">
        <f>IF(OR('Model output'!S94="",ISNUMBER(SEARCH("Absent",'Model output'!S94)),ISNUMBER(SEARCH("Not identified",'Model output'!S94)),ISNUMBER(SEARCH("No",'Model output'!S94)),ISNUMBER(SEARCH("negative",'Model output'!S94)),ISNUMBER(SEARCH("limited to thyroid",'Model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 IF('Model output'!T94="[]", "", IF('Model output'!T94="Not mentioned", "No", "Yes")))</f>
        <v/>
      </c>
      <c r="AB95" t="str">
        <f>IF(AA95&lt;&gt;"Yes","",IF(OR('Model output'!U94="",'Model output'!U94="[]",ISNUMBER(SEARCH("Not identified",'Model output'!U94))),"",'Model output'!U94))</f>
        <v/>
      </c>
      <c r="AC95" s="9" t="str">
        <f>IF(OR('Model output'!V94="", AND(ISERROR(SEARCH("Positive",'Model output'!V94)), ISNUMBER(SEARCH("Negative",'Model output'!V94))), 'Model output'!V94="No", ISNUMBER(SEARCH("Uninvolved",'Model output'!V94)), ISNUMBER(SEARCH("Not involved",'Model output'!V94)), ISNUMBER(SEARCH("Free",'Model output'!V94)), ISNUMBER(SEARCH("Cannot be assessed",'Model output'!V94)), ISNUMBER(SEARCH("1 mm",'Model output'!V94)), ISNUMBER(SEARCH("0.1 CM",'Model output'!V94)), ISNUMBER(SEARCH("less than 0.2 mm",'Model output'!V94)), ISNUMBER(SEARCH("less than 0.5 mm",'Model output'!V94)), ISNUMBER(SEARCH("abut",'Model output'!V94))), "negative", "positive")</f>
        <v>negative</v>
      </c>
      <c r="AE95" s="27"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ISNUMBER(SEARCH("papillary",N95,1)),S95="positive"),AND(AND(ISNUMBER(J95),J95&gt;=5),M95=""),AND(AND(ISNUMBER(J95),J95&gt;=5),AND(ISNUMBER(M95),M95&gt;=1)),AND(ISNUMBER(SERACH("papillary",N95)),OR(Y95="positive",Z95="positive"), ISNUMBER(SEARCH("BRAF",AB95)))),"intermediate","low"))</f>
        <v>intermediate</v>
      </c>
      <c r="AF95" s="28" t="str">
        <f t="shared" si="16"/>
        <v>1a</v>
      </c>
      <c r="AG95" s="28" t="str">
        <f t="shared" si="17"/>
        <v>0</v>
      </c>
      <c r="AH95" s="28" t="str">
        <f t="shared" si="19"/>
        <v>0</v>
      </c>
      <c r="AI95" s="35" t="str">
        <f t="shared" si="20"/>
        <v>I</v>
      </c>
      <c r="AJ95" s="27" t="s">
        <v>629</v>
      </c>
      <c r="AK95" s="32" t="s">
        <v>949</v>
      </c>
      <c r="AL95" s="32" t="s">
        <v>945</v>
      </c>
      <c r="AM95" s="32" t="s">
        <v>948</v>
      </c>
      <c r="AN95" s="32" t="s">
        <v>59</v>
      </c>
      <c r="AO95" s="33">
        <f t="shared" ca="1" si="21"/>
        <v>1</v>
      </c>
      <c r="AP95" s="28">
        <f t="shared" si="22"/>
        <v>1</v>
      </c>
      <c r="AQ95" s="28">
        <f t="shared" si="23"/>
        <v>1</v>
      </c>
      <c r="AR95" s="28">
        <f t="shared" si="24"/>
        <v>1</v>
      </c>
      <c r="AS95" s="34">
        <f t="shared" si="18"/>
        <v>1</v>
      </c>
    </row>
    <row r="96" spans="1:45">
      <c r="A96" t="str">
        <f>'Model output'!A95</f>
        <v>TCGA-DJ-A3UX</v>
      </c>
      <c r="B96" s="43">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X</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X</v>
      </c>
      <c r="F96" t="str">
        <f t="shared" si="13"/>
        <v>negative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output'!G95)),ISNUMBER(SEARCH("2",'Model output'!G95)),ISNUMBER(SEARCH("III",'Model output'!G95)),ISNUMBER(SEARCH("three",'Model output'!G95)),ISNUMBER(SEARCH("3",'Model output'!G95)),ISNUMBER(SEARCH("IV",'Model output'!G95)),ISNUMBER(SEARCH("four",'Model output'!G95)),ISNUMBER(SEARCH("4",'Model output'!G95)),ISNUMBER(SEARCH("V ",'Model output'!G95)),ISNUMBER(SEARCH("five",'Model output'!G95)),ISNUMBER(SEARCH("5",'Model output'!G95))))), "lateral", "central"))</f>
        <v/>
      </c>
      <c r="H96" t="str">
        <f>IF('Model output'!H95="","negative",IF('Model output'!H95="[]", "negative", IF(OR(ISNUMBER(SEARCH("lymph node",'Model output'!H95)),ISNUMBER(SEARCH("Not mentioned",'Model output'!H95)),ISNUMBER(SEARCH("neck",'Model output'!H95)),ISNUMBER(SEARCH("Not applicable",'Model output'!H95))),"negative","positive")))</f>
        <v>negative</v>
      </c>
      <c r="I96">
        <f>IF('Model output'!I95="","",IF(ISNUMBER('Model output'!I95),'Model output'!I95,1))</f>
        <v>3</v>
      </c>
      <c r="J96">
        <f>IF('Model output'!J95="","",IF(AND(ISNUMBER('Model output'!J95),'Model output'!J95&lt;=I96),'Model output'!J95,IF(ISNUMBER(SEARCH("0/",'Model output'!J95)),0,1)))</f>
        <v>0</v>
      </c>
      <c r="K96" t="str" cm="1">
        <f t="array" ref="K96">IF(COUNT(FIND({0,1,2,3,4,5,6,7,8,9},'Model output'!K95))&gt;0,'Model output'!K95,"")</f>
        <v/>
      </c>
      <c r="L96" s="8" t="str">
        <f t="shared" si="14"/>
        <v/>
      </c>
      <c r="M96" t="str" cm="1">
        <f t="array" ref="M96">IF(L96="","",IF(ISNUMBER(SEARCH("cm",L96)),MAX(VALUE(SUBSTITUTE(_xlfn.FILTERXML("&lt;t&gt;&lt;s&gt;"&amp;SUBSTITUTE(L96,",","&lt;/s&gt;&lt;s&gt;")&amp;"&lt;/s&gt;&lt;/t&gt;","//s"),"cm",""))),MAX(VALUE(SUBSTITUTE(_xlfn.FILTERXML("&lt;t&gt;&lt;s&gt;"&amp;SUBSTITUTE(L96,",","&lt;/s&gt;&lt;s&gt;")&amp;"&lt;/s&gt;&lt;/t&gt;","//s"),"mm","")))/10))</f>
        <v/>
      </c>
      <c r="N96" t="str">
        <f>IF('Model output'!L95="","",'Model output'!L95)</f>
        <v>papillary</v>
      </c>
      <c r="O96" t="str">
        <f>IF('Model output'!M95="","",'Model output'!M95)</f>
        <v/>
      </c>
      <c r="P96" t="str">
        <f>IF('Model output'!N95="","",'Model output'!N95)</f>
        <v>0.5 cm</v>
      </c>
      <c r="Q96" t="str">
        <f t="shared" si="15"/>
        <v>0.5cm</v>
      </c>
      <c r="R96" cm="1">
        <f t="array" ref="R96">IF(Q96="","",IF(ISNUMBER(SEARCH("cm",Q96)),MAX(VALUE(SUBSTITUTE(_xlfn.FILTERXML("&lt;t&gt;&lt;s&gt;"&amp;SUBSTITUTE(Q96,",","&lt;/s&gt;&lt;s&gt;")&amp;"&lt;/s&gt;&lt;/t&gt;","//s"),"cm",""))),MAX(VALUE(SUBSTITUTE(_xlfn.FILTERXML("&lt;t&gt;&lt;s&gt;"&amp;SUBSTITUTE(Q96,",","&lt;/s&gt;&lt;s&gt;")&amp;"&lt;/s&gt;&lt;/t&gt;","//s"),"mm","")))/10))</f>
        <v>0.5</v>
      </c>
      <c r="S96" t="str">
        <f>IF(OR('Model output'!P95="",ISNUMBER(SEARCH("Not identified", 'Model output'!P95)),ISNUMBER(SEARCH("Absent",'Model output'!P95)),AND(ISNUMBER(SEARCH("No",'Model output'!P95)),NOT(ISNUMBER(SEARCH("diagnostic",'Model output'!P95)))),ISNUMBER(SEARCH("Negative",'Model output'!P95))),"negative","positive")</f>
        <v>negative</v>
      </c>
      <c r="T96">
        <f>IF('Model output'!O95="","",'Model output'!O95)</f>
        <v>2</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t="str">
        <f>IF('Model output'!S95="","", IF('Model output'!S95= "[]", "", 'Model output'!S95))</f>
        <v>Not identified</v>
      </c>
      <c r="Y96" t="str">
        <f>IF(OR('Model output'!S95="",ISNUMBER(SEARCH("Absent",'Model output'!S95)),ISNUMBER(SEARCH("Not identified",'Model output'!S95)),ISNUMBER(SEARCH("No",'Model output'!S95)),ISNUMBER(SEARCH("negative",'Model output'!S95)),ISNUMBER(SEARCH("limited to thyroid",'Model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 IF('Model output'!T95="[]", "", IF('Model output'!T95="Not mentioned", "No", "Yes")))</f>
        <v/>
      </c>
      <c r="AB96" t="str">
        <f>IF(AA96&lt;&gt;"Yes","",IF(OR('Model output'!U95="",'Model output'!U95="[]",ISNUMBER(SEARCH("Not identified",'Model output'!U95))),"",'Model output'!U95))</f>
        <v/>
      </c>
      <c r="AC96" s="9" t="str">
        <f>IF(OR('Model output'!V95="", AND(ISERROR(SEARCH("Positive",'Model output'!V95)), ISNUMBER(SEARCH("Negative",'Model output'!V95))), 'Model output'!V95="No", ISNUMBER(SEARCH("Uninvolved",'Model output'!V95)), ISNUMBER(SEARCH("Not involved",'Model output'!V95)), ISNUMBER(SEARCH("Free",'Model output'!V95)), ISNUMBER(SEARCH("Cannot be assessed",'Model output'!V95)), ISNUMBER(SEARCH("1 mm",'Model output'!V95)), ISNUMBER(SEARCH("0.1 CM",'Model output'!V95)), ISNUMBER(SEARCH("less than 0.2 mm",'Model output'!V95)), ISNUMBER(SEARCH("less than 0.5 mm",'Model output'!V95)), ISNUMBER(SEARCH("abut",'Model output'!V95))), "negative", "positive")</f>
        <v>negative</v>
      </c>
      <c r="AE96" s="27"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ISNUMBER(SEARCH("papillary",N96,1)),S96="positive"),AND(AND(ISNUMBER(J96),J96&gt;=5),M96=""),AND(AND(ISNUMBER(J96),J96&gt;=5),AND(ISNUMBER(M96),M96&gt;=1)),AND(ISNUMBER(SERACH("papillary",N96)),OR(Y96="positive",Z96="positive"), ISNUMBER(SEARCH("BRAF",AB96)))),"intermediate","low"))</f>
        <v>low</v>
      </c>
      <c r="AF96" s="28" t="str">
        <f t="shared" si="16"/>
        <v>1a</v>
      </c>
      <c r="AG96" s="28" t="str">
        <f t="shared" si="17"/>
        <v>0</v>
      </c>
      <c r="AH96" s="28" t="str">
        <f t="shared" si="19"/>
        <v>0</v>
      </c>
      <c r="AI96" s="35" t="str">
        <f t="shared" si="20"/>
        <v>I</v>
      </c>
      <c r="AJ96" s="27" t="s">
        <v>627</v>
      </c>
      <c r="AK96" s="32" t="s">
        <v>949</v>
      </c>
      <c r="AL96" s="32" t="s">
        <v>945</v>
      </c>
      <c r="AM96" s="32" t="s">
        <v>948</v>
      </c>
      <c r="AN96" s="32" t="s">
        <v>59</v>
      </c>
      <c r="AO96" s="33">
        <f t="shared" ca="1" si="21"/>
        <v>1</v>
      </c>
      <c r="AP96" s="28">
        <f t="shared" si="22"/>
        <v>1</v>
      </c>
      <c r="AQ96" s="28">
        <f t="shared" si="23"/>
        <v>1</v>
      </c>
      <c r="AR96" s="28">
        <f t="shared" si="24"/>
        <v>1</v>
      </c>
      <c r="AS96" s="34">
        <f t="shared" si="18"/>
        <v>1</v>
      </c>
    </row>
    <row r="97" spans="1:45">
      <c r="A97" t="str">
        <f>'Model output'!A96</f>
        <v>TCGA-DJ-A3UY</v>
      </c>
      <c r="B97" s="43">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1</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X</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X</v>
      </c>
      <c r="F97" t="str">
        <f t="shared" si="13"/>
        <v>negative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output'!G96)),ISNUMBER(SEARCH("2",'Model output'!G96)),ISNUMBER(SEARCH("III",'Model output'!G96)),ISNUMBER(SEARCH("three",'Model output'!G96)),ISNUMBER(SEARCH("3",'Model output'!G96)),ISNUMBER(SEARCH("IV",'Model output'!G96)),ISNUMBER(SEARCH("four",'Model output'!G96)),ISNUMBER(SEARCH("4",'Model output'!G96)),ISNUMBER(SEARCH("V ",'Model output'!G96)),ISNUMBER(SEARCH("five",'Model output'!G96)),ISNUMBER(SEARCH("5",'Model output'!G96))))), "lateral", "central"))</f>
        <v/>
      </c>
      <c r="H97" t="str">
        <f>IF('Model output'!H96="","negative",IF('Model output'!H96="[]", "negative", IF(OR(ISNUMBER(SEARCH("lymph node",'Model output'!H96)),ISNUMBER(SEARCH("Not mentioned",'Model output'!H96)),ISNUMBER(SEARCH("neck",'Model output'!H96)),ISNUMBER(SEARCH("Not applicable",'Model output'!H96))),"negative","positive")))</f>
        <v>negative</v>
      </c>
      <c r="I97" t="str">
        <f>IF('Model output'!I96="","",IF(ISNUMBER('Model output'!I96),'Model output'!I96,1))</f>
        <v/>
      </c>
      <c r="J97" t="str">
        <f>IF('Model output'!J96="","",IF(AND(ISNUMBER('Model output'!J96),'Model output'!J96&lt;=I97),'Model output'!J96,IF(ISNUMBER(SEARCH("0/",'Model output'!J96)),0,1)))</f>
        <v/>
      </c>
      <c r="K97" t="str" cm="1">
        <f t="array" ref="K97">IF(COUNT(FIND({0,1,2,3,4,5,6,7,8,9},'Model output'!K96))&gt;0,'Model output'!K96,"")</f>
        <v/>
      </c>
      <c r="L97" s="8" t="str">
        <f t="shared" si="14"/>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v>
      </c>
      <c r="O97" t="str">
        <f>IF('Model output'!M96="","",'Model output'!M96)</f>
        <v/>
      </c>
      <c r="P97" t="str">
        <f>IF('Model output'!N96="","",'Model output'!N96)</f>
        <v>1.2 cm</v>
      </c>
      <c r="Q97" t="str">
        <f t="shared" si="15"/>
        <v>1.2cm</v>
      </c>
      <c r="R97" cm="1">
        <f t="array" ref="R97">IF(Q97="","",IF(ISNUMBER(SEARCH("cm",Q97)),MAX(VALUE(SUBSTITUTE(_xlfn.FILTERXML("&lt;t&gt;&lt;s&gt;"&amp;SUBSTITUTE(Q97,",","&lt;/s&gt;&lt;s&gt;")&amp;"&lt;/s&gt;&lt;/t&gt;","//s"),"cm",""))),MAX(VALUE(SUBSTITUTE(_xlfn.FILTERXML("&lt;t&gt;&lt;s&gt;"&amp;SUBSTITUTE(Q97,",","&lt;/s&gt;&lt;s&gt;")&amp;"&lt;/s&gt;&lt;/t&gt;","//s"),"mm","")))/10))</f>
        <v>1.2</v>
      </c>
      <c r="S97" t="str">
        <f>IF(OR('Model output'!P96="",ISNUMBER(SEARCH("Not identified", 'Model output'!P96)),ISNUMBER(SEARCH("Absent",'Model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positive</v>
      </c>
      <c r="X97" t="str">
        <f>IF('Model output'!S96="","", IF('Model output'!S96= "[]", "", 'Model output'!S96))</f>
        <v>Not identified</v>
      </c>
      <c r="Y97" t="str">
        <f>IF(OR('Model output'!S96="",ISNUMBER(SEARCH("Absent",'Model output'!S96)),ISNUMBER(SEARCH("Not identified",'Model output'!S96)),ISNUMBER(SEARCH("No",'Model output'!S96)),ISNUMBER(SEARCH("negative",'Model output'!S96)),ISNUMBER(SEARCH("limited to thyroid",'Model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 IF('Model output'!T96="[]", "", IF('Model output'!T96="Not mentioned", "No", "Yes")))</f>
        <v/>
      </c>
      <c r="AB97" t="str">
        <f>IF(AA97&lt;&gt;"Yes","",IF(OR('Model output'!U96="",'Model output'!U96="[]",ISNUMBER(SEARCH("Not identified",'Model output'!U96))),"",'Model output'!U96))</f>
        <v/>
      </c>
      <c r="AC97" s="9" t="str">
        <f>IF(OR('Model output'!V96="", AND(ISERROR(SEARCH("Positive",'Model output'!V96)), ISNUMBER(SEARCH("Negative",'Model output'!V96))), 'Model output'!V96="No", ISNUMBER(SEARCH("Uninvolved",'Model output'!V96)), ISNUMBER(SEARCH("Not involved",'Model output'!V96)), ISNUMBER(SEARCH("Free",'Model output'!V96)), ISNUMBER(SEARCH("Cannot be assessed",'Model output'!V96)), ISNUMBER(SEARCH("1 mm",'Model output'!V96)), ISNUMBER(SEARCH("0.1 CM",'Model output'!V96)), ISNUMBER(SEARCH("less than 0.2 mm",'Model output'!V96)), ISNUMBER(SEARCH("less than 0.5 mm",'Model output'!V96)), ISNUMBER(SEARCH("abut",'Model output'!V96))), "negative", "positive")</f>
        <v>negative</v>
      </c>
      <c r="AE97" s="27"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ISNUMBER(SEARCH("papillary",N97,1)),S97="positive"),AND(AND(ISNUMBER(J97),J97&gt;=5),M97=""),AND(AND(ISNUMBER(J97),J97&gt;=5),AND(ISNUMBER(M97),M97&gt;=1)),AND(ISNUMBER(SERACH("papillary",N97)),OR(Y97="positive",Z97="positive"), ISNUMBER(SEARCH("BRAF",AB97)))),"intermediate","low"))</f>
        <v>low</v>
      </c>
      <c r="AF97" s="28" t="str">
        <f t="shared" si="16"/>
        <v>1b</v>
      </c>
      <c r="AG97" s="28" t="str">
        <f t="shared" si="17"/>
        <v>0</v>
      </c>
      <c r="AH97" s="28" t="str">
        <f t="shared" si="19"/>
        <v>0</v>
      </c>
      <c r="AI97" s="35" t="str">
        <f t="shared" si="20"/>
        <v>I</v>
      </c>
      <c r="AJ97" s="27" t="s">
        <v>627</v>
      </c>
      <c r="AK97" s="32" t="s">
        <v>944</v>
      </c>
      <c r="AL97" s="32" t="s">
        <v>948</v>
      </c>
      <c r="AM97" s="32" t="s">
        <v>948</v>
      </c>
      <c r="AN97" s="32" t="s">
        <v>59</v>
      </c>
      <c r="AO97" s="33">
        <f t="shared" ca="1" si="21"/>
        <v>1</v>
      </c>
      <c r="AP97" s="28">
        <f t="shared" si="22"/>
        <v>1</v>
      </c>
      <c r="AQ97" s="28">
        <f t="shared" si="23"/>
        <v>1</v>
      </c>
      <c r="AR97" s="28">
        <f t="shared" si="24"/>
        <v>1</v>
      </c>
      <c r="AS97" s="34">
        <f t="shared" si="18"/>
        <v>1</v>
      </c>
    </row>
    <row r="98" spans="1:45">
      <c r="A98" t="str">
        <f>'Model output'!A97</f>
        <v>TCGA-DJ-A3UZ</v>
      </c>
      <c r="B98" s="43">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X</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X</v>
      </c>
      <c r="F98" t="str">
        <f t="shared" si="13"/>
        <v>negative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output'!G97)),ISNUMBER(SEARCH("2",'Model output'!G97)),ISNUMBER(SEARCH("III",'Model output'!G97)),ISNUMBER(SEARCH("three",'Model output'!G97)),ISNUMBER(SEARCH("3",'Model output'!G97)),ISNUMBER(SEARCH("IV",'Model output'!G97)),ISNUMBER(SEARCH("four",'Model output'!G97)),ISNUMBER(SEARCH("4",'Model output'!G97)),ISNUMBER(SEARCH("V ",'Model output'!G97)),ISNUMBER(SEARCH("five",'Model output'!G97)),ISNUMBER(SEARCH("5",'Model output'!G97))))), "lateral", "central"))</f>
        <v/>
      </c>
      <c r="H98" t="str">
        <f>IF('Model output'!H97="","negative",IF('Model output'!H97="[]", "negative", IF(OR(ISNUMBER(SEARCH("lymph node",'Model output'!H97)),ISNUMBER(SEARCH("Not mentioned",'Model output'!H97)),ISNUMBER(SEARCH("neck",'Model output'!H97)),ISNUMBER(SEARCH("Not applicable",'Model output'!H97))),"negative","positive")))</f>
        <v>negative</v>
      </c>
      <c r="I98">
        <f>IF('Model output'!I97="","",IF(ISNUMBER('Model output'!I97),'Model output'!I97,1))</f>
        <v>2</v>
      </c>
      <c r="J98">
        <f>IF('Model output'!J97="","",IF(AND(ISNUMBER('Model output'!J97),'Model output'!J97&lt;=I98),'Model output'!J97,IF(ISNUMBER(SEARCH("0/",'Model output'!J97)),0,1)))</f>
        <v>0</v>
      </c>
      <c r="K98" t="str" cm="1">
        <f t="array" ref="K98">IF(COUNT(FIND({0,1,2,3,4,5,6,7,8,9},'Model output'!K97))&gt;0,'Model output'!K97,"")</f>
        <v/>
      </c>
      <c r="L98" s="8" t="str">
        <f t="shared" si="14"/>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v>
      </c>
      <c r="O98" t="str">
        <f>IF('Model output'!M97="","",'Model output'!M97)</f>
        <v>microcarcinoma, classical</v>
      </c>
      <c r="P98" t="str">
        <f>IF('Model output'!N97="","",'Model output'!N97)</f>
        <v>1.1 cm</v>
      </c>
      <c r="Q98" t="str">
        <f t="shared" si="15"/>
        <v>1.1cm</v>
      </c>
      <c r="R98" cm="1">
        <f t="array" ref="R98">IF(Q98="","",IF(ISNUMBER(SEARCH("cm",Q98)),MAX(VALUE(SUBSTITUTE(_xlfn.FILTERXML("&lt;t&gt;&lt;s&gt;"&amp;SUBSTITUTE(Q98,",","&lt;/s&gt;&lt;s&gt;")&amp;"&lt;/s&gt;&lt;/t&gt;","//s"),"cm",""))),MAX(VALUE(SUBSTITUTE(_xlfn.FILTERXML("&lt;t&gt;&lt;s&gt;"&amp;SUBSTITUTE(Q98,",","&lt;/s&gt;&lt;s&gt;")&amp;"&lt;/s&gt;&lt;/t&gt;","//s"),"mm","")))/10))</f>
        <v>1.1000000000000001</v>
      </c>
      <c r="S98" t="str">
        <f>IF(OR('Model output'!P97="",ISNUMBER(SEARCH("Not identified", 'Model output'!P97)),ISNUMBER(SEARCH("Absent",'Model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t="str">
        <f>IF('Model output'!S97="","", IF('Model output'!S97= "[]", "", 'Model output'!S97))</f>
        <v>Invades: perithyroidal adipose tissue and parathyroid gland</v>
      </c>
      <c r="Y98" t="str">
        <f>IF(OR('Model output'!S97="",ISNUMBER(SEARCH("Absent",'Model output'!S97)),ISNUMBER(SEARCH("Not identified",'Model output'!S97)),ISNUMBER(SEARCH("No",'Model output'!S97)),ISNUMBER(SEARCH("negative",'Model output'!S97)),ISNUMBER(SEARCH("limited to thyroid",'Model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 IF('Model output'!T97="[]", "", IF('Model output'!T97="Not mentioned", "No", "Yes")))</f>
        <v/>
      </c>
      <c r="AB98" t="str">
        <f>IF(AA98&lt;&gt;"Yes","",IF(OR('Model output'!U97="",'Model output'!U97="[]",ISNUMBER(SEARCH("Not identified",'Model output'!U97))),"",'Model output'!U97))</f>
        <v/>
      </c>
      <c r="AC98" s="9" t="str">
        <f>IF(OR('Model output'!V97="", AND(ISERROR(SEARCH("Positive",'Model output'!V97)), ISNUMBER(SEARCH("Negative",'Model output'!V97))), 'Model output'!V97="No", ISNUMBER(SEARCH("Uninvolved",'Model output'!V97)), ISNUMBER(SEARCH("Not involved",'Model output'!V97)), ISNUMBER(SEARCH("Free",'Model output'!V97)), ISNUMBER(SEARCH("Cannot be assessed",'Model output'!V97)), ISNUMBER(SEARCH("1 mm",'Model output'!V97)), ISNUMBER(SEARCH("0.1 CM",'Model output'!V97)), ISNUMBER(SEARCH("less than 0.2 mm",'Model output'!V97)), ISNUMBER(SEARCH("less than 0.5 mm",'Model output'!V97)), ISNUMBER(SEARCH("abut",'Model output'!V97))), "negative", "positive")</f>
        <v>negative</v>
      </c>
      <c r="AE98" s="27"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ISNUMBER(SEARCH("papillary",N98,1)),S98="positive"),AND(AND(ISNUMBER(J98),J98&gt;=5),M98=""),AND(AND(ISNUMBER(J98),J98&gt;=5),AND(ISNUMBER(M98),M98&gt;=1)),AND(ISNUMBER(SERACH("papillary",N98)),OR(Y98="positive",Z98="positive"), ISNUMBER(SEARCH("BRAF",AB98)))),"intermediate","low"))</f>
        <v>intermediate</v>
      </c>
      <c r="AF98" s="28" t="str">
        <f t="shared" si="16"/>
        <v>1b</v>
      </c>
      <c r="AG98" s="28" t="str">
        <f t="shared" si="17"/>
        <v>0</v>
      </c>
      <c r="AH98" s="28" t="str">
        <f t="shared" si="19"/>
        <v>0</v>
      </c>
      <c r="AI98" s="35" t="str">
        <f t="shared" si="20"/>
        <v>I</v>
      </c>
      <c r="AJ98" s="27" t="s">
        <v>629</v>
      </c>
      <c r="AK98" s="32" t="s">
        <v>944</v>
      </c>
      <c r="AL98" s="32" t="s">
        <v>945</v>
      </c>
      <c r="AM98" s="32" t="s">
        <v>948</v>
      </c>
      <c r="AN98" s="32" t="s">
        <v>59</v>
      </c>
      <c r="AO98" s="33">
        <f t="shared" ca="1" si="21"/>
        <v>1</v>
      </c>
      <c r="AP98" s="28">
        <f t="shared" si="22"/>
        <v>1</v>
      </c>
      <c r="AQ98" s="28">
        <f t="shared" si="23"/>
        <v>1</v>
      </c>
      <c r="AR98" s="28">
        <f t="shared" si="24"/>
        <v>1</v>
      </c>
      <c r="AS98" s="34">
        <f t="shared" si="18"/>
        <v>1</v>
      </c>
    </row>
    <row r="99" spans="1:45">
      <c r="A99" t="str">
        <f>'Model output'!A98</f>
        <v>TCGA-DJ-A3V2</v>
      </c>
      <c r="B99" s="43">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1b</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1a</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0</v>
      </c>
      <c r="F99" t="str">
        <f t="shared" si="13"/>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output'!G98)),ISNUMBER(SEARCH("2",'Model output'!G98)),ISNUMBER(SEARCH("III",'Model output'!G98)),ISNUMBER(SEARCH("three",'Model output'!G98)),ISNUMBER(SEARCH("3",'Model output'!G98)),ISNUMBER(SEARCH("IV",'Model output'!G98)),ISNUMBER(SEARCH("four",'Model output'!G98)),ISNUMBER(SEARCH("4",'Model output'!G98)),ISNUMBER(SEARCH("V ",'Model output'!G98)),ISNUMBER(SEARCH("five",'Model output'!G98)),ISNUMBER(SEARCH("5",'Model output'!G98))))), "lateral", "central"))</f>
        <v>central</v>
      </c>
      <c r="H99" t="str">
        <f>IF('Model output'!H98="","negative",IF('Model output'!H98="[]", "negative", IF(OR(ISNUMBER(SEARCH("lymph node",'Model output'!H98)),ISNUMBER(SEARCH("Not mentioned",'Model output'!H98)),ISNUMBER(SEARCH("neck",'Model output'!H98)),ISNUMBER(SEARCH("Not applicable",'Model output'!H98))),"negative","positive")))</f>
        <v>negative</v>
      </c>
      <c r="I99">
        <f>IF('Model output'!I98="","",IF(ISNUMBER('Model output'!I98),'Model output'!I98,1))</f>
        <v>4</v>
      </c>
      <c r="J99">
        <f>IF('Model output'!J98="","",IF(AND(ISNUMBER('Model output'!J98),'Model output'!J98&lt;=I99),'Model output'!J98,IF(ISNUMBER(SEARCH("0/",'Model output'!J98)),0,1)))</f>
        <v>1</v>
      </c>
      <c r="K99" t="str" cm="1">
        <f t="array" ref="K99">IF(COUNT(FIND({0,1,2,3,4,5,6,7,8,9},'Model output'!K98))&gt;0,'Model output'!K98,"")</f>
        <v>0.9 cm</v>
      </c>
      <c r="L99" s="8" t="str">
        <f t="shared" si="14"/>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v>
      </c>
      <c r="O99" t="str">
        <f>IF('Model output'!M98="","",'Model output'!M98)</f>
        <v>classical</v>
      </c>
      <c r="P99" t="str">
        <f>IF('Model output'!N98="","",'Model output'!N98)</f>
        <v>2.1 cm</v>
      </c>
      <c r="Q99" t="str">
        <f t="shared" si="15"/>
        <v>2.1cm</v>
      </c>
      <c r="R99" cm="1">
        <f t="array" ref="R99">IF(Q99="","",IF(ISNUMBER(SEARCH("cm",Q99)),MAX(VALUE(SUBSTITUTE(_xlfn.FILTERXML("&lt;t&gt;&lt;s&gt;"&amp;SUBSTITUTE(Q99,",","&lt;/s&gt;&lt;s&gt;")&amp;"&lt;/s&gt;&lt;/t&gt;","//s"),"cm",""))),MAX(VALUE(SUBSTITUTE(_xlfn.FILTERXML("&lt;t&gt;&lt;s&gt;"&amp;SUBSTITUTE(Q99,",","&lt;/s&gt;&lt;s&gt;")&amp;"&lt;/s&gt;&lt;/t&gt;","//s"),"mm","")))/10))</f>
        <v>2.1</v>
      </c>
      <c r="S99" t="str">
        <f>IF(OR('Model output'!P98="",ISNUMBER(SEARCH("Not identified", 'Model output'!P98)),ISNUMBER(SEARCH("Absent",'Model output'!P98)),AND(ISNUMBER(SEARCH("No",'Model output'!P98)),NOT(ISNUMBER(SEARCH("diagnostic",'Model output'!P98)))),ISNUMBER(SEARCH("Negative",'Model output'!P98))),"negative","positive")</f>
        <v>positive</v>
      </c>
      <c r="T99">
        <f>IF('Model output'!O98="","",'Model output'!O98)</f>
        <v>3</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positive</v>
      </c>
      <c r="X99" t="str">
        <f>IF('Model output'!S98="","", IF('Model output'!S98= "[]", "", 'Model output'!S98))</f>
        <v>Not Identified</v>
      </c>
      <c r="Y99" t="str">
        <f>IF(OR('Model output'!S98="",ISNUMBER(SEARCH("Absent",'Model output'!S98)),ISNUMBER(SEARCH("Not identified",'Model output'!S98)),ISNUMBER(SEARCH("No",'Model output'!S98)),ISNUMBER(SEARCH("negative",'Model output'!S98)),ISNUMBER(SEARCH("limited to thyroid",'Model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 IF('Model output'!T98="[]", "", IF('Model output'!T98="Not mentioned", "No", "Yes")))</f>
        <v/>
      </c>
      <c r="AB99" t="str">
        <f>IF(AA99&lt;&gt;"Yes","",IF(OR('Model output'!U98="",'Model output'!U98="[]",ISNUMBER(SEARCH("Not identified",'Model output'!U98))),"",'Model output'!U98))</f>
        <v/>
      </c>
      <c r="AC99" s="9" t="str">
        <f>IF(OR('Model output'!V98="", AND(ISERROR(SEARCH("Positive",'Model output'!V98)), ISNUMBER(SEARCH("Negative",'Model output'!V98))), 'Model output'!V98="No", ISNUMBER(SEARCH("Uninvolved",'Model output'!V98)), ISNUMBER(SEARCH("Not involved",'Model output'!V98)), ISNUMBER(SEARCH("Free",'Model output'!V98)), ISNUMBER(SEARCH("Cannot be assessed",'Model output'!V98)), ISNUMBER(SEARCH("1 mm",'Model output'!V98)), ISNUMBER(SEARCH("0.1 CM",'Model output'!V98)), ISNUMBER(SEARCH("less than 0.2 mm",'Model output'!V98)), ISNUMBER(SEARCH("less than 0.5 mm",'Model output'!V98)), ISNUMBER(SEARCH("abut",'Model output'!V98))), "negative", "positive")</f>
        <v>negative</v>
      </c>
      <c r="AE99" s="27"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ISNUMBER(SEARCH("papillary",N99,1)),S99="positive"),AND(AND(ISNUMBER(J99),J99&gt;=5),M99=""),AND(AND(ISNUMBER(J99),J99&gt;=5),AND(ISNUMBER(M99),M99&gt;=1)),AND(ISNUMBER(SERACH("papillary",N99)),OR(Y99="positive",Z99="positive"), ISNUMBER(SEARCH("BRAF",AB99)))),"intermediate","low"))</f>
        <v>intermediate</v>
      </c>
      <c r="AF99" s="28" t="str">
        <f t="shared" si="16"/>
        <v>2</v>
      </c>
      <c r="AG99" s="28" t="str">
        <f t="shared" si="17"/>
        <v>1a</v>
      </c>
      <c r="AH99" s="28" t="str">
        <f t="shared" si="19"/>
        <v>0</v>
      </c>
      <c r="AI99" s="35" t="str">
        <f t="shared" si="20"/>
        <v>I</v>
      </c>
      <c r="AJ99" s="27" t="s">
        <v>629</v>
      </c>
      <c r="AK99" s="32" t="s">
        <v>947</v>
      </c>
      <c r="AL99" s="32" t="s">
        <v>949</v>
      </c>
      <c r="AM99" s="32" t="s">
        <v>948</v>
      </c>
      <c r="AN99" s="32" t="s">
        <v>59</v>
      </c>
      <c r="AO99" s="33">
        <f t="shared" ca="1" si="21"/>
        <v>1</v>
      </c>
      <c r="AP99" s="28">
        <f t="shared" si="22"/>
        <v>1</v>
      </c>
      <c r="AQ99" s="28">
        <f t="shared" si="23"/>
        <v>1</v>
      </c>
      <c r="AR99" s="28">
        <f t="shared" si="24"/>
        <v>1</v>
      </c>
      <c r="AS99" s="34">
        <f t="shared" si="18"/>
        <v>1</v>
      </c>
    </row>
    <row r="100" spans="1:45">
      <c r="A100" t="str">
        <f>'Model output'!A99</f>
        <v>TCGA-DJ-A3V3</v>
      </c>
      <c r="B100" s="43">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1</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X</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X</v>
      </c>
      <c r="F100" t="str">
        <f t="shared" si="13"/>
        <v>negative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output'!G99)),ISNUMBER(SEARCH("2",'Model output'!G99)),ISNUMBER(SEARCH("III",'Model output'!G99)),ISNUMBER(SEARCH("three",'Model output'!G99)),ISNUMBER(SEARCH("3",'Model output'!G99)),ISNUMBER(SEARCH("IV",'Model output'!G99)),ISNUMBER(SEARCH("four",'Model output'!G99)),ISNUMBER(SEARCH("4",'Model output'!G99)),ISNUMBER(SEARCH("V ",'Model output'!G99)),ISNUMBER(SEARCH("five",'Model output'!G99)),ISNUMBER(SEARCH("5",'Model output'!G99))))), "lateral", "central"))</f>
        <v/>
      </c>
      <c r="H100" t="str">
        <f>IF('Model output'!H99="","negative",IF('Model output'!H99="[]", "negative", IF(OR(ISNUMBER(SEARCH("lymph node",'Model output'!H99)),ISNUMBER(SEARCH("Not mentioned",'Model output'!H99)),ISNUMBER(SEARCH("neck",'Model output'!H99)),ISNUMBER(SEARCH("Not applicable",'Model output'!H99))),"negative","positive")))</f>
        <v>negative</v>
      </c>
      <c r="I100">
        <f>IF('Model output'!I99="","",IF(ISNUMBER('Model output'!I99),'Model output'!I99,1))</f>
        <v>14</v>
      </c>
      <c r="J100">
        <f>IF('Model output'!J99="","",IF(AND(ISNUMBER('Model output'!J99),'Model output'!J99&lt;=I100),'Model output'!J99,IF(ISNUMBER(SEARCH("0/",'Model output'!J99)),0,1)))</f>
        <v>0</v>
      </c>
      <c r="K100" t="str" cm="1">
        <f t="array" ref="K100">IF(COUNT(FIND({0,1,2,3,4,5,6,7,8,9},'Model output'!K99))&gt;0,'Model output'!K99,"")</f>
        <v/>
      </c>
      <c r="L100" s="8" t="str">
        <f t="shared" si="14"/>
        <v/>
      </c>
      <c r="M100" t="str" cm="1">
        <f t="array" ref="M100">IF(L100="","",IF(ISNUMBER(SEARCH("cm",L100)),MAX(VALUE(SUBSTITUTE(_xlfn.FILTERXML("&lt;t&gt;&lt;s&gt;"&amp;SUBSTITUTE(L100,",","&lt;/s&gt;&lt;s&gt;")&amp;"&lt;/s&gt;&lt;/t&gt;","//s"),"cm",""))),MAX(VALUE(SUBSTITUTE(_xlfn.FILTERXML("&lt;t&gt;&lt;s&gt;"&amp;SUBSTITUTE(L100,",","&lt;/s&gt;&lt;s&gt;")&amp;"&lt;/s&gt;&lt;/t&gt;","//s"),"mm","")))/10))</f>
        <v/>
      </c>
      <c r="N100" t="str">
        <f>IF('Model output'!L99="","",'Model output'!L99)</f>
        <v>papillary</v>
      </c>
      <c r="O100" t="str">
        <f>IF('Model output'!M99="","",'Model output'!M99)</f>
        <v>classical</v>
      </c>
      <c r="P100" t="str">
        <f>IF('Model output'!N99="","",'Model output'!N99)</f>
        <v>2.4 cm</v>
      </c>
      <c r="Q100" t="str">
        <f t="shared" si="15"/>
        <v>2.4cm</v>
      </c>
      <c r="R100" cm="1">
        <f t="array" ref="R100">IF(Q100="","",IF(ISNUMBER(SEARCH("cm",Q100)),MAX(VALUE(SUBSTITUTE(_xlfn.FILTERXML("&lt;t&gt;&lt;s&gt;"&amp;SUBSTITUTE(Q100,",","&lt;/s&gt;&lt;s&gt;")&amp;"&lt;/s&gt;&lt;/t&gt;","//s"),"cm",""))),MAX(VALUE(SUBSTITUTE(_xlfn.FILTERXML("&lt;t&gt;&lt;s&gt;"&amp;SUBSTITUTE(Q100,",","&lt;/s&gt;&lt;s&gt;")&amp;"&lt;/s&gt;&lt;/t&gt;","//s"),"mm","")))/10))</f>
        <v>2.4</v>
      </c>
      <c r="S100" t="str">
        <f>IF(OR('Model output'!P99="",ISNUMBER(SEARCH("Not identified", 'Model output'!P99)),ISNUMBER(SEARCH("Absent",'Model output'!P99)),AND(ISNUMBER(SEARCH("No",'Model output'!P99)),NOT(ISNUMBER(SEARCH("diagnostic",'Model output'!P99)))),ISNUMBER(SEARCH("Negative",'Model output'!P99))),"negative","positive")</f>
        <v>negative</v>
      </c>
      <c r="T100">
        <f>IF('Model output'!O99="","",'Model output'!O99)</f>
        <v>1</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positive</v>
      </c>
      <c r="X100" t="str">
        <f>IF('Model output'!S99="","", IF('Model output'!S99= "[]", "", 'Model output'!S99))</f>
        <v>Not identified</v>
      </c>
      <c r="Y100" t="str">
        <f>IF(OR('Model output'!S99="",ISNUMBER(SEARCH("Absent",'Model output'!S99)),ISNUMBER(SEARCH("Not identified",'Model output'!S99)),ISNUMBER(SEARCH("No",'Model output'!S99)),ISNUMBER(SEARCH("negative",'Model output'!S99)),ISNUMBER(SEARCH("limited to thyroid",'Model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 IF('Model output'!T99="[]", "", IF('Model output'!T99="Not mentioned", "No", "Yes")))</f>
        <v/>
      </c>
      <c r="AB100" t="str">
        <f>IF(AA100&lt;&gt;"Yes","",IF(OR('Model output'!U99="",'Model output'!U99="[]",ISNUMBER(SEARCH("Not identified",'Model output'!U99))),"",'Model output'!U99))</f>
        <v/>
      </c>
      <c r="AC100" s="9" t="str">
        <f>IF(OR('Model output'!V99="", AND(ISERROR(SEARCH("Positive",'Model output'!V99)), ISNUMBER(SEARCH("Negative",'Model output'!V99))), 'Model output'!V99="No", ISNUMBER(SEARCH("Uninvolved",'Model output'!V99)), ISNUMBER(SEARCH("Not involved",'Model output'!V99)), ISNUMBER(SEARCH("Free",'Model output'!V99)), ISNUMBER(SEARCH("Cannot be assessed",'Model output'!V99)), ISNUMBER(SEARCH("1 mm",'Model output'!V99)), ISNUMBER(SEARCH("0.1 CM",'Model output'!V99)), ISNUMBER(SEARCH("less than 0.2 mm",'Model output'!V99)), ISNUMBER(SEARCH("less than 0.5 mm",'Model output'!V99)), ISNUMBER(SEARCH("abut",'Model output'!V99))), "negative", "positive")</f>
        <v>negative</v>
      </c>
      <c r="AE100" s="27"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ISNUMBER(SEARCH("papillary",N100,1)),S100="positive"),AND(AND(ISNUMBER(J100),J100&gt;=5),M100=""),AND(AND(ISNUMBER(J100),J100&gt;=5),AND(ISNUMBER(M100),M100&gt;=1)),AND(ISNUMBER(SERACH("papillary",N100)),OR(Y100="positive",Z100="positive"), ISNUMBER(SEARCH("BRAF",AB100)))),"intermediate","low"))</f>
        <v>low</v>
      </c>
      <c r="AF100" s="28" t="str">
        <f t="shared" si="16"/>
        <v>2</v>
      </c>
      <c r="AG100" s="28" t="str">
        <f t="shared" si="17"/>
        <v>0</v>
      </c>
      <c r="AH100" s="28" t="str">
        <f t="shared" si="19"/>
        <v>0</v>
      </c>
      <c r="AI100" s="35" t="str">
        <f t="shared" si="20"/>
        <v>I</v>
      </c>
      <c r="AJ100" s="27" t="s">
        <v>627</v>
      </c>
      <c r="AK100" s="32" t="s">
        <v>947</v>
      </c>
      <c r="AL100" s="32" t="s">
        <v>945</v>
      </c>
      <c r="AM100" s="32" t="s">
        <v>948</v>
      </c>
      <c r="AN100" s="32" t="s">
        <v>59</v>
      </c>
      <c r="AO100" s="33">
        <f t="shared" ref="AO100:AO131" ca="1" si="25">IF(AE100=AJ100,1,0)</f>
        <v>1</v>
      </c>
      <c r="AP100" s="28">
        <f t="shared" ref="AP100:AP131" si="26">IF(AF100=AK100, 1, IF(AND(AF100="x", AK100="0"), 1, IF(AND(AF100="0", AK100="x"), 1, 0)))</f>
        <v>1</v>
      </c>
      <c r="AQ100" s="28">
        <f t="shared" ref="AQ100:AQ131" si="27">IF(AG100=AL100, 1, IF(AND(AG100="x", AL100="0"), 1, IF(AND(AG100="0", AL100="x"), 1, 0)))</f>
        <v>1</v>
      </c>
      <c r="AR100" s="28">
        <f t="shared" ref="AR100:AR131" si="28">IF(AH100=AM100, 1, IF(AND(AH100="x", AM100="0"), 1, IF(AND(AH100="0", AM100="x"), 1, 0)))</f>
        <v>1</v>
      </c>
      <c r="AS100" s="34">
        <f t="shared" si="18"/>
        <v>1</v>
      </c>
    </row>
    <row r="101" spans="1:45">
      <c r="A101" t="str">
        <f>'Model output'!A100</f>
        <v>TCGA-DJ-A3V5</v>
      </c>
      <c r="B101" s="43">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1</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X</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X</v>
      </c>
      <c r="F101" t="str">
        <f t="shared" si="13"/>
        <v>negative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output'!G100)),ISNUMBER(SEARCH("2",'Model output'!G100)),ISNUMBER(SEARCH("III",'Model output'!G100)),ISNUMBER(SEARCH("three",'Model output'!G100)),ISNUMBER(SEARCH("3",'Model output'!G100)),ISNUMBER(SEARCH("IV",'Model output'!G100)),ISNUMBER(SEARCH("four",'Model output'!G100)),ISNUMBER(SEARCH("4",'Model output'!G100)),ISNUMBER(SEARCH("V ",'Model output'!G100)),ISNUMBER(SEARCH("five",'Model output'!G100)),ISNUMBER(SEARCH("5",'Model output'!G100))))), "lateral", "central"))</f>
        <v/>
      </c>
      <c r="H101" t="str">
        <f>IF('Model output'!H100="","negative",IF('Model output'!H100="[]", "negative", IF(OR(ISNUMBER(SEARCH("lymph node",'Model output'!H100)),ISNUMBER(SEARCH("Not mentioned",'Model output'!H100)),ISNUMBER(SEARCH("neck",'Model output'!H100)),ISNUMBER(SEARCH("Not applicable",'Model output'!H100))),"negative","positive")))</f>
        <v>negative</v>
      </c>
      <c r="I101">
        <f>IF('Model output'!I100="","",IF(ISNUMBER('Model output'!I100),'Model output'!I100,1))</f>
        <v>0</v>
      </c>
      <c r="J101">
        <f>IF('Model output'!J100="","",IF(AND(ISNUMBER('Model output'!J100),'Model output'!J100&lt;=I101),'Model output'!J100,IF(ISNUMBER(SEARCH("0/",'Model output'!J100)),0,1)))</f>
        <v>0</v>
      </c>
      <c r="K101" t="str" cm="1">
        <f t="array" ref="K101">IF(COUNT(FIND({0,1,2,3,4,5,6,7,8,9},'Model output'!K100))&gt;0,'Model output'!K100,"")</f>
        <v/>
      </c>
      <c r="L101" s="8" t="str">
        <f t="shared" si="14"/>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v>
      </c>
      <c r="O101" t="str">
        <f>IF('Model output'!M100="","",'Model output'!M100)</f>
        <v>tall cell</v>
      </c>
      <c r="P101" t="str">
        <f>IF('Model output'!N100="","",'Model output'!N100)</f>
        <v>1.4 cm</v>
      </c>
      <c r="Q101" t="str">
        <f t="shared" si="15"/>
        <v>1.4cm</v>
      </c>
      <c r="R101" cm="1">
        <f t="array" ref="R101">IF(Q101="","",IF(ISNUMBER(SEARCH("cm",Q101)),MAX(VALUE(SUBSTITUTE(_xlfn.FILTERXML("&lt;t&gt;&lt;s&gt;"&amp;SUBSTITUTE(Q101,",","&lt;/s&gt;&lt;s&gt;")&amp;"&lt;/s&gt;&lt;/t&gt;","//s"),"cm",""))),MAX(VALUE(SUBSTITUTE(_xlfn.FILTERXML("&lt;t&gt;&lt;s&gt;"&amp;SUBSTITUTE(Q101,",","&lt;/s&gt;&lt;s&gt;")&amp;"&lt;/s&gt;&lt;/t&gt;","//s"),"mm","")))/10))</f>
        <v>1.4</v>
      </c>
      <c r="S101" t="str">
        <f>IF(OR('Model output'!P100="",ISNUMBER(SEARCH("Not identified", 'Model output'!P100)),ISNUMBER(SEARCH("Absent",'Model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t="str">
        <f>IF('Model output'!S100="","", IF('Model output'!S100= "[]", "", 'Model output'!S100))</f>
        <v>Invades: perithyroidal fibroadipose tissue</v>
      </c>
      <c r="Y101" t="str">
        <f>IF(OR('Model output'!S100="",ISNUMBER(SEARCH("Absent",'Model output'!S100)),ISNUMBER(SEARCH("Not identified",'Model output'!S100)),ISNUMBER(SEARCH("No",'Model output'!S100)),ISNUMBER(SEARCH("negative",'Model output'!S100)),ISNUMBER(SEARCH("limited to thyroid",'Model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 IF('Model output'!T100="[]", "", IF('Model output'!T100="Not mentioned", "No", "Yes")))</f>
        <v/>
      </c>
      <c r="AB101" t="str">
        <f>IF(AA101&lt;&gt;"Yes","",IF(OR('Model output'!U100="",'Model output'!U100="[]",ISNUMBER(SEARCH("Not identified",'Model output'!U100))),"",'Model output'!U100))</f>
        <v/>
      </c>
      <c r="AC101" s="9" t="str">
        <f>IF(OR('Model output'!V100="", AND(ISERROR(SEARCH("Positive",'Model output'!V100)), ISNUMBER(SEARCH("Negative",'Model output'!V100))), 'Model output'!V100="No", ISNUMBER(SEARCH("Uninvolved",'Model output'!V100)), ISNUMBER(SEARCH("Not involved",'Model output'!V100)), ISNUMBER(SEARCH("Free",'Model output'!V100)), ISNUMBER(SEARCH("Cannot be assessed",'Model output'!V100)), ISNUMBER(SEARCH("1 mm",'Model output'!V100)), ISNUMBER(SEARCH("0.1 CM",'Model output'!V100)), ISNUMBER(SEARCH("less than 0.2 mm",'Model output'!V100)), ISNUMBER(SEARCH("less than 0.5 mm",'Model output'!V100)), ISNUMBER(SEARCH("abut",'Model output'!V100))), "negative", "positive")</f>
        <v>positive</v>
      </c>
      <c r="AE101" s="27"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ISNUMBER(SEARCH("papillary",N101,1)),S101="positive"),AND(AND(ISNUMBER(J101),J101&gt;=5),M101=""),AND(AND(ISNUMBER(J101),J101&gt;=5),AND(ISNUMBER(M101),M101&gt;=1)),AND(ISNUMBER(SERACH("papillary",N101)),OR(Y101="positive",Z101="positive"), ISNUMBER(SEARCH("BRAF",AB101)))),"intermediate","low"))</f>
        <v>high</v>
      </c>
      <c r="AF101" s="28" t="str">
        <f t="shared" si="16"/>
        <v>1b</v>
      </c>
      <c r="AG101" s="28" t="str">
        <f t="shared" si="17"/>
        <v>0</v>
      </c>
      <c r="AH101" s="28" t="str">
        <f t="shared" si="19"/>
        <v>0</v>
      </c>
      <c r="AI101" s="35" t="str">
        <f t="shared" si="20"/>
        <v>I</v>
      </c>
      <c r="AJ101" s="27" t="s">
        <v>625</v>
      </c>
      <c r="AK101" s="32" t="s">
        <v>944</v>
      </c>
      <c r="AL101" s="32" t="s">
        <v>945</v>
      </c>
      <c r="AM101" s="32" t="s">
        <v>948</v>
      </c>
      <c r="AN101" s="32" t="s">
        <v>59</v>
      </c>
      <c r="AO101" s="33">
        <f t="shared" si="25"/>
        <v>1</v>
      </c>
      <c r="AP101" s="28">
        <f t="shared" si="26"/>
        <v>1</v>
      </c>
      <c r="AQ101" s="28">
        <f t="shared" si="27"/>
        <v>1</v>
      </c>
      <c r="AR101" s="28">
        <f t="shared" si="28"/>
        <v>1</v>
      </c>
      <c r="AS101" s="34">
        <f t="shared" si="18"/>
        <v>1</v>
      </c>
    </row>
    <row r="102" spans="1:45">
      <c r="A102" t="str">
        <f>'Model output'!A101</f>
        <v>TCGA-DJ-A3V6</v>
      </c>
      <c r="B102" s="43">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2</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X</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X</v>
      </c>
      <c r="F102" t="str">
        <f t="shared" si="13"/>
        <v>negative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output'!G101)),ISNUMBER(SEARCH("2",'Model output'!G101)),ISNUMBER(SEARCH("III",'Model output'!G101)),ISNUMBER(SEARCH("three",'Model output'!G101)),ISNUMBER(SEARCH("3",'Model output'!G101)),ISNUMBER(SEARCH("IV",'Model output'!G101)),ISNUMBER(SEARCH("four",'Model output'!G101)),ISNUMBER(SEARCH("4",'Model output'!G101)),ISNUMBER(SEARCH("V ",'Model output'!G101)),ISNUMBER(SEARCH("five",'Model output'!G101)),ISNUMBER(SEARCH("5",'Model output'!G101))))), "lateral", "central"))</f>
        <v/>
      </c>
      <c r="H102" t="str">
        <f>IF('Model output'!H101="","negative",IF('Model output'!H101="[]", "negative", IF(OR(ISNUMBER(SEARCH("lymph node",'Model output'!H101)),ISNUMBER(SEARCH("Not mentioned",'Model output'!H101)),ISNUMBER(SEARCH("neck",'Model output'!H101)),ISNUMBER(SEARCH("Not applicable",'Model output'!H101))),"negative","positive")))</f>
        <v>negative</v>
      </c>
      <c r="I102" t="str">
        <f>IF('Model output'!I101="","",IF(ISNUMBER('Model output'!I101),'Model output'!I101,1))</f>
        <v/>
      </c>
      <c r="J102" t="str">
        <f>IF('Model output'!J101="","",IF(AND(ISNUMBER('Model output'!J101),'Model output'!J101&lt;=I102),'Model output'!J101,IF(ISNUMBER(SEARCH("0/",'Model output'!J101)),0,1)))</f>
        <v/>
      </c>
      <c r="K102" t="str" cm="1">
        <f t="array" ref="K102">IF(COUNT(FIND({0,1,2,3,4,5,6,7,8,9},'Model output'!K101))&gt;0,'Model output'!K101,"")</f>
        <v/>
      </c>
      <c r="L102" s="8" t="str">
        <f t="shared" si="14"/>
        <v/>
      </c>
      <c r="M102" t="str" cm="1">
        <f t="array" ref="M102">IF(L102="","",IF(ISNUMBER(SEARCH("cm",L102)),MAX(VALUE(SUBSTITUTE(_xlfn.FILTERXML("&lt;t&gt;&lt;s&gt;"&amp;SUBSTITUTE(L102,",","&lt;/s&gt;&lt;s&gt;")&amp;"&lt;/s&gt;&lt;/t&gt;","//s"),"cm",""))),MAX(VALUE(SUBSTITUTE(_xlfn.FILTERXML("&lt;t&gt;&lt;s&gt;"&amp;SUBSTITUTE(L102,",","&lt;/s&gt;&lt;s&gt;")&amp;"&lt;/s&gt;&lt;/t&gt;","//s"),"mm","")))/10))</f>
        <v/>
      </c>
      <c r="N102" t="str">
        <f>IF('Model output'!L101="","",'Model output'!L101)</f>
        <v>Papillary</v>
      </c>
      <c r="O102" t="str">
        <f>IF('Model output'!M101="","",'Model output'!M101)</f>
        <v>Tall cell variant</v>
      </c>
      <c r="P102" t="str">
        <f>IF('Model output'!N101="","",'Model output'!N101)</f>
        <v>1.8 cm</v>
      </c>
      <c r="Q102" t="str">
        <f t="shared" si="15"/>
        <v>1.8cm</v>
      </c>
      <c r="R102" cm="1">
        <f t="array" ref="R102">IF(Q102="","",IF(ISNUMBER(SEARCH("cm",Q102)),MAX(VALUE(SUBSTITUTE(_xlfn.FILTERXML("&lt;t&gt;&lt;s&gt;"&amp;SUBSTITUTE(Q102,",","&lt;/s&gt;&lt;s&gt;")&amp;"&lt;/s&gt;&lt;/t&gt;","//s"),"cm",""))),MAX(VALUE(SUBSTITUTE(_xlfn.FILTERXML("&lt;t&gt;&lt;s&gt;"&amp;SUBSTITUTE(Q102,",","&lt;/s&gt;&lt;s&gt;")&amp;"&lt;/s&gt;&lt;/t&gt;","//s"),"mm","")))/10))</f>
        <v>1.8</v>
      </c>
      <c r="S102" t="str">
        <f>IF(OR('Model output'!P101="",ISNUMBER(SEARCH("Not identified", 'Model output'!P101)),ISNUMBER(SEARCH("Absent",'Model output'!P101)),AND(ISNUMBER(SEARCH("No",'Model output'!P101)),NOT(ISNUMBER(SEARCH("diagnostic",'Model output'!P101)))),ISNUMBER(SEARCH("Negative",'Model output'!P101))),"negative","positive")</f>
        <v>negative</v>
      </c>
      <c r="T102">
        <f>IF('Model output'!O101="","",'Model output'!O101)</f>
        <v>2</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t="str">
        <f>IF('Model output'!S101="","", IF('Model output'!S101= "[]", "", 'Model output'!S101))</f>
        <v>Present</v>
      </c>
      <c r="Y102" t="str">
        <f>IF(OR('Model output'!S101="",ISNUMBER(SEARCH("Absent",'Model output'!S101)),ISNUMBER(SEARCH("Not identified",'Model output'!S101)),ISNUMBER(SEARCH("No",'Model output'!S101)),ISNUMBER(SEARCH("negative",'Model output'!S101)),ISNUMBER(SEARCH("limited to thyroid",'Model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 IF('Model output'!T101="[]", "", IF('Model output'!T101="Not mentioned", "No", "Yes")))</f>
        <v/>
      </c>
      <c r="AB102" t="str">
        <f>IF(AA102&lt;&gt;"Yes","",IF(OR('Model output'!U101="",'Model output'!U101="[]",ISNUMBER(SEARCH("Not identified",'Model output'!U101))),"",'Model output'!U101))</f>
        <v/>
      </c>
      <c r="AC102" s="9" t="str">
        <f>IF(OR('Model output'!V101="", AND(ISERROR(SEARCH("Positive",'Model output'!V101)), ISNUMBER(SEARCH("Negative",'Model output'!V101))), 'Model output'!V101="No", ISNUMBER(SEARCH("Uninvolved",'Model output'!V101)), ISNUMBER(SEARCH("Not involved",'Model output'!V101)), ISNUMBER(SEARCH("Free",'Model output'!V101)), ISNUMBER(SEARCH("Cannot be assessed",'Model output'!V101)), ISNUMBER(SEARCH("1 mm",'Model output'!V101)), ISNUMBER(SEARCH("0.1 CM",'Model output'!V101)), ISNUMBER(SEARCH("less than 0.2 mm",'Model output'!V101)), ISNUMBER(SEARCH("less than 0.5 mm",'Model output'!V101)), ISNUMBER(SEARCH("abut",'Model output'!V101))), "negative", "positive")</f>
        <v>negative</v>
      </c>
      <c r="AE102" s="27"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ISNUMBER(SEARCH("papillary",N102,1)),S102="positive"),AND(AND(ISNUMBER(J102),J102&gt;=5),M102=""),AND(AND(ISNUMBER(J102),J102&gt;=5),AND(ISNUMBER(M102),M102&gt;=1)),AND(ISNUMBER(SERACH("papillary",N102)),OR(Y102="positive",Z102="positive"), ISNUMBER(SEARCH("BRAF",AB102)))),"intermediate","low"))</f>
        <v>intermediate</v>
      </c>
      <c r="AF102" s="28" t="str">
        <f t="shared" si="16"/>
        <v>1b</v>
      </c>
      <c r="AG102" s="28" t="str">
        <f t="shared" si="17"/>
        <v>0</v>
      </c>
      <c r="AH102" s="28" t="str">
        <f t="shared" si="19"/>
        <v>0</v>
      </c>
      <c r="AI102" s="35" t="str">
        <f t="shared" si="20"/>
        <v>I</v>
      </c>
      <c r="AJ102" s="27" t="s">
        <v>629</v>
      </c>
      <c r="AK102" s="32" t="s">
        <v>944</v>
      </c>
      <c r="AL102" s="32" t="s">
        <v>948</v>
      </c>
      <c r="AM102" s="32" t="s">
        <v>948</v>
      </c>
      <c r="AN102" s="32" t="s">
        <v>59</v>
      </c>
      <c r="AO102" s="33">
        <f t="shared" ca="1" si="25"/>
        <v>1</v>
      </c>
      <c r="AP102" s="28">
        <f t="shared" si="26"/>
        <v>1</v>
      </c>
      <c r="AQ102" s="28">
        <f t="shared" si="27"/>
        <v>1</v>
      </c>
      <c r="AR102" s="28">
        <f t="shared" si="28"/>
        <v>1</v>
      </c>
      <c r="AS102" s="34">
        <f t="shared" si="18"/>
        <v>1</v>
      </c>
    </row>
    <row r="103" spans="1:45">
      <c r="A103" t="str">
        <f>'Model output'!A102</f>
        <v>TCGA-DJ-A3V8</v>
      </c>
      <c r="B103" s="43">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1b</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X</v>
      </c>
      <c r="F103" t="str">
        <f t="shared" si="13"/>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output'!G102)),ISNUMBER(SEARCH("2",'Model output'!G102)),ISNUMBER(SEARCH("III",'Model output'!G102)),ISNUMBER(SEARCH("three",'Model output'!G102)),ISNUMBER(SEARCH("3",'Model output'!G102)),ISNUMBER(SEARCH("IV",'Model output'!G102)),ISNUMBER(SEARCH("four",'Model output'!G102)),ISNUMBER(SEARCH("4",'Model output'!G102)),ISNUMBER(SEARCH("V ",'Model output'!G102)),ISNUMBER(SEARCH("five",'Model output'!G102)),ISNUMBER(SEARCH("5",'Model output'!G102))))), "lateral", "central"))</f>
        <v>lateral</v>
      </c>
      <c r="H103" t="str">
        <f>IF('Model output'!H102="","negative",IF('Model output'!H102="[]", "negative", IF(OR(ISNUMBER(SEARCH("lymph node",'Model output'!H102)),ISNUMBER(SEARCH("Not mentioned",'Model output'!H102)),ISNUMBER(SEARCH("neck",'Model output'!H102)),ISNUMBER(SEARCH("Not applicable",'Model output'!H102))),"negative","positive")))</f>
        <v>negative</v>
      </c>
      <c r="I103">
        <f>IF('Model output'!I102="","",IF(ISNUMBER('Model output'!I102),'Model output'!I102,1))</f>
        <v>10</v>
      </c>
      <c r="J103">
        <f>IF('Model output'!J102="","",IF(AND(ISNUMBER('Model output'!J102),'Model output'!J102&lt;=I103),'Model output'!J102,IF(ISNUMBER(SEARCH("0/",'Model output'!J102)),0,1)))</f>
        <v>2</v>
      </c>
      <c r="K103" t="str" cm="1">
        <f t="array" ref="K103">IF(COUNT(FIND({0,1,2,3,4,5,6,7,8,9},'Model output'!K102))&gt;0,'Model output'!K102,"")</f>
        <v>1.7cm</v>
      </c>
      <c r="L103" s="8" t="str">
        <f t="shared" si="14"/>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v>
      </c>
      <c r="O103" t="str">
        <f>IF('Model output'!M102="","",'Model output'!M102)</f>
        <v>Tall cell variant</v>
      </c>
      <c r="P103" t="str">
        <f>IF('Model output'!N102="","",'Model output'!N102)</f>
        <v>2.5 cm</v>
      </c>
      <c r="Q103" t="str">
        <f t="shared" si="15"/>
        <v>2.5cm</v>
      </c>
      <c r="R103" cm="1">
        <f t="array" ref="R103">IF(Q103="","",IF(ISNUMBER(SEARCH("cm",Q103)),MAX(VALUE(SUBSTITUTE(_xlfn.FILTERXML("&lt;t&gt;&lt;s&gt;"&amp;SUBSTITUTE(Q103,",","&lt;/s&gt;&lt;s&gt;")&amp;"&lt;/s&gt;&lt;/t&gt;","//s"),"cm",""))),MAX(VALUE(SUBSTITUTE(_xlfn.FILTERXML("&lt;t&gt;&lt;s&gt;"&amp;SUBSTITUTE(Q103,",","&lt;/s&gt;&lt;s&gt;")&amp;"&lt;/s&gt;&lt;/t&gt;","//s"),"mm","")))/10))</f>
        <v>2.5</v>
      </c>
      <c r="S103" t="str">
        <f>IF(OR('Model output'!P102="",ISNUMBER(SEARCH("Not identified", 'Model output'!P102)),ISNUMBER(SEARCH("Absent",'Model output'!P102)),AND(ISNUMBER(SEARCH("No",'Model output'!P102)),NOT(ISNUMBER(SEARCH("diagnostic",'Model output'!P102)))),ISNUMBER(SEARCH("Negative",'Model output'!P102))),"negative","positive")</f>
        <v>negative</v>
      </c>
      <c r="T103" t="str">
        <f>IF('Model output'!O102="","",'Model output'!O102)</f>
        <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positive</v>
      </c>
      <c r="X103" t="str">
        <f>IF('Model output'!S102="","", IF('Model output'!S102= "[]", "", 'Model output'!S102))</f>
        <v>Invades: peri-thyroid fibroadipose tissue</v>
      </c>
      <c r="Y103" t="str">
        <f>IF(OR('Model output'!S102="",ISNUMBER(SEARCH("Absent",'Model output'!S102)),ISNUMBER(SEARCH("Not identified",'Model output'!S102)),ISNUMBER(SEARCH("No",'Model output'!S102)),ISNUMBER(SEARCH("negative",'Model output'!S102)),ISNUMBER(SEARCH("limited to thyroid",'Model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 IF('Model output'!T102="[]", "", IF('Model output'!T102="Not mentioned", "No", "Yes")))</f>
        <v/>
      </c>
      <c r="AB103" t="str">
        <f>IF(AA103&lt;&gt;"Yes","",IF(OR('Model output'!U102="",'Model output'!U102="[]",ISNUMBER(SEARCH("Not identified",'Model output'!U102))),"",'Model output'!U102))</f>
        <v/>
      </c>
      <c r="AC103" s="9" t="str">
        <f>IF(OR('Model output'!V102="", AND(ISERROR(SEARCH("Positive",'Model output'!V102)), ISNUMBER(SEARCH("Negative",'Model output'!V102))), 'Model output'!V102="No", ISNUMBER(SEARCH("Uninvolved",'Model output'!V102)), ISNUMBER(SEARCH("Not involved",'Model output'!V102)), ISNUMBER(SEARCH("Free",'Model output'!V102)), ISNUMBER(SEARCH("Cannot be assessed",'Model output'!V102)), ISNUMBER(SEARCH("1 mm",'Model output'!V102)), ISNUMBER(SEARCH("0.1 CM",'Model output'!V102)), ISNUMBER(SEARCH("less than 0.2 mm",'Model output'!V102)), ISNUMBER(SEARCH("less than 0.5 mm",'Model output'!V102)), ISNUMBER(SEARCH("abut",'Model output'!V102))), "negative", "positive")</f>
        <v>positive</v>
      </c>
      <c r="AE103" s="27"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ISNUMBER(SEARCH("papillary",N103,1)),S103="positive"),AND(AND(ISNUMBER(J103),J103&gt;=5),M103=""),AND(AND(ISNUMBER(J103),J103&gt;=5),AND(ISNUMBER(M103),M103&gt;=1)),AND(ISNUMBER(SERACH("papillary",N103)),OR(Y103="positive",Z103="positive"), ISNUMBER(SEARCH("BRAF",AB103)))),"intermediate","low"))</f>
        <v>high</v>
      </c>
      <c r="AF103" s="28" t="str">
        <f t="shared" si="16"/>
        <v>2</v>
      </c>
      <c r="AG103" s="28" t="str">
        <f t="shared" si="17"/>
        <v>1b</v>
      </c>
      <c r="AH103" s="28" t="str">
        <f t="shared" si="19"/>
        <v>0</v>
      </c>
      <c r="AI103" s="35" t="str">
        <f t="shared" si="20"/>
        <v>I</v>
      </c>
      <c r="AJ103" s="27" t="s">
        <v>625</v>
      </c>
      <c r="AK103" s="32" t="s">
        <v>947</v>
      </c>
      <c r="AL103" s="32" t="s">
        <v>944</v>
      </c>
      <c r="AM103" s="32" t="s">
        <v>948</v>
      </c>
      <c r="AN103" s="32" t="s">
        <v>59</v>
      </c>
      <c r="AO103" s="33">
        <f t="shared" si="25"/>
        <v>1</v>
      </c>
      <c r="AP103" s="28">
        <f t="shared" si="26"/>
        <v>1</v>
      </c>
      <c r="AQ103" s="28">
        <f t="shared" si="27"/>
        <v>1</v>
      </c>
      <c r="AR103" s="28">
        <f t="shared" si="28"/>
        <v>1</v>
      </c>
      <c r="AS103" s="34">
        <f t="shared" si="18"/>
        <v>1</v>
      </c>
    </row>
    <row r="104" spans="1:45">
      <c r="A104" t="str">
        <f>'Model output'!A103</f>
        <v>TCGA-DJ-A3V9</v>
      </c>
      <c r="B104" s="43">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1</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X</v>
      </c>
      <c r="F104" t="str">
        <f t="shared" si="13"/>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output'!G103)),ISNUMBER(SEARCH("2",'Model output'!G103)),ISNUMBER(SEARCH("III",'Model output'!G103)),ISNUMBER(SEARCH("three",'Model output'!G103)),ISNUMBER(SEARCH("3",'Model output'!G103)),ISNUMBER(SEARCH("IV",'Model output'!G103)),ISNUMBER(SEARCH("four",'Model output'!G103)),ISNUMBER(SEARCH("4",'Model output'!G103)),ISNUMBER(SEARCH("V ",'Model output'!G103)),ISNUMBER(SEARCH("five",'Model output'!G103)),ISNUMBER(SEARCH("5",'Model output'!G103))))), "lateral", "central"))</f>
        <v>lateral</v>
      </c>
      <c r="H104" t="str">
        <f>IF('Model output'!H103="","negative",IF('Model output'!H103="[]", "negative", IF(OR(ISNUMBER(SEARCH("lymph node",'Model output'!H103)),ISNUMBER(SEARCH("Not mentioned",'Model output'!H103)),ISNUMBER(SEARCH("neck",'Model output'!H103)),ISNUMBER(SEARCH("Not applicable",'Model output'!H103))),"negative","positive")))</f>
        <v>negative</v>
      </c>
      <c r="I104">
        <f>IF('Model output'!I103="","",IF(ISNUMBER('Model output'!I103),'Model output'!I103,1))</f>
        <v>1</v>
      </c>
      <c r="J104">
        <f>IF('Model output'!J103="","",IF(AND(ISNUMBER('Model output'!J103),'Model output'!J103&lt;=I104),'Model output'!J103,IF(ISNUMBER(SEARCH("0/",'Model output'!J103)),0,1)))</f>
        <v>1</v>
      </c>
      <c r="K104" t="str" cm="1">
        <f t="array" ref="K104">IF(COUNT(FIND({0,1,2,3,4,5,6,7,8,9},'Model output'!K103))&gt;0,'Model output'!K103,"")</f>
        <v>1.2 cm</v>
      </c>
      <c r="L104" s="8" t="str">
        <f t="shared" si="14"/>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
      </c>
      <c r="P104" t="str">
        <f>IF('Model output'!N103="","",'Model output'!N103)</f>
        <v>2.3 cm</v>
      </c>
      <c r="Q104" t="str">
        <f t="shared" si="15"/>
        <v>2.3cm</v>
      </c>
      <c r="R104" cm="1">
        <f t="array" ref="R104">IF(Q104="","",IF(ISNUMBER(SEARCH("cm",Q104)),MAX(VALUE(SUBSTITUTE(_xlfn.FILTERXML("&lt;t&gt;&lt;s&gt;"&amp;SUBSTITUTE(Q104,",","&lt;/s&gt;&lt;s&gt;")&amp;"&lt;/s&gt;&lt;/t&gt;","//s"),"cm",""))),MAX(VALUE(SUBSTITUTE(_xlfn.FILTERXML("&lt;t&gt;&lt;s&gt;"&amp;SUBSTITUTE(Q104,",","&lt;/s&gt;&lt;s&gt;")&amp;"&lt;/s&gt;&lt;/t&gt;","//s"),"mm","")))/10))</f>
        <v>2.2999999999999998</v>
      </c>
      <c r="S104" t="str">
        <f>IF(OR('Model output'!P103="",ISNUMBER(SEARCH("Not identified", 'Model output'!P103)),ISNUMBER(SEARCH("Absent",'Model output'!P103)),AND(ISNUMBER(SEARCH("No",'Model output'!P103)),NOT(ISNUMBER(SEARCH("diagnostic",'Model output'!P103)))),ISNUMBER(SEARCH("Negative",'Model output'!P103))),"negative","positive")</f>
        <v>negative</v>
      </c>
      <c r="T104" t="str">
        <f>IF('Model output'!O103="","",'Model output'!O103)</f>
        <v>Multiple foci</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positive</v>
      </c>
      <c r="X104" t="str">
        <f>IF('Model output'!S103="","", IF('Model output'!S103= "[]", "", 'Model output'!S103))</f>
        <v>Not identified</v>
      </c>
      <c r="Y104" t="str">
        <f>IF(OR('Model output'!S103="",ISNUMBER(SEARCH("Absent",'Model output'!S103)),ISNUMBER(SEARCH("Not identified",'Model output'!S103)),ISNUMBER(SEARCH("No",'Model output'!S103)),ISNUMBER(SEARCH("negative",'Model output'!S103)),ISNUMBER(SEARCH("limited to thyroid",'Model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 IF('Model output'!T103="[]", "", IF('Model output'!T103="Not mentioned", "No", "Yes")))</f>
        <v/>
      </c>
      <c r="AB104" t="str">
        <f>IF(AA104&lt;&gt;"Yes","",IF(OR('Model output'!U103="",'Model output'!U103="[]",ISNUMBER(SEARCH("Not identified",'Model output'!U103))),"",'Model output'!U103))</f>
        <v/>
      </c>
      <c r="AC104" s="9" t="str">
        <f>IF(OR('Model output'!V103="", AND(ISERROR(SEARCH("Positive",'Model output'!V103)), ISNUMBER(SEARCH("Negative",'Model output'!V103))), 'Model output'!V103="No", ISNUMBER(SEARCH("Uninvolved",'Model output'!V103)), ISNUMBER(SEARCH("Not involved",'Model output'!V103)), ISNUMBER(SEARCH("Free",'Model output'!V103)), ISNUMBER(SEARCH("Cannot be assessed",'Model output'!V103)), ISNUMBER(SEARCH("1 mm",'Model output'!V103)), ISNUMBER(SEARCH("0.1 CM",'Model output'!V103)), ISNUMBER(SEARCH("less than 0.2 mm",'Model output'!V103)), ISNUMBER(SEARCH("less than 0.5 mm",'Model output'!V103)), ISNUMBER(SEARCH("abut",'Model output'!V103))), "negative", "positive")</f>
        <v>negative</v>
      </c>
      <c r="AE104" s="27"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ISNUMBER(SEARCH("papillary",N104,1)),S104="positive"),AND(AND(ISNUMBER(J104),J104&gt;=5),M104=""),AND(AND(ISNUMBER(J104),J104&gt;=5),AND(ISNUMBER(M104),M104&gt;=1)),AND(ISNUMBER(SERACH("papillary",N104)),OR(Y104="positive",Z104="positive"), ISNUMBER(SEARCH("BRAF",AB104)))),"intermediate","low"))</f>
        <v>intermediate</v>
      </c>
      <c r="AF104" s="28" t="str">
        <f t="shared" si="16"/>
        <v>2</v>
      </c>
      <c r="AG104" s="28" t="str">
        <f t="shared" si="17"/>
        <v>1b</v>
      </c>
      <c r="AH104" s="28" t="str">
        <f t="shared" si="19"/>
        <v>0</v>
      </c>
      <c r="AI104" s="35" t="str">
        <f t="shared" si="20"/>
        <v>I</v>
      </c>
      <c r="AJ104" s="27" t="s">
        <v>629</v>
      </c>
      <c r="AK104" s="32" t="s">
        <v>947</v>
      </c>
      <c r="AL104" s="32" t="s">
        <v>944</v>
      </c>
      <c r="AM104" s="32" t="s">
        <v>948</v>
      </c>
      <c r="AN104" s="32" t="s">
        <v>59</v>
      </c>
      <c r="AO104" s="33">
        <f t="shared" ca="1" si="25"/>
        <v>1</v>
      </c>
      <c r="AP104" s="28">
        <f t="shared" si="26"/>
        <v>1</v>
      </c>
      <c r="AQ104" s="28">
        <f t="shared" si="27"/>
        <v>1</v>
      </c>
      <c r="AR104" s="28">
        <f t="shared" si="28"/>
        <v>1</v>
      </c>
      <c r="AS104" s="34">
        <f t="shared" si="18"/>
        <v>1</v>
      </c>
    </row>
    <row r="105" spans="1:45">
      <c r="A105" t="str">
        <f>'Model output'!A104</f>
        <v>TCGA-DJ-A3VB</v>
      </c>
      <c r="B105" s="43">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X</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X</v>
      </c>
      <c r="F105" t="str">
        <f t="shared" si="13"/>
        <v>positive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output'!G104)),ISNUMBER(SEARCH("2",'Model output'!G104)),ISNUMBER(SEARCH("III",'Model output'!G104)),ISNUMBER(SEARCH("three",'Model output'!G104)),ISNUMBER(SEARCH("3",'Model output'!G104)),ISNUMBER(SEARCH("IV",'Model output'!G104)),ISNUMBER(SEARCH("four",'Model output'!G104)),ISNUMBER(SEARCH("4",'Model output'!G104)),ISNUMBER(SEARCH("V ",'Model output'!G104)),ISNUMBER(SEARCH("five",'Model output'!G104)),ISNUMBER(SEARCH("5",'Model output'!G104))))), "lateral", "central"))</f>
        <v>central</v>
      </c>
      <c r="H105" t="str">
        <f>IF('Model output'!H104="","negative",IF('Model output'!H104="[]", "negative", IF(OR(ISNUMBER(SEARCH("lymph node",'Model output'!H104)),ISNUMBER(SEARCH("Not mentioned",'Model output'!H104)),ISNUMBER(SEARCH("neck",'Model output'!H104)),ISNUMBER(SEARCH("Not applicable",'Model output'!H104))),"negative","positive")))</f>
        <v>negative</v>
      </c>
      <c r="I105">
        <f>IF('Model output'!I104="","",IF(ISNUMBER('Model output'!I104),'Model output'!I104,1))</f>
        <v>15</v>
      </c>
      <c r="J105">
        <f>IF('Model output'!J104="","",IF(AND(ISNUMBER('Model output'!J104),'Model output'!J104&lt;=I105),'Model output'!J104,IF(ISNUMBER(SEARCH("0/",'Model output'!J104)),0,1)))</f>
        <v>1</v>
      </c>
      <c r="K105" t="str" cm="1">
        <f t="array" ref="K105">IF(COUNT(FIND({0,1,2,3,4,5,6,7,8,9},'Model output'!K104))&gt;0,'Model output'!K104,"")</f>
        <v>0.25cm</v>
      </c>
      <c r="L105" s="8" t="str">
        <f t="shared" si="14"/>
        <v>0.25cm</v>
      </c>
      <c r="M105" cm="1">
        <f t="array" ref="M105">IF(L105="","",IF(ISNUMBER(SEARCH("cm",L105)),MAX(VALUE(SUBSTITUTE(_xlfn.FILTERXML("&lt;t&gt;&lt;s&gt;"&amp;SUBSTITUTE(L105,",","&lt;/s&gt;&lt;s&gt;")&amp;"&lt;/s&gt;&lt;/t&gt;","//s"),"cm",""))),MAX(VALUE(SUBSTITUTE(_xlfn.FILTERXML("&lt;t&gt;&lt;s&gt;"&amp;SUBSTITUTE(L105,",","&lt;/s&gt;&lt;s&gt;")&amp;"&lt;/s&gt;&lt;/t&gt;","//s"),"mm","")))/10))</f>
        <v>0.25</v>
      </c>
      <c r="N105" t="str">
        <f>IF('Model output'!L104="","",'Model output'!L104)</f>
        <v>Papillary</v>
      </c>
      <c r="O105" t="str">
        <f>IF('Model output'!M104="","",'Model output'!M104)</f>
        <v>Tall cell variant</v>
      </c>
      <c r="P105" t="str">
        <f>IF('Model output'!N104="","",'Model output'!N104)</f>
        <v>5.2 cm</v>
      </c>
      <c r="Q105" t="str">
        <f t="shared" si="15"/>
        <v>5.2cm</v>
      </c>
      <c r="R105" cm="1">
        <f t="array" ref="R105">IF(Q105="","",IF(ISNUMBER(SEARCH("cm",Q105)),MAX(VALUE(SUBSTITUTE(_xlfn.FILTERXML("&lt;t&gt;&lt;s&gt;"&amp;SUBSTITUTE(Q105,",","&lt;/s&gt;&lt;s&gt;")&amp;"&lt;/s&gt;&lt;/t&gt;","//s"),"cm",""))),MAX(VALUE(SUBSTITUTE(_xlfn.FILTERXML("&lt;t&gt;&lt;s&gt;"&amp;SUBSTITUTE(Q105,",","&lt;/s&gt;&lt;s&gt;")&amp;"&lt;/s&gt;&lt;/t&gt;","//s"),"mm","")))/10))</f>
        <v>5.2</v>
      </c>
      <c r="S105" t="str">
        <f>IF(OR('Model output'!P104="",ISNUMBER(SEARCH("Not identified", 'Model output'!P104)),ISNUMBER(SEARCH("Absent",'Model output'!P104)),AND(ISNUMBER(SEARCH("No",'Model output'!P104)),NOT(ISNUMBER(SEARCH("diagnostic",'Model output'!P104)))),ISNUMBER(SEARCH("Negative",'Model output'!P104))),"negative","positive")</f>
        <v>negative</v>
      </c>
      <c r="T105">
        <f>IF('Model output'!O104="","",'Model output'!O104)</f>
        <v>3</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positive</v>
      </c>
      <c r="X105" t="str">
        <f>IF('Model output'!S104="","", IF('Model output'!S104= "[]", "", 'Model output'!S104))</f>
        <v>Invades: peri-thyroid fibroadipose tissue</v>
      </c>
      <c r="Y105" t="str">
        <f>IF(OR('Model output'!S104="",ISNUMBER(SEARCH("Absent",'Model output'!S104)),ISNUMBER(SEARCH("Not identified",'Model output'!S104)),ISNUMBER(SEARCH("No",'Model output'!S104)),ISNUMBER(SEARCH("negative",'Model output'!S104)),ISNUMBER(SEARCH("limited to thyroid",'Model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 IF('Model output'!T104="[]", "", IF('Model output'!T104="Not mentioned", "No", "Yes")))</f>
        <v/>
      </c>
      <c r="AB105" t="str">
        <f>IF(AA105&lt;&gt;"Yes","",IF(OR('Model output'!U104="",'Model output'!U104="[]",ISNUMBER(SEARCH("Not identified",'Model output'!U104))),"",'Model output'!U104))</f>
        <v/>
      </c>
      <c r="AC105" s="9" t="str">
        <f>IF(OR('Model output'!V104="", AND(ISERROR(SEARCH("Positive",'Model output'!V104)), ISNUMBER(SEARCH("Negative",'Model output'!V104))), 'Model output'!V104="No", ISNUMBER(SEARCH("Uninvolved",'Model output'!V104)), ISNUMBER(SEARCH("Not involved",'Model output'!V104)), ISNUMBER(SEARCH("Free",'Model output'!V104)), ISNUMBER(SEARCH("Cannot be assessed",'Model output'!V104)), ISNUMBER(SEARCH("1 mm",'Model output'!V104)), ISNUMBER(SEARCH("0.1 CM",'Model output'!V104)), ISNUMBER(SEARCH("less than 0.2 mm",'Model output'!V104)), ISNUMBER(SEARCH("less than 0.5 mm",'Model output'!V104)), ISNUMBER(SEARCH("abut",'Model output'!V104))), "negative", "positive")</f>
        <v>negative</v>
      </c>
      <c r="AE105" s="27"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ISNUMBER(SEARCH("papillary",N105,1)),S105="positive"),AND(AND(ISNUMBER(J105),J105&gt;=5),M105=""),AND(AND(ISNUMBER(J105),J105&gt;=5),AND(ISNUMBER(M105),M105&gt;=1)),AND(ISNUMBER(SERACH("papillary",N105)),OR(Y105="positive",Z105="positive"), ISNUMBER(SEARCH("BRAF",AB105)))),"intermediate","low"))</f>
        <v>intermediate</v>
      </c>
      <c r="AF105" s="28" t="str">
        <f t="shared" si="16"/>
        <v>3a</v>
      </c>
      <c r="AG105" s="28" t="str">
        <f t="shared" si="17"/>
        <v>1a</v>
      </c>
      <c r="AH105" s="28" t="str">
        <f t="shared" si="19"/>
        <v>0</v>
      </c>
      <c r="AI105" s="35" t="str">
        <f t="shared" si="20"/>
        <v>I</v>
      </c>
      <c r="AJ105" s="27" t="s">
        <v>629</v>
      </c>
      <c r="AK105" s="32" t="s">
        <v>950</v>
      </c>
      <c r="AL105" s="32" t="s">
        <v>949</v>
      </c>
      <c r="AM105" s="32" t="s">
        <v>948</v>
      </c>
      <c r="AN105" s="32" t="s">
        <v>59</v>
      </c>
      <c r="AO105" s="33">
        <f t="shared" ca="1" si="25"/>
        <v>1</v>
      </c>
      <c r="AP105" s="28">
        <f t="shared" si="26"/>
        <v>1</v>
      </c>
      <c r="AQ105" s="28">
        <f t="shared" si="27"/>
        <v>1</v>
      </c>
      <c r="AR105" s="28">
        <f t="shared" si="28"/>
        <v>1</v>
      </c>
      <c r="AS105" s="34">
        <f t="shared" si="18"/>
        <v>1</v>
      </c>
    </row>
    <row r="106" spans="1:45">
      <c r="A106" t="str">
        <f>'Model output'!A105</f>
        <v>TCGA-DJ-A3VD</v>
      </c>
      <c r="B106" s="43">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X</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X</v>
      </c>
      <c r="F106" t="str">
        <f t="shared" si="13"/>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output'!G105)),ISNUMBER(SEARCH("2",'Model output'!G105)),ISNUMBER(SEARCH("III",'Model output'!G105)),ISNUMBER(SEARCH("three",'Model output'!G105)),ISNUMBER(SEARCH("3",'Model output'!G105)),ISNUMBER(SEARCH("IV",'Model output'!G105)),ISNUMBER(SEARCH("four",'Model output'!G105)),ISNUMBER(SEARCH("4",'Model output'!G105)),ISNUMBER(SEARCH("V ",'Model output'!G105)),ISNUMBER(SEARCH("five",'Model output'!G105)),ISNUMBER(SEARCH("5",'Model output'!G105))))), "lateral", "central"))</f>
        <v>central</v>
      </c>
      <c r="H106" t="str">
        <f>IF('Model output'!H105="","negative",IF('Model output'!H105="[]", "negative", IF(OR(ISNUMBER(SEARCH("lymph node",'Model output'!H105)),ISNUMBER(SEARCH("Not mentioned",'Model output'!H105)),ISNUMBER(SEARCH("neck",'Model output'!H105)),ISNUMBER(SEARCH("Not applicable",'Model output'!H105))),"negative","positive")))</f>
        <v>negative</v>
      </c>
      <c r="I106">
        <f>IF('Model output'!I105="","",IF(ISNUMBER('Model output'!I105),'Model output'!I105,1))</f>
        <v>8</v>
      </c>
      <c r="J106">
        <f>IF('Model output'!J105="","",IF(AND(ISNUMBER('Model output'!J105),'Model output'!J105&lt;=I106),'Model output'!J105,IF(ISNUMBER(SEARCH("0/",'Model output'!J105)),0,1)))</f>
        <v>6</v>
      </c>
      <c r="K106" t="str" cm="1">
        <f t="array" ref="K106">IF(COUNT(FIND({0,1,2,3,4,5,6,7,8,9},'Model output'!K105))&gt;0,'Model output'!K105,"")</f>
        <v>0.9cm</v>
      </c>
      <c r="L106" s="8" t="str">
        <f t="shared" si="14"/>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v>
      </c>
      <c r="O106" t="str">
        <f>IF('Model output'!M105="","",'Model output'!M105)</f>
        <v/>
      </c>
      <c r="P106" t="str">
        <f>IF('Model output'!N105="","",'Model output'!N105)</f>
        <v>0.8cm</v>
      </c>
      <c r="Q106" t="str">
        <f t="shared" si="15"/>
        <v>0.8cm</v>
      </c>
      <c r="R106" cm="1">
        <f t="array" ref="R106">IF(Q106="","",IF(ISNUMBER(SEARCH("cm",Q106)),MAX(VALUE(SUBSTITUTE(_xlfn.FILTERXML("&lt;t&gt;&lt;s&gt;"&amp;SUBSTITUTE(Q106,",","&lt;/s&gt;&lt;s&gt;")&amp;"&lt;/s&gt;&lt;/t&gt;","//s"),"cm",""))),MAX(VALUE(SUBSTITUTE(_xlfn.FILTERXML("&lt;t&gt;&lt;s&gt;"&amp;SUBSTITUTE(Q106,",","&lt;/s&gt;&lt;s&gt;")&amp;"&lt;/s&gt;&lt;/t&gt;","//s"),"mm","")))/10))</f>
        <v>0.8</v>
      </c>
      <c r="S106" t="str">
        <f>IF(OR('Model output'!P105="",ISNUMBER(SEARCH("Not identified", 'Model output'!P105)),ISNUMBER(SEARCH("Absent",'Model output'!P105)),AND(ISNUMBER(SEARCH("No",'Model output'!P105)),NOT(ISNUMBER(SEARCH("diagnostic",'Model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t="str">
        <f>IF('Model output'!S105="","", IF('Model output'!S105= "[]", "", 'Model output'!S105))</f>
        <v>Not Identified</v>
      </c>
      <c r="Y106" t="str">
        <f>IF(OR('Model output'!S105="",ISNUMBER(SEARCH("Absent",'Model output'!S105)),ISNUMBER(SEARCH("Not identified",'Model output'!S105)),ISNUMBER(SEARCH("No",'Model output'!S105)),ISNUMBER(SEARCH("negative",'Model output'!S105)),ISNUMBER(SEARCH("limited to thyroid",'Model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 IF('Model output'!T105="[]", "", IF('Model output'!T105="Not mentioned", "No", "Yes")))</f>
        <v/>
      </c>
      <c r="AB106" t="str">
        <f>IF(AA106&lt;&gt;"Yes","",IF(OR('Model output'!U105="",'Model output'!U105="[]",ISNUMBER(SEARCH("Not identified",'Model output'!U105))),"",'Model output'!U105))</f>
        <v/>
      </c>
      <c r="AC106" s="9" t="str">
        <f>IF(OR('Model output'!V105="", AND(ISERROR(SEARCH("Positive",'Model output'!V105)), ISNUMBER(SEARCH("Negative",'Model output'!V105))), 'Model output'!V105="No", ISNUMBER(SEARCH("Uninvolved",'Model output'!V105)), ISNUMBER(SEARCH("Not involved",'Model output'!V105)), ISNUMBER(SEARCH("Free",'Model output'!V105)), ISNUMBER(SEARCH("Cannot be assessed",'Model output'!V105)), ISNUMBER(SEARCH("1 mm",'Model output'!V105)), ISNUMBER(SEARCH("0.1 CM",'Model output'!V105)), ISNUMBER(SEARCH("less than 0.2 mm",'Model output'!V105)), ISNUMBER(SEARCH("less than 0.5 mm",'Model output'!V105)), ISNUMBER(SEARCH("abut",'Model output'!V105))), "negative", "positive")</f>
        <v>negative</v>
      </c>
      <c r="AE106" s="27"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ISNUMBER(SEARCH("papillary",N106,1)),S106="positive"),AND(AND(ISNUMBER(J106),J106&gt;=5),M106=""),AND(AND(ISNUMBER(J106),J106&gt;=5),AND(ISNUMBER(M106),M106&gt;=1)),AND(ISNUMBER(SERACH("papillary",N106)),OR(Y106="positive",Z106="positive"), ISNUMBER(SEARCH("BRAF",AB106)))),"intermediate","low"))</f>
        <v>low</v>
      </c>
      <c r="AF106" s="28" t="str">
        <f t="shared" si="16"/>
        <v>1a</v>
      </c>
      <c r="AG106" s="28" t="str">
        <f t="shared" si="17"/>
        <v>1a</v>
      </c>
      <c r="AH106" s="28" t="str">
        <f t="shared" si="19"/>
        <v>0</v>
      </c>
      <c r="AI106" s="35" t="str">
        <f t="shared" si="20"/>
        <v>I</v>
      </c>
      <c r="AJ106" s="27" t="s">
        <v>627</v>
      </c>
      <c r="AK106" s="32" t="s">
        <v>949</v>
      </c>
      <c r="AL106" s="32" t="s">
        <v>949</v>
      </c>
      <c r="AM106" s="32" t="s">
        <v>948</v>
      </c>
      <c r="AN106" s="32" t="s">
        <v>59</v>
      </c>
      <c r="AO106" s="33">
        <f t="shared" ca="1" si="25"/>
        <v>1</v>
      </c>
      <c r="AP106" s="28">
        <f t="shared" si="26"/>
        <v>1</v>
      </c>
      <c r="AQ106" s="28">
        <f t="shared" si="27"/>
        <v>1</v>
      </c>
      <c r="AR106" s="28">
        <f t="shared" si="28"/>
        <v>1</v>
      </c>
      <c r="AS106" s="34">
        <f t="shared" si="18"/>
        <v>1</v>
      </c>
    </row>
    <row r="107" spans="1:45">
      <c r="A107" t="str">
        <f>'Model output'!A106</f>
        <v>TCGA-DJ-A3VE</v>
      </c>
      <c r="B107" s="43">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1</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X</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X</v>
      </c>
      <c r="F107" t="str">
        <f t="shared" si="13"/>
        <v>negative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output'!G106)),ISNUMBER(SEARCH("2",'Model output'!G106)),ISNUMBER(SEARCH("III",'Model output'!G106)),ISNUMBER(SEARCH("three",'Model output'!G106)),ISNUMBER(SEARCH("3",'Model output'!G106)),ISNUMBER(SEARCH("IV",'Model output'!G106)),ISNUMBER(SEARCH("four",'Model output'!G106)),ISNUMBER(SEARCH("4",'Model output'!G106)),ISNUMBER(SEARCH("V ",'Model output'!G106)),ISNUMBER(SEARCH("five",'Model output'!G106)),ISNUMBER(SEARCH("5",'Model output'!G106))))), "lateral", "central"))</f>
        <v/>
      </c>
      <c r="H107" t="str">
        <f>IF('Model output'!H106="","negative",IF('Model output'!H106="[]", "negative", IF(OR(ISNUMBER(SEARCH("lymph node",'Model output'!H106)),ISNUMBER(SEARCH("Not mentioned",'Model output'!H106)),ISNUMBER(SEARCH("neck",'Model output'!H106)),ISNUMBER(SEARCH("Not applicable",'Model output'!H106))),"negative","positive")))</f>
        <v>negative</v>
      </c>
      <c r="I107" t="str">
        <f>IF('Model output'!I106="","",IF(ISNUMBER('Model output'!I106),'Model output'!I106,1))</f>
        <v/>
      </c>
      <c r="J107" t="str">
        <f>IF('Model output'!J106="","",IF(AND(ISNUMBER('Model output'!J106),'Model output'!J106&lt;=I107),'Model output'!J106,IF(ISNUMBER(SEARCH("0/",'Model output'!J106)),0,1)))</f>
        <v/>
      </c>
      <c r="K107" t="str" cm="1">
        <f t="array" ref="K107">IF(COUNT(FIND({0,1,2,3,4,5,6,7,8,9},'Model output'!K106))&gt;0,'Model output'!K106,"")</f>
        <v/>
      </c>
      <c r="L107" s="8" t="str">
        <f t="shared" si="14"/>
        <v/>
      </c>
      <c r="M107" t="str" cm="1">
        <f t="array" ref="M107">IF(L107="","",IF(ISNUMBER(SEARCH("cm",L107)),MAX(VALUE(SUBSTITUTE(_xlfn.FILTERXML("&lt;t&gt;&lt;s&gt;"&amp;SUBSTITUTE(L107,",","&lt;/s&gt;&lt;s&gt;")&amp;"&lt;/s&gt;&lt;/t&gt;","//s"),"cm",""))),MAX(VALUE(SUBSTITUTE(_xlfn.FILTERXML("&lt;t&gt;&lt;s&gt;"&amp;SUBSTITUTE(L107,",","&lt;/s&gt;&lt;s&gt;")&amp;"&lt;/s&gt;&lt;/t&gt;","//s"),"mm","")))/10))</f>
        <v/>
      </c>
      <c r="N107" t="str">
        <f>IF('Model output'!L106="","",'Model output'!L106)</f>
        <v>Papillary</v>
      </c>
      <c r="O107" t="str">
        <f>IF('Model output'!M106="","",'Model output'!M106)</f>
        <v>Classical</v>
      </c>
      <c r="P107" t="str">
        <f>IF('Model output'!N106="","",'Model output'!N106)</f>
        <v>1.7 cm</v>
      </c>
      <c r="Q107" t="str">
        <f t="shared" si="15"/>
        <v>1.7cm</v>
      </c>
      <c r="R107" cm="1">
        <f t="array" ref="R107">IF(Q107="","",IF(ISNUMBER(SEARCH("cm",Q107)),MAX(VALUE(SUBSTITUTE(_xlfn.FILTERXML("&lt;t&gt;&lt;s&gt;"&amp;SUBSTITUTE(Q107,",","&lt;/s&gt;&lt;s&gt;")&amp;"&lt;/s&gt;&lt;/t&gt;","//s"),"cm",""))),MAX(VALUE(SUBSTITUTE(_xlfn.FILTERXML("&lt;t&gt;&lt;s&gt;"&amp;SUBSTITUTE(Q107,",","&lt;/s&gt;&lt;s&gt;")&amp;"&lt;/s&gt;&lt;/t&gt;","//s"),"mm","")))/10))</f>
        <v>1.7</v>
      </c>
      <c r="S107" t="str">
        <f>IF(OR('Model output'!P106="",ISNUMBER(SEARCH("Not identified", 'Model output'!P106)),ISNUMBER(SEARCH("Absent",'Model output'!P106)),AND(ISNUMBER(SEARCH("No",'Model output'!P106)),NOT(ISNUMBER(SEARCH("diagnostic",'Model output'!P106)))),ISNUMBER(SEARCH("Negative",'Model output'!P106))),"negative","positive")</f>
        <v>negative</v>
      </c>
      <c r="T107">
        <f>IF('Model output'!O106="","",'Model output'!O106)</f>
        <v>2</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positive</v>
      </c>
      <c r="X107" t="str">
        <f>IF('Model output'!S106="","", IF('Model output'!S106= "[]", "", 'Model output'!S106))</f>
        <v>Not identified</v>
      </c>
      <c r="Y107" t="str">
        <f>IF(OR('Model output'!S106="",ISNUMBER(SEARCH("Absent",'Model output'!S106)),ISNUMBER(SEARCH("Not identified",'Model output'!S106)),ISNUMBER(SEARCH("No",'Model output'!S106)),ISNUMBER(SEARCH("negative",'Model output'!S106)),ISNUMBER(SEARCH("limited to thyroid",'Model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 IF('Model output'!T106="[]", "", IF('Model output'!T106="Not mentioned", "No", "Yes")))</f>
        <v/>
      </c>
      <c r="AB107" t="str">
        <f>IF(AA107&lt;&gt;"Yes","",IF(OR('Model output'!U106="",'Model output'!U106="[]",ISNUMBER(SEARCH("Not identified",'Model output'!U106))),"",'Model output'!U106))</f>
        <v/>
      </c>
      <c r="AC107" s="9" t="str">
        <f>IF(OR('Model output'!V106="", AND(ISERROR(SEARCH("Positive",'Model output'!V106)), ISNUMBER(SEARCH("Negative",'Model output'!V106))), 'Model output'!V106="No", ISNUMBER(SEARCH("Uninvolved",'Model output'!V106)), ISNUMBER(SEARCH("Not involved",'Model output'!V106)), ISNUMBER(SEARCH("Free",'Model output'!V106)), ISNUMBER(SEARCH("Cannot be assessed",'Model output'!V106)), ISNUMBER(SEARCH("1 mm",'Model output'!V106)), ISNUMBER(SEARCH("0.1 CM",'Model output'!V106)), ISNUMBER(SEARCH("less than 0.2 mm",'Model output'!V106)), ISNUMBER(SEARCH("less than 0.5 mm",'Model output'!V106)), ISNUMBER(SEARCH("abut",'Model output'!V106))), "negative", "positive")</f>
        <v>negative</v>
      </c>
      <c r="AE107" s="27"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ISNUMBER(SEARCH("papillary",N107,1)),S107="positive"),AND(AND(ISNUMBER(J107),J107&gt;=5),M107=""),AND(AND(ISNUMBER(J107),J107&gt;=5),AND(ISNUMBER(M107),M107&gt;=1)),AND(ISNUMBER(SERACH("papillary",N107)),OR(Y107="positive",Z107="positive"), ISNUMBER(SEARCH("BRAF",AB107)))),"intermediate","low"))</f>
        <v>low</v>
      </c>
      <c r="AF107" s="28" t="str">
        <f t="shared" si="16"/>
        <v>1b</v>
      </c>
      <c r="AG107" s="28" t="str">
        <f t="shared" si="17"/>
        <v>0</v>
      </c>
      <c r="AH107" s="28" t="str">
        <f t="shared" si="19"/>
        <v>0</v>
      </c>
      <c r="AI107" s="35" t="str">
        <f t="shared" si="20"/>
        <v>I</v>
      </c>
      <c r="AJ107" s="27" t="s">
        <v>627</v>
      </c>
      <c r="AK107" s="32" t="s">
        <v>944</v>
      </c>
      <c r="AL107" s="32" t="s">
        <v>948</v>
      </c>
      <c r="AM107" s="32" t="s">
        <v>948</v>
      </c>
      <c r="AN107" s="32" t="s">
        <v>59</v>
      </c>
      <c r="AO107" s="33">
        <f t="shared" ca="1" si="25"/>
        <v>1</v>
      </c>
      <c r="AP107" s="28">
        <f t="shared" si="26"/>
        <v>1</v>
      </c>
      <c r="AQ107" s="28">
        <f t="shared" si="27"/>
        <v>1</v>
      </c>
      <c r="AR107" s="28">
        <f t="shared" si="28"/>
        <v>1</v>
      </c>
      <c r="AS107" s="34">
        <f t="shared" si="18"/>
        <v>1</v>
      </c>
    </row>
    <row r="108" spans="1:45">
      <c r="A108" t="str">
        <f>'Model output'!A107</f>
        <v>TCGA-DJ-A3VF</v>
      </c>
      <c r="B108" s="43">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1b</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X</v>
      </c>
      <c r="F108" t="str">
        <f t="shared" si="13"/>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output'!G107)),ISNUMBER(SEARCH("2",'Model output'!G107)),ISNUMBER(SEARCH("III",'Model output'!G107)),ISNUMBER(SEARCH("three",'Model output'!G107)),ISNUMBER(SEARCH("3",'Model output'!G107)),ISNUMBER(SEARCH("IV",'Model output'!G107)),ISNUMBER(SEARCH("four",'Model output'!G107)),ISNUMBER(SEARCH("4",'Model output'!G107)),ISNUMBER(SEARCH("V ",'Model output'!G107)),ISNUMBER(SEARCH("five",'Model output'!G107)),ISNUMBER(SEARCH("5",'Model output'!G107))))), "lateral", "central"))</f>
        <v>lateral</v>
      </c>
      <c r="H108" t="str">
        <f>IF('Model output'!H107="","negative",IF('Model output'!H107="[]", "negative", IF(OR(ISNUMBER(SEARCH("lymph node",'Model output'!H107)),ISNUMBER(SEARCH("Not mentioned",'Model output'!H107)),ISNUMBER(SEARCH("neck",'Model output'!H107)),ISNUMBER(SEARCH("Not applicable",'Model output'!H107))),"negative","positive")))</f>
        <v>negative</v>
      </c>
      <c r="I108">
        <f>IF('Model output'!I107="","",IF(ISNUMBER('Model output'!I107),'Model output'!I107,1))</f>
        <v>12</v>
      </c>
      <c r="J108">
        <f>IF('Model output'!J107="","",IF(AND(ISNUMBER('Model output'!J107),'Model output'!J107&lt;=I108),'Model output'!J107,IF(ISNUMBER(SEARCH("0/",'Model output'!J107)),0,1)))</f>
        <v>4</v>
      </c>
      <c r="K108" t="str" cm="1">
        <f t="array" ref="K108">IF(COUNT(FIND({0,1,2,3,4,5,6,7,8,9},'Model output'!K107))&gt;0,'Model output'!K107,"")</f>
        <v>0.6cm</v>
      </c>
      <c r="L108" s="8" t="str">
        <f t="shared" si="14"/>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v>
      </c>
      <c r="O108" t="str">
        <f>IF('Model output'!M107="","",'Model output'!M107)</f>
        <v>Tall cell variant, Microcarcinoma</v>
      </c>
      <c r="P108" t="str">
        <f>IF('Model output'!N107="","",'Model output'!N107)</f>
        <v>1.0 cm</v>
      </c>
      <c r="Q108" t="str">
        <f t="shared" si="15"/>
        <v>1.0cm</v>
      </c>
      <c r="R108" cm="1">
        <f t="array" ref="R108">IF(Q108="","",IF(ISNUMBER(SEARCH("cm",Q108)),MAX(VALUE(SUBSTITUTE(_xlfn.FILTERXML("&lt;t&gt;&lt;s&gt;"&amp;SUBSTITUTE(Q108,",","&lt;/s&gt;&lt;s&gt;")&amp;"&lt;/s&gt;&lt;/t&gt;","//s"),"cm",""))),MAX(VALUE(SUBSTITUTE(_xlfn.FILTERXML("&lt;t&gt;&lt;s&gt;"&amp;SUBSTITUTE(Q108,",","&lt;/s&gt;&lt;s&gt;")&amp;"&lt;/s&gt;&lt;/t&gt;","//s"),"mm","")))/10))</f>
        <v>1</v>
      </c>
      <c r="S108" t="str">
        <f>IF(OR('Model output'!P107="",ISNUMBER(SEARCH("Not identified", 'Model output'!P107)),ISNUMBER(SEARCH("Absent",'Model output'!P107)),AND(ISNUMBER(SEARCH("No",'Model output'!P107)),NOT(ISNUMBER(SEARCH("diagnostic",'Model output'!P107)))),ISNUMBER(SEARCH("Negative",'Model output'!P107))),"negative","positive")</f>
        <v>negative</v>
      </c>
      <c r="T108" t="str">
        <f>IF('Model output'!O107="","",'Model output'!O107)</f>
        <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t="str">
        <f>IF('Model output'!S107="","", IF('Model output'!S107= "[]", "", 'Model output'!S107))</f>
        <v>Invades: perithyroidal fibroadipose tissue</v>
      </c>
      <c r="Y108" t="str">
        <f>IF(OR('Model output'!S107="",ISNUMBER(SEARCH("Absent",'Model output'!S107)),ISNUMBER(SEARCH("Not identified",'Model output'!S107)),ISNUMBER(SEARCH("No",'Model output'!S107)),ISNUMBER(SEARCH("negative",'Model output'!S107)),ISNUMBER(SEARCH("limited to thyroid",'Model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 IF('Model output'!T107="[]", "", IF('Model output'!T107="Not mentioned", "No", "Yes")))</f>
        <v/>
      </c>
      <c r="AB108" t="str">
        <f>IF(AA108&lt;&gt;"Yes","",IF(OR('Model output'!U107="",'Model output'!U107="[]",ISNUMBER(SEARCH("Not identified",'Model output'!U107))),"",'Model output'!U107))</f>
        <v/>
      </c>
      <c r="AC108" s="9" t="str">
        <f>IF(OR('Model output'!V107="", AND(ISERROR(SEARCH("Positive",'Model output'!V107)), ISNUMBER(SEARCH("Negative",'Model output'!V107))), 'Model output'!V107="No", ISNUMBER(SEARCH("Uninvolved",'Model output'!V107)), ISNUMBER(SEARCH("Not involved",'Model output'!V107)), ISNUMBER(SEARCH("Free",'Model output'!V107)), ISNUMBER(SEARCH("Cannot be assessed",'Model output'!V107)), ISNUMBER(SEARCH("1 mm",'Model output'!V107)), ISNUMBER(SEARCH("0.1 CM",'Model output'!V107)), ISNUMBER(SEARCH("less than 0.2 mm",'Model output'!V107)), ISNUMBER(SEARCH("less than 0.5 mm",'Model output'!V107)), ISNUMBER(SEARCH("abut",'Model output'!V107))), "negative", "positive")</f>
        <v>negative</v>
      </c>
      <c r="AE108" s="27"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ISNUMBER(SEARCH("papillary",N108,1)),S108="positive"),AND(AND(ISNUMBER(J108),J108&gt;=5),M108=""),AND(AND(ISNUMBER(J108),J108&gt;=5),AND(ISNUMBER(M108),M108&gt;=1)),AND(ISNUMBER(SERACH("papillary",N108)),OR(Y108="positive",Z108="positive"), ISNUMBER(SEARCH("BRAF",AB108)))),"intermediate","low"))</f>
        <v>intermediate</v>
      </c>
      <c r="AF108" s="28" t="str">
        <f t="shared" si="16"/>
        <v>1a</v>
      </c>
      <c r="AG108" s="28" t="str">
        <f t="shared" si="17"/>
        <v>1b</v>
      </c>
      <c r="AH108" s="28" t="str">
        <f t="shared" si="19"/>
        <v>0</v>
      </c>
      <c r="AI108" s="35" t="str">
        <f t="shared" si="20"/>
        <v>II</v>
      </c>
      <c r="AJ108" s="27" t="s">
        <v>629</v>
      </c>
      <c r="AK108" s="32" t="s">
        <v>949</v>
      </c>
      <c r="AL108" s="32" t="s">
        <v>944</v>
      </c>
      <c r="AM108" s="32" t="s">
        <v>948</v>
      </c>
      <c r="AN108" s="32" t="s">
        <v>946</v>
      </c>
      <c r="AO108" s="33">
        <f t="shared" ca="1" si="25"/>
        <v>1</v>
      </c>
      <c r="AP108" s="28">
        <f t="shared" si="26"/>
        <v>1</v>
      </c>
      <c r="AQ108" s="28">
        <f t="shared" si="27"/>
        <v>1</v>
      </c>
      <c r="AR108" s="28">
        <f t="shared" si="28"/>
        <v>1</v>
      </c>
      <c r="AS108" s="34">
        <f t="shared" si="18"/>
        <v>1</v>
      </c>
    </row>
    <row r="109" spans="1:45">
      <c r="A109" t="str">
        <f>'Model output'!A108</f>
        <v>TCGA-DJ-A3VG</v>
      </c>
      <c r="B109" s="43">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X</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X</v>
      </c>
      <c r="F109" t="str">
        <f t="shared" si="13"/>
        <v>positive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output'!G108)),ISNUMBER(SEARCH("2",'Model output'!G108)),ISNUMBER(SEARCH("III",'Model output'!G108)),ISNUMBER(SEARCH("three",'Model output'!G108)),ISNUMBER(SEARCH("3",'Model output'!G108)),ISNUMBER(SEARCH("IV",'Model output'!G108)),ISNUMBER(SEARCH("four",'Model output'!G108)),ISNUMBER(SEARCH("4",'Model output'!G108)),ISNUMBER(SEARCH("V ",'Model output'!G108)),ISNUMBER(SEARCH("five",'Model output'!G108)),ISNUMBER(SEARCH("5",'Model output'!G108))))), "lateral", "central"))</f>
        <v>central</v>
      </c>
      <c r="H109" t="str">
        <f>IF('Model output'!H108="","negative",IF('Model output'!H108="[]", "negative", IF(OR(ISNUMBER(SEARCH("lymph node",'Model output'!H108)),ISNUMBER(SEARCH("Not mentioned",'Model output'!H108)),ISNUMBER(SEARCH("neck",'Model output'!H108)),ISNUMBER(SEARCH("Not applicable",'Model output'!H108))),"negative","positive")))</f>
        <v>negative</v>
      </c>
      <c r="I109">
        <f>IF('Model output'!I108="","",IF(ISNUMBER('Model output'!I108),'Model output'!I108,1))</f>
        <v>2</v>
      </c>
      <c r="J109">
        <f>IF('Model output'!J108="","",IF(AND(ISNUMBER('Model output'!J108),'Model output'!J108&lt;=I109),'Model output'!J108,IF(ISNUMBER(SEARCH("0/",'Model output'!J108)),0,1)))</f>
        <v>1</v>
      </c>
      <c r="K109" t="str" cm="1">
        <f t="array" ref="K109">IF(COUNT(FIND({0,1,2,3,4,5,6,7,8,9},'Model output'!K108))&gt;0,'Model output'!K108,"")</f>
        <v>0.8 cm</v>
      </c>
      <c r="L109" s="8" t="str">
        <f t="shared" si="14"/>
        <v>0.8cm</v>
      </c>
      <c r="M109" cm="1">
        <f t="array" ref="M109">IF(L109="","",IF(ISNUMBER(SEARCH("cm",L109)),MAX(VALUE(SUBSTITUTE(_xlfn.FILTERXML("&lt;t&gt;&lt;s&gt;"&amp;SUBSTITUTE(L109,",","&lt;/s&gt;&lt;s&gt;")&amp;"&lt;/s&gt;&lt;/t&gt;","//s"),"cm",""))),MAX(VALUE(SUBSTITUTE(_xlfn.FILTERXML("&lt;t&gt;&lt;s&gt;"&amp;SUBSTITUTE(L109,",","&lt;/s&gt;&lt;s&gt;")&amp;"&lt;/s&gt;&lt;/t&gt;","//s"),"mm","")))/10))</f>
        <v>0.8</v>
      </c>
      <c r="N109" t="str">
        <f>IF('Model output'!L108="","",'Model output'!L108)</f>
        <v>Papillary carcinoma, follicular variant</v>
      </c>
      <c r="O109" t="str">
        <f>IF('Model output'!M108="","",'Model output'!M108)</f>
        <v/>
      </c>
      <c r="P109" t="str">
        <f>IF('Model output'!N108="","",'Model output'!N108)</f>
        <v>1.1 cm</v>
      </c>
      <c r="Q109" t="str">
        <f t="shared" si="15"/>
        <v>1.1cm</v>
      </c>
      <c r="R109" cm="1">
        <f t="array" ref="R109">IF(Q109="","",IF(ISNUMBER(SEARCH("cm",Q109)),MAX(VALUE(SUBSTITUTE(_xlfn.FILTERXML("&lt;t&gt;&lt;s&gt;"&amp;SUBSTITUTE(Q109,",","&lt;/s&gt;&lt;s&gt;")&amp;"&lt;/s&gt;&lt;/t&gt;","//s"),"cm",""))),MAX(VALUE(SUBSTITUTE(_xlfn.FILTERXML("&lt;t&gt;&lt;s&gt;"&amp;SUBSTITUTE(Q109,",","&lt;/s&gt;&lt;s&gt;")&amp;"&lt;/s&gt;&lt;/t&gt;","//s"),"mm","")))/10))</f>
        <v>1.1000000000000001</v>
      </c>
      <c r="S109" t="str">
        <f>IF(OR('Model output'!P108="",ISNUMBER(SEARCH("Not identified", 'Model output'!P108)),ISNUMBER(SEARCH("Absent",'Model output'!P108)),AND(ISNUMBER(SEARCH("No",'Model output'!P108)),NOT(ISNUMBER(SEARCH("diagnostic",'Model output'!P108)))),ISNUMBER(SEARCH("Negative",'Model output'!P108))),"negative","positive")</f>
        <v>negative</v>
      </c>
      <c r="T109">
        <f>IF('Model output'!O108="","",'Model output'!O108)</f>
        <v>2</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t="str">
        <f>IF('Model output'!S108="","", IF('Model output'!S108= "[]", "", 'Model output'!S108))</f>
        <v>Not Identified</v>
      </c>
      <c r="Y109" t="str">
        <f>IF(OR('Model output'!S108="",ISNUMBER(SEARCH("Absent",'Model output'!S108)),ISNUMBER(SEARCH("Not identified",'Model output'!S108)),ISNUMBER(SEARCH("No",'Model output'!S108)),ISNUMBER(SEARCH("negative",'Model output'!S108)),ISNUMBER(SEARCH("limited to thyroid",'Model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 IF('Model output'!T108="[]", "", IF('Model output'!T108="Not mentioned", "No", "Yes")))</f>
        <v/>
      </c>
      <c r="AB109" t="str">
        <f>IF(AA109&lt;&gt;"Yes","",IF(OR('Model output'!U108="",'Model output'!U108="[]",ISNUMBER(SEARCH("Not identified",'Model output'!U108))),"",'Model output'!U108))</f>
        <v/>
      </c>
      <c r="AC109" s="9" t="str">
        <f>IF(OR('Model output'!V108="", AND(ISERROR(SEARCH("Positive",'Model output'!V108)), ISNUMBER(SEARCH("Negative",'Model output'!V108))), 'Model output'!V108="No", ISNUMBER(SEARCH("Uninvolved",'Model output'!V108)), ISNUMBER(SEARCH("Not involved",'Model output'!V108)), ISNUMBER(SEARCH("Free",'Model output'!V108)), ISNUMBER(SEARCH("Cannot be assessed",'Model output'!V108)), ISNUMBER(SEARCH("1 mm",'Model output'!V108)), ISNUMBER(SEARCH("0.1 CM",'Model output'!V108)), ISNUMBER(SEARCH("less than 0.2 mm",'Model output'!V108)), ISNUMBER(SEARCH("less than 0.5 mm",'Model output'!V108)), ISNUMBER(SEARCH("abut",'Model output'!V108))), "negative", "positive")</f>
        <v>negative</v>
      </c>
      <c r="AE109" s="27"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ISNUMBER(SEARCH("papillary",N109,1)),S109="positive"),AND(AND(ISNUMBER(J109),J109&gt;=5),M109=""),AND(AND(ISNUMBER(J109),J109&gt;=5),AND(ISNUMBER(M109),M109&gt;=1)),AND(ISNUMBER(SERACH("papillary",N109)),OR(Y109="positive",Z109="positive"), ISNUMBER(SEARCH("BRAF",AB109)))),"intermediate","low"))</f>
        <v>low</v>
      </c>
      <c r="AF109" s="28" t="str">
        <f t="shared" si="16"/>
        <v>1b</v>
      </c>
      <c r="AG109" s="28" t="str">
        <f t="shared" si="17"/>
        <v>1a</v>
      </c>
      <c r="AH109" s="28" t="str">
        <f t="shared" si="19"/>
        <v>0</v>
      </c>
      <c r="AI109" s="35" t="str">
        <f t="shared" si="20"/>
        <v>I</v>
      </c>
      <c r="AJ109" s="27" t="s">
        <v>627</v>
      </c>
      <c r="AK109" s="32" t="s">
        <v>944</v>
      </c>
      <c r="AL109" s="32" t="s">
        <v>945</v>
      </c>
      <c r="AM109" s="32" t="s">
        <v>948</v>
      </c>
      <c r="AN109" s="32" t="s">
        <v>59</v>
      </c>
      <c r="AO109" s="33">
        <f t="shared" ca="1" si="25"/>
        <v>1</v>
      </c>
      <c r="AP109" s="28">
        <f t="shared" si="26"/>
        <v>1</v>
      </c>
      <c r="AQ109" s="28">
        <f t="shared" si="27"/>
        <v>0</v>
      </c>
      <c r="AR109" s="28">
        <f t="shared" si="28"/>
        <v>1</v>
      </c>
      <c r="AS109" s="34">
        <f t="shared" si="18"/>
        <v>1</v>
      </c>
    </row>
    <row r="110" spans="1:45">
      <c r="A110" t="str">
        <f>'Model output'!A109</f>
        <v>TCGA-DJ-A3VJ</v>
      </c>
      <c r="B110" s="43">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X</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X</v>
      </c>
      <c r="F110" t="str">
        <f t="shared" si="13"/>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output'!G109)),ISNUMBER(SEARCH("2",'Model output'!G109)),ISNUMBER(SEARCH("III",'Model output'!G109)),ISNUMBER(SEARCH("three",'Model output'!G109)),ISNUMBER(SEARCH("3",'Model output'!G109)),ISNUMBER(SEARCH("IV",'Model output'!G109)),ISNUMBER(SEARCH("four",'Model output'!G109)),ISNUMBER(SEARCH("4",'Model output'!G109)),ISNUMBER(SEARCH("V ",'Model output'!G109)),ISNUMBER(SEARCH("five",'Model output'!G109)),ISNUMBER(SEARCH("5",'Model output'!G109))))), "lateral", "central"))</f>
        <v>central</v>
      </c>
      <c r="H110" t="str">
        <f>IF('Model output'!H109="","negative",IF('Model output'!H109="[]", "negative", IF(OR(ISNUMBER(SEARCH("lymph node",'Model output'!H109)),ISNUMBER(SEARCH("Not mentioned",'Model output'!H109)),ISNUMBER(SEARCH("neck",'Model output'!H109)),ISNUMBER(SEARCH("Not applicable",'Model output'!H109))),"negative","positive")))</f>
        <v>negative</v>
      </c>
      <c r="I110">
        <f>IF('Model output'!I109="","",IF(ISNUMBER('Model output'!I109),'Model output'!I109,1))</f>
        <v>5</v>
      </c>
      <c r="J110">
        <f>IF('Model output'!J109="","",IF(AND(ISNUMBER('Model output'!J109),'Model output'!J109&lt;=I110),'Model output'!J109,IF(ISNUMBER(SEARCH("0/",'Model output'!J109)),0,1)))</f>
        <v>4</v>
      </c>
      <c r="K110" t="str" cm="1">
        <f t="array" ref="K110">IF(COUNT(FIND({0,1,2,3,4,5,6,7,8,9},'Model output'!K109))&gt;0,'Model output'!K109,"")</f>
        <v>0.7cm</v>
      </c>
      <c r="L110" s="8" t="str">
        <f t="shared" si="14"/>
        <v>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v>
      </c>
      <c r="O110" t="str">
        <f>IF('Model output'!M109="","",'Model output'!M109)</f>
        <v>diffuse sclerosing</v>
      </c>
      <c r="P110" t="str">
        <f>IF('Model output'!N109="","",'Model output'!N109)</f>
        <v>2.0 cm</v>
      </c>
      <c r="Q110" t="str">
        <f t="shared" si="15"/>
        <v>2.0cm</v>
      </c>
      <c r="R110" cm="1">
        <f t="array" ref="R110">IF(Q110="","",IF(ISNUMBER(SEARCH("cm",Q110)),MAX(VALUE(SUBSTITUTE(_xlfn.FILTERXML("&lt;t&gt;&lt;s&gt;"&amp;SUBSTITUTE(Q110,",","&lt;/s&gt;&lt;s&gt;")&amp;"&lt;/s&gt;&lt;/t&gt;","//s"),"cm",""))),MAX(VALUE(SUBSTITUTE(_xlfn.FILTERXML("&lt;t&gt;&lt;s&gt;"&amp;SUBSTITUTE(Q110,",","&lt;/s&gt;&lt;s&gt;")&amp;"&lt;/s&gt;&lt;/t&gt;","//s"),"mm","")))/10))</f>
        <v>2</v>
      </c>
      <c r="S110" t="str">
        <f>IF(OR('Model output'!P109="",ISNUMBER(SEARCH("Not identified", 'Model output'!P109)),ISNUMBER(SEARCH("Absent",'Model output'!P109)),AND(ISNUMBER(SEARCH("No",'Model output'!P109)),NOT(ISNUMBER(SEARCH("diagnostic",'Model output'!P109)))),ISNUMBER(SEARCH("Negative",'Model output'!P109))),"negative","positive")</f>
        <v>positive</v>
      </c>
      <c r="T110" t="str">
        <f>IF('Model output'!O109="","",'Model output'!O109)</f>
        <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f>
        <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positive</v>
      </c>
      <c r="X110" t="str">
        <f>IF('Model output'!S109="","", IF('Model output'!S109= "[]", "", 'Model output'!S109))</f>
        <v>Present</v>
      </c>
      <c r="Y110" t="str">
        <f>IF(OR('Model output'!S109="",ISNUMBER(SEARCH("Absent",'Model output'!S109)),ISNUMBER(SEARCH("Not identified",'Model output'!S109)),ISNUMBER(SEARCH("No",'Model output'!S109)),ISNUMBER(SEARCH("negative",'Model output'!S109)),ISNUMBER(SEARCH("limited to thyroid",'Model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 IF('Model output'!T109="[]", "", IF('Model output'!T109="Not mentioned", "No", "Yes")))</f>
        <v/>
      </c>
      <c r="AB110" t="str">
        <f>IF(AA110&lt;&gt;"Yes","",IF(OR('Model output'!U109="",'Model output'!U109="[]",ISNUMBER(SEARCH("Not identified",'Model output'!U109))),"",'Model output'!U109))</f>
        <v/>
      </c>
      <c r="AC110" s="9" t="str">
        <f>IF(OR('Model output'!V109="", AND(ISERROR(SEARCH("Positive",'Model output'!V109)), ISNUMBER(SEARCH("Negative",'Model output'!V109))), 'Model output'!V109="No", ISNUMBER(SEARCH("Uninvolved",'Model output'!V109)), ISNUMBER(SEARCH("Not involved",'Model output'!V109)), ISNUMBER(SEARCH("Free",'Model output'!V109)), ISNUMBER(SEARCH("Cannot be assessed",'Model output'!V109)), ISNUMBER(SEARCH("1 mm",'Model output'!V109)), ISNUMBER(SEARCH("0.1 CM",'Model output'!V109)), ISNUMBER(SEARCH("less than 0.2 mm",'Model output'!V109)), ISNUMBER(SEARCH("less than 0.5 mm",'Model output'!V109)), ISNUMBER(SEARCH("abut",'Model output'!V109))), "negative", "positive")</f>
        <v>negative</v>
      </c>
      <c r="AE110" s="27"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ISNUMBER(SEARCH("papillary",N110,1)),S110="positive"),AND(AND(ISNUMBER(J110),J110&gt;=5),M110=""),AND(AND(ISNUMBER(J110),J110&gt;=5),AND(ISNUMBER(M110),M110&gt;=1)),AND(ISNUMBER(SERACH("papillary",N110)),OR(Y110="positive",Z110="positive"), ISNUMBER(SEARCH("BRAF",AB110)))),"intermediate","low"))</f>
        <v>intermediate</v>
      </c>
      <c r="AF110" s="28" t="str">
        <f t="shared" si="16"/>
        <v>1b</v>
      </c>
      <c r="AG110" s="28" t="str">
        <f t="shared" si="17"/>
        <v>1a</v>
      </c>
      <c r="AH110" s="28" t="str">
        <f t="shared" si="19"/>
        <v>0</v>
      </c>
      <c r="AI110" s="35" t="str">
        <f t="shared" si="20"/>
        <v>I</v>
      </c>
      <c r="AJ110" s="27" t="s">
        <v>629</v>
      </c>
      <c r="AK110" s="32" t="s">
        <v>944</v>
      </c>
      <c r="AL110" s="32" t="s">
        <v>949</v>
      </c>
      <c r="AM110" s="32" t="s">
        <v>948</v>
      </c>
      <c r="AN110" s="32" t="s">
        <v>59</v>
      </c>
      <c r="AO110" s="33">
        <f t="shared" ca="1" si="25"/>
        <v>1</v>
      </c>
      <c r="AP110" s="28">
        <f t="shared" si="26"/>
        <v>1</v>
      </c>
      <c r="AQ110" s="28">
        <f t="shared" si="27"/>
        <v>1</v>
      </c>
      <c r="AR110" s="28">
        <f t="shared" si="28"/>
        <v>1</v>
      </c>
      <c r="AS110" s="34">
        <f t="shared" si="18"/>
        <v>1</v>
      </c>
    </row>
    <row r="111" spans="1:45">
      <c r="A111" t="str">
        <f>'Model output'!A110</f>
        <v>TCGA-DJ-A3VK</v>
      </c>
      <c r="B111" s="43">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X</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X</v>
      </c>
      <c r="F111" t="str">
        <f t="shared" si="13"/>
        <v>negative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output'!G110)),ISNUMBER(SEARCH("2",'Model output'!G110)),ISNUMBER(SEARCH("III",'Model output'!G110)),ISNUMBER(SEARCH("three",'Model output'!G110)),ISNUMBER(SEARCH("3",'Model output'!G110)),ISNUMBER(SEARCH("IV",'Model output'!G110)),ISNUMBER(SEARCH("four",'Model output'!G110)),ISNUMBER(SEARCH("4",'Model output'!G110)),ISNUMBER(SEARCH("V ",'Model output'!G110)),ISNUMBER(SEARCH("five",'Model output'!G110)),ISNUMBER(SEARCH("5",'Model output'!G110))))), "lateral", "central"))</f>
        <v/>
      </c>
      <c r="H111" t="str">
        <f>IF('Model output'!H110="","negative",IF('Model output'!H110="[]", "negative", IF(OR(ISNUMBER(SEARCH("lymph node",'Model output'!H110)),ISNUMBER(SEARCH("Not mentioned",'Model output'!H110)),ISNUMBER(SEARCH("neck",'Model output'!H110)),ISNUMBER(SEARCH("Not applicable",'Model output'!H110))),"negative","positive")))</f>
        <v>negative</v>
      </c>
      <c r="I111">
        <f>IF('Model output'!I110="","",IF(ISNUMBER('Model output'!I110),'Model output'!I110,1))</f>
        <v>1</v>
      </c>
      <c r="J111">
        <f>IF('Model output'!J110="","",IF(AND(ISNUMBER('Model output'!J110),'Model output'!J110&lt;=I111),'Model output'!J110,IF(ISNUMBER(SEARCH("0/",'Model output'!J110)),0,1)))</f>
        <v>0</v>
      </c>
      <c r="K111" t="str" cm="1">
        <f t="array" ref="K111">IF(COUNT(FIND({0,1,2,3,4,5,6,7,8,9},'Model output'!K110))&gt;0,'Model output'!K110,"")</f>
        <v/>
      </c>
      <c r="L111" s="8" t="str">
        <f t="shared" si="14"/>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 carcinoma, follicular variant</v>
      </c>
      <c r="O111" t="str">
        <f>IF('Model output'!M110="","",'Model output'!M110)</f>
        <v/>
      </c>
      <c r="P111" t="str">
        <f>IF('Model output'!N110="","",'Model output'!N110)</f>
        <v>1.0 cm</v>
      </c>
      <c r="Q111" t="str">
        <f t="shared" si="15"/>
        <v>1.0cm</v>
      </c>
      <c r="R111" cm="1">
        <f t="array" ref="R111">IF(Q111="","",IF(ISNUMBER(SEARCH("cm",Q111)),MAX(VALUE(SUBSTITUTE(_xlfn.FILTERXML("&lt;t&gt;&lt;s&gt;"&amp;SUBSTITUTE(Q111,",","&lt;/s&gt;&lt;s&gt;")&amp;"&lt;/s&gt;&lt;/t&gt;","//s"),"cm",""))),MAX(VALUE(SUBSTITUTE(_xlfn.FILTERXML("&lt;t&gt;&lt;s&gt;"&amp;SUBSTITUTE(Q111,",","&lt;/s&gt;&lt;s&gt;")&amp;"&lt;/s&gt;&lt;/t&gt;","//s"),"mm","")))/10))</f>
        <v>1</v>
      </c>
      <c r="S111" t="str">
        <f>IF(OR('Model output'!P110="",ISNUMBER(SEARCH("Not identified", 'Model output'!P110)),ISNUMBER(SEARCH("Absent",'Model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positive</v>
      </c>
      <c r="X111" t="str">
        <f>IF('Model output'!S110="","", IF('Model output'!S110= "[]", "", 'Model output'!S110))</f>
        <v>Focal extrathyroidal extension into the fibroadipose tissue</v>
      </c>
      <c r="Y111" t="str">
        <f>IF(OR('Model output'!S110="",ISNUMBER(SEARCH("Absent",'Model output'!S110)),ISNUMBER(SEARCH("Not identified",'Model output'!S110)),ISNUMBER(SEARCH("No",'Model output'!S110)),ISNUMBER(SEARCH("negative",'Model output'!S110)),ISNUMBER(SEARCH("limited to thyroid",'Model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 IF('Model output'!T110="[]", "", IF('Model output'!T110="Not mentioned", "No", "Yes")))</f>
        <v/>
      </c>
      <c r="AB111" t="str">
        <f>IF(AA111&lt;&gt;"Yes","",IF(OR('Model output'!U110="",'Model output'!U110="[]",ISNUMBER(SEARCH("Not identified",'Model output'!U110))),"",'Model output'!U110))</f>
        <v/>
      </c>
      <c r="AC111" s="9" t="str">
        <f>IF(OR('Model output'!V110="", AND(ISERROR(SEARCH("Positive",'Model output'!V110)), ISNUMBER(SEARCH("Negative",'Model output'!V110))), 'Model output'!V110="No", ISNUMBER(SEARCH("Uninvolved",'Model output'!V110)), ISNUMBER(SEARCH("Not involved",'Model output'!V110)), ISNUMBER(SEARCH("Free",'Model output'!V110)), ISNUMBER(SEARCH("Cannot be assessed",'Model output'!V110)), ISNUMBER(SEARCH("1 mm",'Model output'!V110)), ISNUMBER(SEARCH("0.1 CM",'Model output'!V110)), ISNUMBER(SEARCH("less than 0.2 mm",'Model output'!V110)), ISNUMBER(SEARCH("less than 0.5 mm",'Model output'!V110)), ISNUMBER(SEARCH("abut",'Model output'!V110))), "negative", "positive")</f>
        <v>negative</v>
      </c>
      <c r="AE111" s="27"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ISNUMBER(SEARCH("papillary",N111,1)),S111="positive"),AND(AND(ISNUMBER(J111),J111&gt;=5),M111=""),AND(AND(ISNUMBER(J111),J111&gt;=5),AND(ISNUMBER(M111),M111&gt;=1)),AND(ISNUMBER(SERACH("papillary",N111)),OR(Y111="positive",Z111="positive"), ISNUMBER(SEARCH("BRAF",AB111)))),"intermediate","low"))</f>
        <v>intermediate</v>
      </c>
      <c r="AF111" s="28" t="str">
        <f t="shared" si="16"/>
        <v>1a</v>
      </c>
      <c r="AG111" s="28" t="str">
        <f t="shared" si="17"/>
        <v>0</v>
      </c>
      <c r="AH111" s="28" t="str">
        <f t="shared" si="19"/>
        <v>0</v>
      </c>
      <c r="AI111" s="35" t="str">
        <f t="shared" si="20"/>
        <v>I</v>
      </c>
      <c r="AJ111" s="27" t="s">
        <v>629</v>
      </c>
      <c r="AK111" s="32" t="s">
        <v>949</v>
      </c>
      <c r="AL111" s="32" t="s">
        <v>945</v>
      </c>
      <c r="AM111" s="32" t="s">
        <v>948</v>
      </c>
      <c r="AN111" s="32" t="s">
        <v>59</v>
      </c>
      <c r="AO111" s="33">
        <f t="shared" ca="1" si="25"/>
        <v>1</v>
      </c>
      <c r="AP111" s="28">
        <f t="shared" si="26"/>
        <v>1</v>
      </c>
      <c r="AQ111" s="28">
        <f t="shared" si="27"/>
        <v>1</v>
      </c>
      <c r="AR111" s="28">
        <f t="shared" si="28"/>
        <v>1</v>
      </c>
      <c r="AS111" s="34">
        <f t="shared" si="18"/>
        <v>1</v>
      </c>
    </row>
    <row r="112" spans="1:45">
      <c r="A112" t="str">
        <f>'Model output'!A111</f>
        <v>TCGA-DJ-A3VL</v>
      </c>
      <c r="B112" s="43">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1</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X</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X</v>
      </c>
      <c r="F112" t="str">
        <f t="shared" si="13"/>
        <v>positive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output'!G111)),ISNUMBER(SEARCH("2",'Model output'!G111)),ISNUMBER(SEARCH("III",'Model output'!G111)),ISNUMBER(SEARCH("three",'Model output'!G111)),ISNUMBER(SEARCH("3",'Model output'!G111)),ISNUMBER(SEARCH("IV",'Model output'!G111)),ISNUMBER(SEARCH("four",'Model output'!G111)),ISNUMBER(SEARCH("4",'Model output'!G111)),ISNUMBER(SEARCH("V ",'Model output'!G111)),ISNUMBER(SEARCH("five",'Model output'!G111)),ISNUMBER(SEARCH("5",'Model output'!G111))))), "lateral", "central"))</f>
        <v/>
      </c>
      <c r="H112" t="str">
        <f>IF('Model output'!H111="","negative",IF('Model output'!H111="[]", "negative", IF(OR(ISNUMBER(SEARCH("lymph node",'Model output'!H111)),ISNUMBER(SEARCH("Not mentioned",'Model output'!H111)),ISNUMBER(SEARCH("neck",'Model output'!H111)),ISNUMBER(SEARCH("Not applicable",'Model output'!H111))),"negative","positive")))</f>
        <v>negative</v>
      </c>
      <c r="I112">
        <f>IF('Model output'!I111="","",IF(ISNUMBER('Model output'!I111),'Model output'!I111,1))</f>
        <v>1</v>
      </c>
      <c r="J112">
        <f>IF('Model output'!J111="","",IF(AND(ISNUMBER('Model output'!J111),'Model output'!J111&lt;=I112),'Model output'!J111,IF(ISNUMBER(SEARCH("0/",'Model output'!J111)),0,1)))</f>
        <v>0</v>
      </c>
      <c r="K112" t="str" cm="1">
        <f t="array" ref="K112">IF(COUNT(FIND({0,1,2,3,4,5,6,7,8,9},'Model output'!K111))&gt;0,'Model output'!K111,"")</f>
        <v>0.6 cm</v>
      </c>
      <c r="L112" s="8" t="str">
        <f t="shared" si="14"/>
        <v>0.6cm</v>
      </c>
      <c r="M112" cm="1">
        <f t="array" ref="M112">IF(L112="","",IF(ISNUMBER(SEARCH("cm",L112)),MAX(VALUE(SUBSTITUTE(_xlfn.FILTERXML("&lt;t&gt;&lt;s&gt;"&amp;SUBSTITUTE(L112,",","&lt;/s&gt;&lt;s&gt;")&amp;"&lt;/s&gt;&lt;/t&gt;","//s"),"cm",""))),MAX(VALUE(SUBSTITUTE(_xlfn.FILTERXML("&lt;t&gt;&lt;s&gt;"&amp;SUBSTITUTE(L112,",","&lt;/s&gt;&lt;s&gt;")&amp;"&lt;/s&gt;&lt;/t&gt;","//s"),"mm","")))/10))</f>
        <v>0.6</v>
      </c>
      <c r="N112" t="str">
        <f>IF('Model output'!L111="","",'Model output'!L111)</f>
        <v>Papillary</v>
      </c>
      <c r="O112" t="str">
        <f>IF('Model output'!M111="","",'Model output'!M111)</f>
        <v>Microcarcinoma</v>
      </c>
      <c r="P112" t="str">
        <f>IF('Model output'!N111="","",'Model output'!N111)</f>
        <v>0.6 cm</v>
      </c>
      <c r="Q112" t="str">
        <f t="shared" si="15"/>
        <v>0.6cm</v>
      </c>
      <c r="R112" cm="1">
        <f t="array" ref="R112">IF(Q112="","",IF(ISNUMBER(SEARCH("cm",Q112)),MAX(VALUE(SUBSTITUTE(_xlfn.FILTERXML("&lt;t&gt;&lt;s&gt;"&amp;SUBSTITUTE(Q112,",","&lt;/s&gt;&lt;s&gt;")&amp;"&lt;/s&gt;&lt;/t&gt;","//s"),"cm",""))),MAX(VALUE(SUBSTITUTE(_xlfn.FILTERXML("&lt;t&gt;&lt;s&gt;"&amp;SUBSTITUTE(Q112,",","&lt;/s&gt;&lt;s&gt;")&amp;"&lt;/s&gt;&lt;/t&gt;","//s"),"mm","")))/10))</f>
        <v>0.6</v>
      </c>
      <c r="S112" t="str">
        <f>IF(OR('Model output'!P111="",ISNUMBER(SEARCH("Not identified", 'Model output'!P111)),ISNUMBER(SEARCH("Absent",'Model output'!P111)),AND(ISNUMBER(SEARCH("No",'Model output'!P111)),NOT(ISNUMBER(SEARCH("diagnostic",'Model output'!P111)))),ISNUMBER(SEARCH("Negative",'Model output'!P111))),"negative","positive")</f>
        <v>negative</v>
      </c>
      <c r="T112">
        <f>IF('Model output'!O111="","",'Model output'!O111)</f>
        <v>1</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t="str">
        <f>IF('Model output'!S111="","", IF('Model output'!S111= "[]", "", 'Model output'!S111))</f>
        <v>Not identified</v>
      </c>
      <c r="Y112" t="str">
        <f>IF(OR('Model output'!S111="",ISNUMBER(SEARCH("Absent",'Model output'!S111)),ISNUMBER(SEARCH("Not identified",'Model output'!S111)),ISNUMBER(SEARCH("No",'Model output'!S111)),ISNUMBER(SEARCH("negative",'Model output'!S111)),ISNUMBER(SEARCH("limited to thyroid",'Model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 IF('Model output'!T111="[]", "", IF('Model output'!T111="Not mentioned", "No", "Yes")))</f>
        <v/>
      </c>
      <c r="AB112" t="str">
        <f>IF(AA112&lt;&gt;"Yes","",IF(OR('Model output'!U111="",'Model output'!U111="[]",ISNUMBER(SEARCH("Not identified",'Model output'!U111))),"",'Model output'!U111))</f>
        <v/>
      </c>
      <c r="AC112" s="9" t="str">
        <f>IF(OR('Model output'!V111="", AND(ISERROR(SEARCH("Positive",'Model output'!V111)), ISNUMBER(SEARCH("Negative",'Model output'!V111))), 'Model output'!V111="No", ISNUMBER(SEARCH("Uninvolved",'Model output'!V111)), ISNUMBER(SEARCH("Not involved",'Model output'!V111)), ISNUMBER(SEARCH("Free",'Model output'!V111)), ISNUMBER(SEARCH("Cannot be assessed",'Model output'!V111)), ISNUMBER(SEARCH("1 mm",'Model output'!V111)), ISNUMBER(SEARCH("0.1 CM",'Model output'!V111)), ISNUMBER(SEARCH("less than 0.2 mm",'Model output'!V111)), ISNUMBER(SEARCH("less than 0.5 mm",'Model output'!V111)), ISNUMBER(SEARCH("abut",'Model output'!V111))), "negative", "positive")</f>
        <v>negative</v>
      </c>
      <c r="AE112" s="27"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ISNUMBER(SEARCH("papillary",N112,1)),S112="positive"),AND(AND(ISNUMBER(J112),J112&gt;=5),M112=""),AND(AND(ISNUMBER(J112),J112&gt;=5),AND(ISNUMBER(M112),M112&gt;=1)),AND(ISNUMBER(SERACH("papillary",N112)),OR(Y112="positive",Z112="positive"), ISNUMBER(SEARCH("BRAF",AB112)))),"intermediate","low"))</f>
        <v>low</v>
      </c>
      <c r="AF112" s="28" t="str">
        <f t="shared" si="16"/>
        <v>1a</v>
      </c>
      <c r="AG112" s="28" t="str">
        <f t="shared" si="17"/>
        <v>0</v>
      </c>
      <c r="AH112" s="28" t="str">
        <f t="shared" si="19"/>
        <v>0</v>
      </c>
      <c r="AI112" s="35" t="str">
        <f t="shared" si="20"/>
        <v>I</v>
      </c>
      <c r="AJ112" s="27" t="s">
        <v>627</v>
      </c>
      <c r="AK112" s="32" t="s">
        <v>949</v>
      </c>
      <c r="AL112" s="32" t="s">
        <v>945</v>
      </c>
      <c r="AM112" s="32" t="s">
        <v>948</v>
      </c>
      <c r="AN112" s="32" t="s">
        <v>59</v>
      </c>
      <c r="AO112" s="33">
        <f t="shared" ca="1" si="25"/>
        <v>1</v>
      </c>
      <c r="AP112" s="28">
        <f t="shared" si="26"/>
        <v>1</v>
      </c>
      <c r="AQ112" s="28">
        <f t="shared" si="27"/>
        <v>1</v>
      </c>
      <c r="AR112" s="28">
        <f t="shared" si="28"/>
        <v>1</v>
      </c>
      <c r="AS112" s="34">
        <f t="shared" si="18"/>
        <v>1</v>
      </c>
    </row>
    <row r="113" spans="1:45">
      <c r="A113" t="str">
        <f>'Model output'!A112</f>
        <v>TCGA-DJ-A3VM</v>
      </c>
      <c r="B113" s="43">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1</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X</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X</v>
      </c>
      <c r="F113" t="str">
        <f t="shared" si="13"/>
        <v>negative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output'!G112)),ISNUMBER(SEARCH("2",'Model output'!G112)),ISNUMBER(SEARCH("III",'Model output'!G112)),ISNUMBER(SEARCH("three",'Model output'!G112)),ISNUMBER(SEARCH("3",'Model output'!G112)),ISNUMBER(SEARCH("IV",'Model output'!G112)),ISNUMBER(SEARCH("four",'Model output'!G112)),ISNUMBER(SEARCH("4",'Model output'!G112)),ISNUMBER(SEARCH("V ",'Model output'!G112)),ISNUMBER(SEARCH("five",'Model output'!G112)),ISNUMBER(SEARCH("5",'Model output'!G112))))), "lateral", "central"))</f>
        <v/>
      </c>
      <c r="H113" t="str">
        <f>IF('Model output'!H112="","negative",IF('Model output'!H112="[]", "negative", IF(OR(ISNUMBER(SEARCH("lymph node",'Model output'!H112)),ISNUMBER(SEARCH("Not mentioned",'Model output'!H112)),ISNUMBER(SEARCH("neck",'Model output'!H112)),ISNUMBER(SEARCH("Not applicable",'Model output'!H112))),"negative","positive")))</f>
        <v>negative</v>
      </c>
      <c r="I113" t="str">
        <f>IF('Model output'!I112="","",IF(ISNUMBER('Model output'!I112),'Model output'!I112,1))</f>
        <v/>
      </c>
      <c r="J113" t="str">
        <f>IF('Model output'!J112="","",IF(AND(ISNUMBER('Model output'!J112),'Model output'!J112&lt;=I113),'Model output'!J112,IF(ISNUMBER(SEARCH("0/",'Model output'!J112)),0,1)))</f>
        <v/>
      </c>
      <c r="K113" t="str" cm="1">
        <f t="array" ref="K113">IF(COUNT(FIND({0,1,2,3,4,5,6,7,8,9},'Model output'!K112))&gt;0,'Model output'!K112,"")</f>
        <v/>
      </c>
      <c r="L113" s="8" t="str">
        <f t="shared" si="14"/>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v>
      </c>
      <c r="O113" t="str">
        <f>IF('Model output'!M112="","",'Model output'!M112)</f>
        <v>Follicular variant with oncocytic features</v>
      </c>
      <c r="P113" t="str">
        <f>IF('Model output'!N112="","",'Model output'!N112)</f>
        <v>3 cm</v>
      </c>
      <c r="Q113" t="str">
        <f t="shared" si="15"/>
        <v>3cm</v>
      </c>
      <c r="R113" cm="1">
        <f t="array" ref="R113">IF(Q113="","",IF(ISNUMBER(SEARCH("cm",Q113)),MAX(VALUE(SUBSTITUTE(_xlfn.FILTERXML("&lt;t&gt;&lt;s&gt;"&amp;SUBSTITUTE(Q113,",","&lt;/s&gt;&lt;s&gt;")&amp;"&lt;/s&gt;&lt;/t&gt;","//s"),"cm",""))),MAX(VALUE(SUBSTITUTE(_xlfn.FILTERXML("&lt;t&gt;&lt;s&gt;"&amp;SUBSTITUTE(Q113,",","&lt;/s&gt;&lt;s&gt;")&amp;"&lt;/s&gt;&lt;/t&gt;","//s"),"mm","")))/10))</f>
        <v>3</v>
      </c>
      <c r="S113" t="str">
        <f>IF(OR('Model output'!P112="",ISNUMBER(SEARCH("Not identified", 'Model output'!P112)),ISNUMBER(SEARCH("Absent",'Model output'!P112)),AND(ISNUMBER(SEARCH("No",'Model output'!P112)),NOT(ISNUMBER(SEARCH("diagnostic",'Model output'!P112)))),ISNUMBER(SEARCH("Negative",'Model output'!P112))),"negative","positive")</f>
        <v>positive</v>
      </c>
      <c r="T113">
        <f>IF('Model output'!O112="","",'Model output'!O112)</f>
        <v>1</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f>
        <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t="str">
        <f>IF('Model output'!S112="","", IF('Model output'!S112= "[]", "", 'Model output'!S112))</f>
        <v>Not Identified</v>
      </c>
      <c r="Y113" t="str">
        <f>IF(OR('Model output'!S112="",ISNUMBER(SEARCH("Absent",'Model output'!S112)),ISNUMBER(SEARCH("Not identified",'Model output'!S112)),ISNUMBER(SEARCH("No",'Model output'!S112)),ISNUMBER(SEARCH("negative",'Model output'!S112)),ISNUMBER(SEARCH("limited to thyroid",'Model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 IF('Model output'!T112="[]", "", IF('Model output'!T112="Not mentioned", "No", "Yes")))</f>
        <v/>
      </c>
      <c r="AB113" t="str">
        <f>IF(AA113&lt;&gt;"Yes","",IF(OR('Model output'!U112="",'Model output'!U112="[]",ISNUMBER(SEARCH("Not identified",'Model output'!U112))),"",'Model output'!U112))</f>
        <v/>
      </c>
      <c r="AC113" s="9" t="str">
        <f>IF(OR('Model output'!V112="", AND(ISERROR(SEARCH("Positive",'Model output'!V112)), ISNUMBER(SEARCH("Negative",'Model output'!V112))), 'Model output'!V112="No", ISNUMBER(SEARCH("Uninvolved",'Model output'!V112)), ISNUMBER(SEARCH("Not involved",'Model output'!V112)), ISNUMBER(SEARCH("Free",'Model output'!V112)), ISNUMBER(SEARCH("Cannot be assessed",'Model output'!V112)), ISNUMBER(SEARCH("1 mm",'Model output'!V112)), ISNUMBER(SEARCH("0.1 CM",'Model output'!V112)), ISNUMBER(SEARCH("less than 0.2 mm",'Model output'!V112)), ISNUMBER(SEARCH("less than 0.5 mm",'Model output'!V112)), ISNUMBER(SEARCH("abut",'Model output'!V112))), "negative", "positive")</f>
        <v>negative</v>
      </c>
      <c r="AE113" s="27"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ISNUMBER(SEARCH("papillary",N113,1)),S113="positive"),AND(AND(ISNUMBER(J113),J113&gt;=5),M113=""),AND(AND(ISNUMBER(J113),J113&gt;=5),AND(ISNUMBER(M113),M113&gt;=1)),AND(ISNUMBER(SERACH("papillary",N113)),OR(Y113="positive",Z113="positive"), ISNUMBER(SEARCH("BRAF",AB113)))),"intermediate","low"))</f>
        <v>intermediate</v>
      </c>
      <c r="AF113" s="28" t="str">
        <f t="shared" si="16"/>
        <v>2</v>
      </c>
      <c r="AG113" s="28" t="str">
        <f t="shared" si="17"/>
        <v>0</v>
      </c>
      <c r="AH113" s="28" t="str">
        <f t="shared" si="19"/>
        <v>0</v>
      </c>
      <c r="AI113" s="35" t="str">
        <f t="shared" si="20"/>
        <v>I</v>
      </c>
      <c r="AJ113" s="27" t="s">
        <v>629</v>
      </c>
      <c r="AK113" s="32" t="s">
        <v>947</v>
      </c>
      <c r="AL113" s="32" t="s">
        <v>948</v>
      </c>
      <c r="AM113" s="32" t="s">
        <v>948</v>
      </c>
      <c r="AN113" s="32" t="s">
        <v>59</v>
      </c>
      <c r="AO113" s="33">
        <f t="shared" ca="1" si="25"/>
        <v>1</v>
      </c>
      <c r="AP113" s="28">
        <f t="shared" si="26"/>
        <v>1</v>
      </c>
      <c r="AQ113" s="28">
        <f t="shared" si="27"/>
        <v>1</v>
      </c>
      <c r="AR113" s="28">
        <f t="shared" si="28"/>
        <v>1</v>
      </c>
      <c r="AS113" s="34">
        <f t="shared" si="18"/>
        <v>1</v>
      </c>
    </row>
    <row r="114" spans="1:45">
      <c r="A114" t="str">
        <f>'Model output'!A113</f>
        <v>TCGA-DJ-A4UL</v>
      </c>
      <c r="B114" s="43">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1</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X</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X</v>
      </c>
      <c r="F114" t="str">
        <f t="shared" si="13"/>
        <v>negative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output'!G113)),ISNUMBER(SEARCH("2",'Model output'!G113)),ISNUMBER(SEARCH("III",'Model output'!G113)),ISNUMBER(SEARCH("three",'Model output'!G113)),ISNUMBER(SEARCH("3",'Model output'!G113)),ISNUMBER(SEARCH("IV",'Model output'!G113)),ISNUMBER(SEARCH("four",'Model output'!G113)),ISNUMBER(SEARCH("4",'Model output'!G113)),ISNUMBER(SEARCH("V ",'Model output'!G113)),ISNUMBER(SEARCH("five",'Model output'!G113)),ISNUMBER(SEARCH("5",'Model output'!G113))))), "lateral", "central"))</f>
        <v/>
      </c>
      <c r="H114" t="str">
        <f>IF('Model output'!H113="","negative",IF('Model output'!H113="[]", "negative", IF(OR(ISNUMBER(SEARCH("lymph node",'Model output'!H113)),ISNUMBER(SEARCH("Not mentioned",'Model output'!H113)),ISNUMBER(SEARCH("neck",'Model output'!H113)),ISNUMBER(SEARCH("Not applicable",'Model output'!H113))),"negative","positive")))</f>
        <v>negative</v>
      </c>
      <c r="I114">
        <f>IF('Model output'!I113="","",IF(ISNUMBER('Model output'!I113),'Model output'!I113,1))</f>
        <v>3</v>
      </c>
      <c r="J114">
        <f>IF('Model output'!J113="","",IF(AND(ISNUMBER('Model output'!J113),'Model output'!J113&lt;=I114),'Model output'!J113,IF(ISNUMBER(SEARCH("0/",'Model output'!J113)),0,1)))</f>
        <v>0</v>
      </c>
      <c r="K114" t="str" cm="1">
        <f t="array" ref="K114">IF(COUNT(FIND({0,1,2,3,4,5,6,7,8,9},'Model output'!K113))&gt;0,'Model output'!K113,"")</f>
        <v/>
      </c>
      <c r="L114" s="8" t="str">
        <f t="shared" si="14"/>
        <v/>
      </c>
      <c r="M114" t="str" cm="1">
        <f t="array" ref="M114">IF(L114="","",IF(ISNUMBER(SEARCH("cm",L114)),MAX(VALUE(SUBSTITUTE(_xlfn.FILTERXML("&lt;t&gt;&lt;s&gt;"&amp;SUBSTITUTE(L114,",","&lt;/s&gt;&lt;s&gt;")&amp;"&lt;/s&gt;&lt;/t&gt;","//s"),"cm",""))),MAX(VALUE(SUBSTITUTE(_xlfn.FILTERXML("&lt;t&gt;&lt;s&gt;"&amp;SUBSTITUTE(L114,",","&lt;/s&gt;&lt;s&gt;")&amp;"&lt;/s&gt;&lt;/t&gt;","//s"),"mm","")))/10))</f>
        <v/>
      </c>
      <c r="N114" t="str">
        <f>IF('Model output'!L113="","",'Model output'!L113)</f>
        <v>Papillary</v>
      </c>
      <c r="O114" t="str">
        <f>IF('Model output'!M113="","",'Model output'!M113)</f>
        <v>Classical</v>
      </c>
      <c r="P114" t="str">
        <f>IF('Model output'!N113="","",'Model output'!N113)</f>
        <v>1.1 cm</v>
      </c>
      <c r="Q114" t="str">
        <f t="shared" si="15"/>
        <v>1.1cm</v>
      </c>
      <c r="R114" cm="1">
        <f t="array" ref="R114">IF(Q114="","",IF(ISNUMBER(SEARCH("cm",Q114)),MAX(VALUE(SUBSTITUTE(_xlfn.FILTERXML("&lt;t&gt;&lt;s&gt;"&amp;SUBSTITUTE(Q114,",","&lt;/s&gt;&lt;s&gt;")&amp;"&lt;/s&gt;&lt;/t&gt;","//s"),"cm",""))),MAX(VALUE(SUBSTITUTE(_xlfn.FILTERXML("&lt;t&gt;&lt;s&gt;"&amp;SUBSTITUTE(Q114,",","&lt;/s&gt;&lt;s&gt;")&amp;"&lt;/s&gt;&lt;/t&gt;","//s"),"mm","")))/10))</f>
        <v>1.1000000000000001</v>
      </c>
      <c r="S114" t="str">
        <f>IF(OR('Model output'!P113="",ISNUMBER(SEARCH("Not identified", 'Model output'!P113)),ISNUMBER(SEARCH("Absent",'Model output'!P113)),AND(ISNUMBER(SEARCH("No",'Model output'!P113)),NOT(ISNUMBER(SEARCH("diagnostic",'Model output'!P113)))),ISNUMBER(SEARCH("Negative",'Model output'!P113))),"negative","positive")</f>
        <v>negative</v>
      </c>
      <c r="T114">
        <f>IF('Model output'!O113="","",'Model output'!O113)</f>
        <v>9</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t="str">
        <f>IF('Model output'!S113="","", IF('Model output'!S113= "[]", "", 'Model output'!S113))</f>
        <v>Not Identified</v>
      </c>
      <c r="Y114" t="str">
        <f>IF(OR('Model output'!S113="",ISNUMBER(SEARCH("Absent",'Model output'!S113)),ISNUMBER(SEARCH("Not identified",'Model output'!S113)),ISNUMBER(SEARCH("No",'Model output'!S113)),ISNUMBER(SEARCH("negative",'Model output'!S113)),ISNUMBER(SEARCH("limited to thyroid",'Model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 IF('Model output'!T113="[]", "", IF('Model output'!T113="Not mentioned", "No", "Yes")))</f>
        <v/>
      </c>
      <c r="AB114" t="str">
        <f>IF(AA114&lt;&gt;"Yes","",IF(OR('Model output'!U113="",'Model output'!U113="[]",ISNUMBER(SEARCH("Not identified",'Model output'!U113))),"",'Model output'!U113))</f>
        <v/>
      </c>
      <c r="AC114" s="9" t="str">
        <f>IF(OR('Model output'!V113="", AND(ISERROR(SEARCH("Positive",'Model output'!V113)), ISNUMBER(SEARCH("Negative",'Model output'!V113))), 'Model output'!V113="No", ISNUMBER(SEARCH("Uninvolved",'Model output'!V113)), ISNUMBER(SEARCH("Not involved",'Model output'!V113)), ISNUMBER(SEARCH("Free",'Model output'!V113)), ISNUMBER(SEARCH("Cannot be assessed",'Model output'!V113)), ISNUMBER(SEARCH("1 mm",'Model output'!V113)), ISNUMBER(SEARCH("0.1 CM",'Model output'!V113)), ISNUMBER(SEARCH("less than 0.2 mm",'Model output'!V113)), ISNUMBER(SEARCH("less than 0.5 mm",'Model output'!V113)), ISNUMBER(SEARCH("abut",'Model output'!V113))), "negative", "positive")</f>
        <v>positive</v>
      </c>
      <c r="AE114" s="27"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ISNUMBER(SEARCH("papillary",N114,1)),S114="positive"),AND(AND(ISNUMBER(J114),J114&gt;=5),M114=""),AND(AND(ISNUMBER(J114),J114&gt;=5),AND(ISNUMBER(M114),M114&gt;=1)),AND(ISNUMBER(SERACH("papillary",N114)),OR(Y114="positive",Z114="positive"), ISNUMBER(SEARCH("BRAF",AB114)))),"intermediate","low"))</f>
        <v>high</v>
      </c>
      <c r="AF114" s="28" t="str">
        <f t="shared" si="16"/>
        <v>1b</v>
      </c>
      <c r="AG114" s="28" t="str">
        <f t="shared" si="17"/>
        <v>0</v>
      </c>
      <c r="AH114" s="28" t="str">
        <f t="shared" si="19"/>
        <v>0</v>
      </c>
      <c r="AI114" s="35" t="str">
        <f t="shared" si="20"/>
        <v>I</v>
      </c>
      <c r="AJ114" s="27" t="s">
        <v>625</v>
      </c>
      <c r="AK114" s="32" t="s">
        <v>944</v>
      </c>
      <c r="AL114" s="32" t="s">
        <v>945</v>
      </c>
      <c r="AM114" s="32" t="s">
        <v>948</v>
      </c>
      <c r="AN114" s="32" t="s">
        <v>59</v>
      </c>
      <c r="AO114" s="33">
        <f t="shared" si="25"/>
        <v>1</v>
      </c>
      <c r="AP114" s="28">
        <f t="shared" si="26"/>
        <v>1</v>
      </c>
      <c r="AQ114" s="28">
        <f t="shared" si="27"/>
        <v>1</v>
      </c>
      <c r="AR114" s="28">
        <f t="shared" si="28"/>
        <v>1</v>
      </c>
      <c r="AS114" s="34">
        <f t="shared" si="18"/>
        <v>1</v>
      </c>
    </row>
    <row r="115" spans="1:45">
      <c r="A115" t="str">
        <f>'Model output'!A114</f>
        <v>TCGA-DJ-A4UQ</v>
      </c>
      <c r="B115" s="43">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
      </c>
      <c r="F115" t="str">
        <f t="shared" si="13"/>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output'!G114)),ISNUMBER(SEARCH("2",'Model output'!G114)),ISNUMBER(SEARCH("III",'Model output'!G114)),ISNUMBER(SEARCH("three",'Model output'!G114)),ISNUMBER(SEARCH("3",'Model output'!G114)),ISNUMBER(SEARCH("IV",'Model output'!G114)),ISNUMBER(SEARCH("four",'Model output'!G114)),ISNUMBER(SEARCH("4",'Model output'!G114)),ISNUMBER(SEARCH("V ",'Model output'!G114)),ISNUMBER(SEARCH("five",'Model output'!G114)),ISNUMBER(SEARCH("5",'Model output'!G114))))), "lateral", "central"))</f>
        <v>lateral</v>
      </c>
      <c r="H115" t="str">
        <f>IF('Model output'!H114="","negative",IF('Model output'!H114="[]", "negative", IF(OR(ISNUMBER(SEARCH("lymph node",'Model output'!H114)),ISNUMBER(SEARCH("Not mentioned",'Model output'!H114)),ISNUMBER(SEARCH("neck",'Model output'!H114)),ISNUMBER(SEARCH("Not applicable",'Model output'!H114))),"negative","positive")))</f>
        <v>negative</v>
      </c>
      <c r="I115">
        <f>IF('Model output'!I114="","",IF(ISNUMBER('Model output'!I114),'Model output'!I114,1))</f>
        <v>1</v>
      </c>
      <c r="J115">
        <f>IF('Model output'!J114="","",IF(AND(ISNUMBER('Model output'!J114),'Model output'!J114&lt;=I115),'Model output'!J114,IF(ISNUMBER(SEARCH("0/",'Model output'!J114)),0,1)))</f>
        <v>1</v>
      </c>
      <c r="K115" t="str" cm="1">
        <f t="array" ref="K115">IF(COUNT(FIND({0,1,2,3,4,5,6,7,8,9},'Model output'!K114))&gt;0,'Model output'!K114,"")</f>
        <v>['1.0cm', '', '1.7cm', '', '1.1cm', '1.1cm']</v>
      </c>
      <c r="L115" s="8" t="str">
        <f t="shared" si="14"/>
        <v>1.0cm,1.7cm,1.1cm,1.1cm</v>
      </c>
      <c r="M115" cm="1">
        <f t="array" ref="M115">IF(L115="","",IF(ISNUMBER(SEARCH("cm",L115)),MAX(VALUE(SUBSTITUTE(_xlfn.FILTERXML("&lt;t&gt;&lt;s&gt;"&amp;SUBSTITUTE(L115,",","&lt;/s&gt;&lt;s&gt;")&amp;"&lt;/s&gt;&lt;/t&gt;","//s"),"cm",""))),MAX(VALUE(SUBSTITUTE(_xlfn.FILTERXML("&lt;t&gt;&lt;s&gt;"&amp;SUBSTITUTE(L115,",","&lt;/s&gt;&lt;s&gt;")&amp;"&lt;/s&gt;&lt;/t&gt;","//s"),"mm","")))/10))</f>
        <v>1.7</v>
      </c>
      <c r="N115" t="str">
        <f>IF('Model output'!L114="","",'Model output'!L114)</f>
        <v>papillary</v>
      </c>
      <c r="O115" t="str">
        <f>IF('Model output'!M114="","",'Model output'!M114)</f>
        <v>diffuse sclerosing</v>
      </c>
      <c r="P115" t="str">
        <f>IF('Model output'!N114="","",'Model output'!N114)</f>
        <v>1.5 cm</v>
      </c>
      <c r="Q115" t="str">
        <f t="shared" si="15"/>
        <v>1.5cm</v>
      </c>
      <c r="R115" cm="1">
        <f t="array" ref="R115">IF(Q115="","",IF(ISNUMBER(SEARCH("cm",Q115)),MAX(VALUE(SUBSTITUTE(_xlfn.FILTERXML("&lt;t&gt;&lt;s&gt;"&amp;SUBSTITUTE(Q115,",","&lt;/s&gt;&lt;s&gt;")&amp;"&lt;/s&gt;&lt;/t&gt;","//s"),"cm",""))),MAX(VALUE(SUBSTITUTE(_xlfn.FILTERXML("&lt;t&gt;&lt;s&gt;"&amp;SUBSTITUTE(Q115,",","&lt;/s&gt;&lt;s&gt;")&amp;"&lt;/s&gt;&lt;/t&gt;","//s"),"mm","")))/10))</f>
        <v>1.5</v>
      </c>
      <c r="S115" t="str">
        <f>IF(OR('Model output'!P114="",ISNUMBER(SEARCH("Not identified", 'Model output'!P114)),ISNUMBER(SEARCH("Absent",'Model output'!P114)),AND(ISNUMBER(SEARCH("No",'Model output'!P114)),NOT(ISNUMBER(SEARCH("diagnostic",'Model output'!P114)))),ISNUMBER(SEARCH("Negative",'Model output'!P114))),"negative","positive")</f>
        <v>positive</v>
      </c>
      <c r="T115" t="str">
        <f>IF('Model output'!O114="","",'Model output'!O114)</f>
        <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f>
        <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t="str">
        <f>IF('Model output'!S114="","", IF('Model output'!S114= "[]", "", 'Model output'!S114))</f>
        <v>Invades: Perithyroidal adipose tissue</v>
      </c>
      <c r="Y115" t="str">
        <f>IF(OR('Model output'!S114="",ISNUMBER(SEARCH("Absent",'Model output'!S114)),ISNUMBER(SEARCH("Not identified",'Model output'!S114)),ISNUMBER(SEARCH("No",'Model output'!S114)),ISNUMBER(SEARCH("negative",'Model output'!S114)),ISNUMBER(SEARCH("limited to thyroid",'Model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 IF('Model output'!T114="[]", "", IF('Model output'!T114="Not mentioned", "No", "Yes")))</f>
        <v/>
      </c>
      <c r="AB115" t="str">
        <f>IF(AA115&lt;&gt;"Yes","",IF(OR('Model output'!U114="",'Model output'!U114="[]",ISNUMBER(SEARCH("Not identified",'Model output'!U114))),"",'Model output'!U114))</f>
        <v/>
      </c>
      <c r="AC115" s="9" t="str">
        <f>IF(OR('Model output'!V114="", AND(ISERROR(SEARCH("Positive",'Model output'!V114)), ISNUMBER(SEARCH("Negative",'Model output'!V114))), 'Model output'!V114="No", ISNUMBER(SEARCH("Uninvolved",'Model output'!V114)), ISNUMBER(SEARCH("Not involved",'Model output'!V114)), ISNUMBER(SEARCH("Free",'Model output'!V114)), ISNUMBER(SEARCH("Cannot be assessed",'Model output'!V114)), ISNUMBER(SEARCH("1 mm",'Model output'!V114)), ISNUMBER(SEARCH("0.1 CM",'Model output'!V114)), ISNUMBER(SEARCH("less than 0.2 mm",'Model output'!V114)), ISNUMBER(SEARCH("less than 0.5 mm",'Model output'!V114)), ISNUMBER(SEARCH("abut",'Model output'!V114))), "negative", "positive")</f>
        <v>negative</v>
      </c>
      <c r="AE115" s="27"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ISNUMBER(SEARCH("papillary",N115,1)),S115="positive"),AND(AND(ISNUMBER(J115),J115&gt;=5),M115=""),AND(AND(ISNUMBER(J115),J115&gt;=5),AND(ISNUMBER(M115),M115&gt;=1)),AND(ISNUMBER(SERACH("papillary",N115)),OR(Y115="positive",Z115="positive"), ISNUMBER(SEARCH("BRAF",AB115)))),"intermediate","low"))</f>
        <v>intermediate</v>
      </c>
      <c r="AF115" s="28" t="str">
        <f t="shared" si="16"/>
        <v>1b</v>
      </c>
      <c r="AG115" s="28" t="str">
        <f t="shared" si="17"/>
        <v>1b</v>
      </c>
      <c r="AH115" s="28" t="str">
        <f t="shared" si="19"/>
        <v>0</v>
      </c>
      <c r="AI115" s="35" t="str">
        <f t="shared" si="20"/>
        <v>II</v>
      </c>
      <c r="AJ115" s="27" t="s">
        <v>629</v>
      </c>
      <c r="AK115" s="32" t="s">
        <v>944</v>
      </c>
      <c r="AL115" s="32" t="s">
        <v>944</v>
      </c>
      <c r="AM115" s="32" t="s">
        <v>948</v>
      </c>
      <c r="AN115" s="32" t="s">
        <v>946</v>
      </c>
      <c r="AO115" s="33">
        <f t="shared" ca="1" si="25"/>
        <v>1</v>
      </c>
      <c r="AP115" s="28">
        <f t="shared" si="26"/>
        <v>1</v>
      </c>
      <c r="AQ115" s="28">
        <f t="shared" si="27"/>
        <v>1</v>
      </c>
      <c r="AR115" s="28">
        <f t="shared" si="28"/>
        <v>1</v>
      </c>
      <c r="AS115" s="34">
        <f t="shared" si="18"/>
        <v>1</v>
      </c>
    </row>
    <row r="116" spans="1:45">
      <c r="A116" t="str">
        <f>'Model output'!A115</f>
        <v>TCGA-DJ-A4UW</v>
      </c>
      <c r="B116" s="43">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ref="F116:F175" si="29">IF(OR(G116&lt;&gt;"",AND(J116&lt;&gt;"",ISNUMBER(J116),J116&gt;0),AND(M116&lt;&gt;"",M116&gt;0)),"positive","negative")</f>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output'!G115)),ISNUMBER(SEARCH("2",'Model output'!G115)),ISNUMBER(SEARCH("III",'Model output'!G115)),ISNUMBER(SEARCH("three",'Model output'!G115)),ISNUMBER(SEARCH("3",'Model output'!G115)),ISNUMBER(SEARCH("IV",'Model output'!G115)),ISNUMBER(SEARCH("four",'Model output'!G115)),ISNUMBER(SEARCH("4",'Model output'!G115)),ISNUMBER(SEARCH("V ",'Model output'!G115)),ISNUMBER(SEARCH("five",'Model output'!G115)),ISNUMBER(SEARCH("5",'Model output'!G115))))), "lateral", "central"))</f>
        <v>lateral</v>
      </c>
      <c r="H116" t="str">
        <f>IF('Model output'!H115="","negative",IF('Model output'!H115="[]", "negative", IF(OR(ISNUMBER(SEARCH("lymph node",'Model output'!H115)),ISNUMBER(SEARCH("Not mentioned",'Model output'!H115)),ISNUMBER(SEARCH("neck",'Model output'!H115)),ISNUMBER(SEARCH("Not applicable",'Model output'!H115))),"negative","positive")))</f>
        <v>negative</v>
      </c>
      <c r="I116">
        <f>IF('Model output'!I115="","",IF(ISNUMBER('Model output'!I115),'Model output'!I115,1))</f>
        <v>21</v>
      </c>
      <c r="J116">
        <f>IF('Model output'!J115="","",IF(AND(ISNUMBER('Model output'!J115),'Model output'!J115&lt;=I116),'Model output'!J115,IF(ISNUMBER(SEARCH("0/",'Model output'!J115)),0,1)))</f>
        <v>10</v>
      </c>
      <c r="K116" t="str" cm="1">
        <f t="array" ref="K116">IF(COUNT(FIND({0,1,2,3,4,5,6,7,8,9},'Model output'!K115))&gt;0,'Model output'!K115,"")</f>
        <v>[{'size': '0.8cm', 'location': 'Right paratracheal'}, {'size': '1cm', 'location': 'Left neck dissection level 3'}, {'size': '0.5cm', 'location': 'Left neck dissection level 4'}, {'size': '0.3cm', 'location': 'Delphian'}]</v>
      </c>
      <c r="L116" s="8" t="str">
        <f>SUBSTITUTE(SUBSTITUTE(SUBSTITUTE(SUBSTITUTE(SUBSTITUTE(SUBSTITUTE(SUBSTITUTE(SUBSTITUTE(SUBSTITUTE(SUBSTITUTE(SUBSTITUTE(SUBSTITUTE(SUBSTITUTE(SUBSTITUTE(SUBSTITUTE(SUBSTITUTE(SUBSTITUTE(SUBSTITUTE(SUBSTITUTE(K116,"cm.","cm"), "up to", ""), "size", ""), ", 'location'", ""), "Right paratracheal", ""), "Left neck dissection level 3", ""), "Left neck dissection level 4", ""), "Delphian", ""), "x", ","), "(LEVEL 4)", ""), "/", ","), "'',", ""), "'", ""), ":", ""), "[", ""), "]", ""), "{", ""), "}", ""), " ", "")</f>
        <v>0.8cm,1cm,0.5cm,0.3cm</v>
      </c>
      <c r="M116" cm="1">
        <f t="array" ref="M116">IF(L116="","",IF(ISNUMBER(SEARCH("cm",L116)),MAX(VALUE(SUBSTITUTE(_xlfn.FILTERXML("&lt;t&gt;&lt;s&gt;"&amp;SUBSTITUTE(L116,",","&lt;/s&gt;&lt;s&gt;")&amp;"&lt;/s&gt;&lt;/t&gt;","//s"),"cm",""))),MAX(VALUE(SUBSTITUTE(_xlfn.FILTERXML("&lt;t&gt;&lt;s&gt;"&amp;SUBSTITUTE(L116,",","&lt;/s&gt;&lt;s&gt;")&amp;"&lt;/s&gt;&lt;/t&gt;","//s"),"mm","")))/10))</f>
        <v>1</v>
      </c>
      <c r="N116" t="str">
        <f>IF('Model output'!L115="","",'Model output'!L115)</f>
        <v>['papillary', 'classical and microcarcinoma']</v>
      </c>
      <c r="O116" t="str">
        <f>IF('Model output'!M115="","",'Model output'!M115)</f>
        <v>[]</v>
      </c>
      <c r="P116" t="str">
        <f>IF('Model output'!N115="","",'Model output'!N115)</f>
        <v/>
      </c>
      <c r="Q116" t="str">
        <f>LOWER(SUBSTITUTE(SUBSTITUTE(SUBSTITUTE(SUBSTITUTE(SUBSTITUTE(SUBSTITUTE(SUBSTITUTE(SUBSTITUTE(SUBSTITUTE(SUBSTITUTE(SUBSTITUTE(SUBSTITUTE(SUBSTITUTE(SUBSTITUTE(SUBSTITUTE(SUBSTITUTE(SUBSTITUTE(SUBSTITUTE(SUBSTITUTE(SUBSTITUTE(SUBSTITUTE(SUBSTITUTE(SUBSTITUTE(SUBSTITUTE(SUBSTITUTE(P116,"cm.","cm"), "the", ""), "tumor", ""), "nodule", ""), "isthmic", ""), "lobe",""), "greatest dimension", ""), "largest", ""), "at least", ""), "less than", ""), "left", ""), "right", ""), "for", ""), "in", ""), "In", ""), "and", ","), "(", ""), ")", ""), "A", ""), "x", ","), "[", ""), "]", ""), "'", ""), "to", ","), " ",""))</f>
        <v/>
      </c>
      <c r="R116" t="str" cm="1">
        <f t="array" ref="R116">IF(Q116="","",IF(ISNUMBER(SEARCH("cm",Q116)),MAX(VALUE(SUBSTITUTE(_xlfn.FILTERXML("&lt;t&gt;&lt;s&gt;"&amp;SUBSTITUTE(Q116,",","&lt;/s&gt;&lt;s&gt;")&amp;"&lt;/s&gt;&lt;/t&gt;","//s"),"cm",""))),MAX(VALUE(SUBSTITUTE(_xlfn.FILTERXML("&lt;t&gt;&lt;s&gt;"&amp;SUBSTITUTE(Q116,",","&lt;/s&gt;&lt;s&gt;")&amp;"&lt;/s&gt;&lt;/t&gt;","//s"),"mm","")))/10))</f>
        <v/>
      </c>
      <c r="S116" t="str">
        <f>IF(OR('Model output'!P115="",ISNUMBER(SEARCH("Not identified", 'Model output'!P115)),ISNUMBER(SEARCH("Absent",'Model output'!P115)),AND(ISNUMBER(SEARCH("No",'Model output'!P115)),NOT(ISNUMBER(SEARCH("diagnostic",'Model output'!P115)))),ISNUMBER(SEARCH("Negative",'Model output'!P115))),"negative","positive")</f>
        <v>negative</v>
      </c>
      <c r="T116">
        <f>IF('Model output'!O115="","",'Model output'!O115)</f>
        <v>8</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negative</v>
      </c>
      <c r="X116" t="str">
        <f>IF('Model output'!S115="","", IF('Model output'!S115= "[]", "", 'Model output'!S115))</f>
        <v/>
      </c>
      <c r="Y116" t="str">
        <f>IF(OR('Model output'!S115="",ISNUMBER(SEARCH("Absent",'Model output'!S115)),ISNUMBER(SEARCH("Not identified",'Model output'!S115)),ISNUMBER(SEARCH("No",'Model output'!S115)),ISNUMBER(SEARCH("negative",'Model output'!S115)),ISNUMBER(SEARCH("limited to thyroid",'Model output'!S115))),"negative",IF(Z116="positive","gETE", "positive"))</f>
        <v>positive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 IF('Model output'!T115="[]", "", IF('Model output'!T115="Not mentioned", "No", "Yes")))</f>
        <v/>
      </c>
      <c r="AB116" t="str">
        <f>IF(AA116&lt;&gt;"Yes","",IF(OR('Model output'!U115="",'Model output'!U115="[]",ISNUMBER(SEARCH("Not identified",'Model output'!U115))),"",'Model output'!U115))</f>
        <v/>
      </c>
      <c r="AC116" s="9" t="str">
        <f>IF(OR('Model output'!V115="", AND(ISERROR(SEARCH("Positive",'Model output'!V115)), ISNUMBER(SEARCH("Negative",'Model output'!V115))), 'Model output'!V115="No", ISNUMBER(SEARCH("Uninvolved",'Model output'!V115)), ISNUMBER(SEARCH("Not involved",'Model output'!V115)), ISNUMBER(SEARCH("Free",'Model output'!V115)), ISNUMBER(SEARCH("Cannot be assessed",'Model output'!V115)), ISNUMBER(SEARCH("1 mm",'Model output'!V115)), ISNUMBER(SEARCH("0.1 CM",'Model output'!V115)), ISNUMBER(SEARCH("less than 0.2 mm",'Model output'!V115)), ISNUMBER(SEARCH("less than 0.5 mm",'Model output'!V115)), ISNUMBER(SEARCH("abut",'Model output'!V115))), "negative", "positive")</f>
        <v>positive</v>
      </c>
      <c r="AE116" s="27"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ISNUMBER(SEARCH("papillary",N116,1)),S116="positive"),AND(AND(ISNUMBER(J116),J116&gt;=5),M116=""),AND(AND(ISNUMBER(J116),J116&gt;=5),AND(ISNUMBER(M116),M116&gt;=1)),AND(ISNUMBER(SERACH("papillary",N116)),OR(Y116="positive",Z116="positive"), ISNUMBER(SEARCH("BRAF",AB116)))),"intermediate","low"))</f>
        <v>high</v>
      </c>
      <c r="AF116" s="28" t="str">
        <f t="shared" si="16"/>
        <v>x</v>
      </c>
      <c r="AG116" s="28" t="str">
        <f t="shared" si="17"/>
        <v>1b</v>
      </c>
      <c r="AH116" s="28" t="str">
        <f t="shared" si="19"/>
        <v>0</v>
      </c>
      <c r="AI116" s="35" t="str">
        <f t="shared" si="20"/>
        <v>I</v>
      </c>
      <c r="AJ116" s="27" t="s">
        <v>625</v>
      </c>
      <c r="AK116" s="32" t="s">
        <v>944</v>
      </c>
      <c r="AL116" s="32" t="s">
        <v>944</v>
      </c>
      <c r="AM116" s="32" t="s">
        <v>948</v>
      </c>
      <c r="AN116" s="32" t="s">
        <v>59</v>
      </c>
      <c r="AO116" s="33">
        <f t="shared" si="25"/>
        <v>1</v>
      </c>
      <c r="AP116" s="28">
        <f t="shared" si="26"/>
        <v>0</v>
      </c>
      <c r="AQ116" s="28">
        <f t="shared" si="27"/>
        <v>1</v>
      </c>
      <c r="AR116" s="28">
        <f t="shared" si="28"/>
        <v>1</v>
      </c>
      <c r="AS116" s="34">
        <f t="shared" si="18"/>
        <v>1</v>
      </c>
    </row>
    <row r="117" spans="1:45">
      <c r="A117" t="str">
        <f>'Model output'!A116</f>
        <v>TCGA-DJ-A4V0</v>
      </c>
      <c r="B117" s="43">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1</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X</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X</v>
      </c>
      <c r="F117" t="str">
        <f t="shared" si="29"/>
        <v>negative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output'!G116)),ISNUMBER(SEARCH("2",'Model output'!G116)),ISNUMBER(SEARCH("III",'Model output'!G116)),ISNUMBER(SEARCH("three",'Model output'!G116)),ISNUMBER(SEARCH("3",'Model output'!G116)),ISNUMBER(SEARCH("IV",'Model output'!G116)),ISNUMBER(SEARCH("four",'Model output'!G116)),ISNUMBER(SEARCH("4",'Model output'!G116)),ISNUMBER(SEARCH("V ",'Model output'!G116)),ISNUMBER(SEARCH("five",'Model output'!G116)),ISNUMBER(SEARCH("5",'Model output'!G116))))), "lateral", "central"))</f>
        <v/>
      </c>
      <c r="H117" t="str">
        <f>IF('Model output'!H116="","negative",IF('Model output'!H116="[]", "negative", IF(OR(ISNUMBER(SEARCH("lymph node",'Model output'!H116)),ISNUMBER(SEARCH("Not mentioned",'Model output'!H116)),ISNUMBER(SEARCH("neck",'Model output'!H116)),ISNUMBER(SEARCH("Not applicable",'Model output'!H116))),"negative","positive")))</f>
        <v>negative</v>
      </c>
      <c r="I117" t="str">
        <f>IF('Model output'!I116="","",IF(ISNUMBER('Model output'!I116),'Model output'!I116,1))</f>
        <v/>
      </c>
      <c r="J117" t="str">
        <f>IF('Model output'!J116="","",IF(AND(ISNUMBER('Model output'!J116),'Model output'!J116&lt;=I117),'Model output'!J116,IF(ISNUMBER(SEARCH("0/",'Model output'!J116)),0,1)))</f>
        <v/>
      </c>
      <c r="K117" t="str" cm="1">
        <f t="array" ref="K117">IF(COUNT(FIND({0,1,2,3,4,5,6,7,8,9},'Model output'!K116))&gt;0,'Model output'!K116,"")</f>
        <v/>
      </c>
      <c r="L117" s="8" t="str">
        <f t="shared" ref="L117:L177" si="30">SUBSTITUTE(SUBSTITUTE(SUBSTITUTE(SUBSTITUTE(SUBSTITUTE(SUBSTITUTE(SUBSTITUTE(SUBSTITUTE(SUBSTITUTE(SUBSTITUTE(SUBSTITUTE(SUBSTITUTE(SUBSTITUTE(SUBSTITUTE(SUBSTITUTE(SUBSTITUTE(SUBSTITUTE(SUBSTITUTE(SUBSTITUTE(K117,"cm.","cm"), "up to", ""), "size", ""), ", 'location'", ""), "Right paratracheal", ""), "Left neck dissection level 3", ""), "Left neck dissection level 4", ""), "Delphian", ""), "x", ","), "(LEVEL 4)", ""), "/", ","), "'',", ""), "'", ""), ":", ""), "[", ""), "]", ""), "{", ""), "}", ""), " ", "")</f>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v>
      </c>
      <c r="O117" t="str">
        <f>IF('Model output'!M116="","",'Model output'!M116)</f>
        <v>Classical</v>
      </c>
      <c r="P117" t="str">
        <f>IF('Model output'!N116="","",'Model output'!N116)</f>
        <v>2.1 cm</v>
      </c>
      <c r="Q117" t="str">
        <f t="shared" ref="Q117:Q176" si="31">LOWER(SUBSTITUTE(SUBSTITUTE(SUBSTITUTE(SUBSTITUTE(SUBSTITUTE(SUBSTITUTE(SUBSTITUTE(SUBSTITUTE(SUBSTITUTE(SUBSTITUTE(SUBSTITUTE(SUBSTITUTE(SUBSTITUTE(SUBSTITUTE(SUBSTITUTE(SUBSTITUTE(SUBSTITUTE(SUBSTITUTE(SUBSTITUTE(SUBSTITUTE(SUBSTITUTE(SUBSTITUTE(SUBSTITUTE(SUBSTITUTE(SUBSTITUTE(P117,"cm.","cm"), "the", ""), "tumor", ""), "nodule", ""), "isthmic", ""), "lobe",""), "greatest dimension", ""), "largest", ""), "at least", ""), "less than", ""), "left", ""), "right", ""), "for", ""), "in", ""), "In", ""), "and", ","), "(", ""), ")", ""), "A", ""), "x", ","), "[", ""), "]", ""), "'", ""), "to", ","), " ",""))</f>
        <v>2.1cm</v>
      </c>
      <c r="R117" cm="1">
        <f t="array" ref="R117">IF(Q117="","",IF(ISNUMBER(SEARCH("cm",Q117)),MAX(VALUE(SUBSTITUTE(_xlfn.FILTERXML("&lt;t&gt;&lt;s&gt;"&amp;SUBSTITUTE(Q117,",","&lt;/s&gt;&lt;s&gt;")&amp;"&lt;/s&gt;&lt;/t&gt;","//s"),"cm",""))),MAX(VALUE(SUBSTITUTE(_xlfn.FILTERXML("&lt;t&gt;&lt;s&gt;"&amp;SUBSTITUTE(Q117,",","&lt;/s&gt;&lt;s&gt;")&amp;"&lt;/s&gt;&lt;/t&gt;","//s"),"mm","")))/10))</f>
        <v>2.1</v>
      </c>
      <c r="S117" t="str">
        <f>IF(OR('Model output'!P116="",ISNUMBER(SEARCH("Not identified", 'Model output'!P116)),ISNUMBER(SEARCH("Absent",'Model output'!P116)),AND(ISNUMBER(SEARCH("No",'Model output'!P116)),NOT(ISNUMBER(SEARCH("diagnostic",'Model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positive</v>
      </c>
      <c r="X117" t="str">
        <f>IF('Model output'!S116="","", IF('Model output'!S116= "[]", "", 'Model output'!S116))</f>
        <v>Not identified</v>
      </c>
      <c r="Y117" t="str">
        <f>IF(OR('Model output'!S116="",ISNUMBER(SEARCH("Absent",'Model output'!S116)),ISNUMBER(SEARCH("Not identified",'Model output'!S116)),ISNUMBER(SEARCH("No",'Model output'!S116)),ISNUMBER(SEARCH("negative",'Model output'!S116)),ISNUMBER(SEARCH("limited to thyroid",'Model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 IF('Model output'!T116="[]", "", IF('Model output'!T116="Not mentioned", "No", "Yes")))</f>
        <v/>
      </c>
      <c r="AB117" t="str">
        <f>IF(AA117&lt;&gt;"Yes","",IF(OR('Model output'!U116="",'Model output'!U116="[]",ISNUMBER(SEARCH("Not identified",'Model output'!U116))),"",'Model output'!U116))</f>
        <v/>
      </c>
      <c r="AC117" s="9" t="str">
        <f>IF(OR('Model output'!V116="", AND(ISERROR(SEARCH("Positive",'Model output'!V116)), ISNUMBER(SEARCH("Negative",'Model output'!V116))), 'Model output'!V116="No", ISNUMBER(SEARCH("Uninvolved",'Model output'!V116)), ISNUMBER(SEARCH("Not involved",'Model output'!V116)), ISNUMBER(SEARCH("Free",'Model output'!V116)), ISNUMBER(SEARCH("Cannot be assessed",'Model output'!V116)), ISNUMBER(SEARCH("1 mm",'Model output'!V116)), ISNUMBER(SEARCH("0.1 CM",'Model output'!V116)), ISNUMBER(SEARCH("less than 0.2 mm",'Model output'!V116)), ISNUMBER(SEARCH("less than 0.5 mm",'Model output'!V116)), ISNUMBER(SEARCH("abut",'Model output'!V116))), "negative", "positive")</f>
        <v>negative</v>
      </c>
      <c r="AE117" s="27"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ISNUMBER(SEARCH("papillary",N117,1)),S117="positive"),AND(AND(ISNUMBER(J117),J117&gt;=5),M117=""),AND(AND(ISNUMBER(J117),J117&gt;=5),AND(ISNUMBER(M117),M117&gt;=1)),AND(ISNUMBER(SERACH("papillary",N117)),OR(Y117="positive",Z117="positive"), ISNUMBER(SEARCH("BRAF",AB117)))),"intermediate","low"))</f>
        <v>low</v>
      </c>
      <c r="AF117" s="28" t="str">
        <f t="shared" si="16"/>
        <v>2</v>
      </c>
      <c r="AG117" s="28" t="str">
        <f t="shared" si="17"/>
        <v>0</v>
      </c>
      <c r="AH117" s="28" t="str">
        <f t="shared" si="19"/>
        <v>0</v>
      </c>
      <c r="AI117" s="35" t="str">
        <f t="shared" si="20"/>
        <v>I</v>
      </c>
      <c r="AJ117" s="27" t="s">
        <v>627</v>
      </c>
      <c r="AK117" s="32" t="s">
        <v>947</v>
      </c>
      <c r="AL117" s="32" t="s">
        <v>948</v>
      </c>
      <c r="AM117" s="32" t="s">
        <v>948</v>
      </c>
      <c r="AN117" s="32" t="s">
        <v>59</v>
      </c>
      <c r="AO117" s="33">
        <f t="shared" ca="1" si="25"/>
        <v>1</v>
      </c>
      <c r="AP117" s="28">
        <f t="shared" si="26"/>
        <v>1</v>
      </c>
      <c r="AQ117" s="28">
        <f t="shared" si="27"/>
        <v>1</v>
      </c>
      <c r="AR117" s="28">
        <f t="shared" si="28"/>
        <v>1</v>
      </c>
      <c r="AS117" s="34">
        <f t="shared" si="18"/>
        <v>1</v>
      </c>
    </row>
    <row r="118" spans="1:45">
      <c r="A118" t="str">
        <f>'Model output'!A117</f>
        <v>TCGA-DJ-A4V2</v>
      </c>
      <c r="B118" s="43">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1</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X</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X</v>
      </c>
      <c r="F118" t="str">
        <f t="shared" si="29"/>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output'!G117)),ISNUMBER(SEARCH("2",'Model output'!G117)),ISNUMBER(SEARCH("III",'Model output'!G117)),ISNUMBER(SEARCH("three",'Model output'!G117)),ISNUMBER(SEARCH("3",'Model output'!G117)),ISNUMBER(SEARCH("IV",'Model output'!G117)),ISNUMBER(SEARCH("four",'Model output'!G117)),ISNUMBER(SEARCH("4",'Model output'!G117)),ISNUMBER(SEARCH("V ",'Model output'!G117)),ISNUMBER(SEARCH("five",'Model output'!G117)),ISNUMBER(SEARCH("5",'Model output'!G117))))), "lateral", "central"))</f>
        <v/>
      </c>
      <c r="H118" t="str">
        <f>IF('Model output'!H117="","negative",IF('Model output'!H117="[]", "negative", IF(OR(ISNUMBER(SEARCH("lymph node",'Model output'!H117)),ISNUMBER(SEARCH("Not mentioned",'Model output'!H117)),ISNUMBER(SEARCH("neck",'Model output'!H117)),ISNUMBER(SEARCH("Not applicable",'Model output'!H117))),"negative","positive")))</f>
        <v>negative</v>
      </c>
      <c r="I118">
        <f>IF('Model output'!I117="","",IF(ISNUMBER('Model output'!I117),'Model output'!I117,1))</f>
        <v>1</v>
      </c>
      <c r="J118">
        <f>IF('Model output'!J117="","",IF(AND(ISNUMBER('Model output'!J117),'Model output'!J117&lt;=I118),'Model output'!J117,IF(ISNUMBER(SEARCH("0/",'Model output'!J117)),0,1)))</f>
        <v>0</v>
      </c>
      <c r="K118" t="str" cm="1">
        <f t="array" ref="K118">IF(COUNT(FIND({0,1,2,3,4,5,6,7,8,9},'Model output'!K117))&gt;0,'Model output'!K117,"")</f>
        <v/>
      </c>
      <c r="L118" s="8" t="str">
        <f t="shared" si="30"/>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v>
      </c>
      <c r="O118" t="str">
        <f>IF('Model output'!M117="","",'Model output'!M117)</f>
        <v>Classical</v>
      </c>
      <c r="P118" t="str">
        <f>IF('Model output'!N117="","",'Model output'!N117)</f>
        <v>3.0 cm</v>
      </c>
      <c r="Q118" t="str">
        <f t="shared" si="31"/>
        <v>3.0cm</v>
      </c>
      <c r="R118" cm="1">
        <f t="array" ref="R118">IF(Q118="","",IF(ISNUMBER(SEARCH("cm",Q118)),MAX(VALUE(SUBSTITUTE(_xlfn.FILTERXML("&lt;t&gt;&lt;s&gt;"&amp;SUBSTITUTE(Q118,",","&lt;/s&gt;&lt;s&gt;")&amp;"&lt;/s&gt;&lt;/t&gt;","//s"),"cm",""))),MAX(VALUE(SUBSTITUTE(_xlfn.FILTERXML("&lt;t&gt;&lt;s&gt;"&amp;SUBSTITUTE(Q118,",","&lt;/s&gt;&lt;s&gt;")&amp;"&lt;/s&gt;&lt;/t&gt;","//s"),"mm","")))/10))</f>
        <v>3</v>
      </c>
      <c r="S118" t="str">
        <f>IF(OR('Model output'!P117="",ISNUMBER(SEARCH("Not identified", 'Model output'!P117)),ISNUMBER(SEARCH("Absent",'Model output'!P117)),AND(ISNUMBER(SEARCH("No",'Model output'!P117)),NOT(ISNUMBER(SEARCH("diagnostic",'Model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positive</v>
      </c>
      <c r="X118" t="str">
        <f>IF('Model output'!S117="","", IF('Model output'!S117= "[]", "", 'Model output'!S117))</f>
        <v>Not identified</v>
      </c>
      <c r="Y118" t="str">
        <f>IF(OR('Model output'!S117="",ISNUMBER(SEARCH("Absent",'Model output'!S117)),ISNUMBER(SEARCH("Not identified",'Model output'!S117)),ISNUMBER(SEARCH("No",'Model output'!S117)),ISNUMBER(SEARCH("negative",'Model output'!S117)),ISNUMBER(SEARCH("limited to thyroid",'Model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 IF('Model output'!T117="[]", "", IF('Model output'!T117="Not mentioned", "No", "Yes")))</f>
        <v/>
      </c>
      <c r="AB118" t="str">
        <f>IF(AA118&lt;&gt;"Yes","",IF(OR('Model output'!U117="",'Model output'!U117="[]",ISNUMBER(SEARCH("Not identified",'Model output'!U117))),"",'Model output'!U117))</f>
        <v/>
      </c>
      <c r="AC118" s="9" t="str">
        <f>IF(OR('Model output'!V117="", AND(ISERROR(SEARCH("Positive",'Model output'!V117)), ISNUMBER(SEARCH("Negative",'Model output'!V117))), 'Model output'!V117="No", ISNUMBER(SEARCH("Uninvolved",'Model output'!V117)), ISNUMBER(SEARCH("Not involved",'Model output'!V117)), ISNUMBER(SEARCH("Free",'Model output'!V117)), ISNUMBER(SEARCH("Cannot be assessed",'Model output'!V117)), ISNUMBER(SEARCH("1 mm",'Model output'!V117)), ISNUMBER(SEARCH("0.1 CM",'Model output'!V117)), ISNUMBER(SEARCH("less than 0.2 mm",'Model output'!V117)), ISNUMBER(SEARCH("less than 0.5 mm",'Model output'!V117)), ISNUMBER(SEARCH("abut",'Model output'!V117))), "negative", "positive")</f>
        <v>negative</v>
      </c>
      <c r="AE118" s="27"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ISNUMBER(SEARCH("papillary",N118,1)),S118="positive"),AND(AND(ISNUMBER(J118),J118&gt;=5),M118=""),AND(AND(ISNUMBER(J118),J118&gt;=5),AND(ISNUMBER(M118),M118&gt;=1)),AND(ISNUMBER(SERACH("papillary",N118)),OR(Y118="positive",Z118="positive"), ISNUMBER(SEARCH("BRAF",AB118)))),"intermediate","low"))</f>
        <v>low</v>
      </c>
      <c r="AF118" s="28" t="str">
        <f t="shared" si="16"/>
        <v>2</v>
      </c>
      <c r="AG118" s="28" t="str">
        <f t="shared" si="17"/>
        <v>0</v>
      </c>
      <c r="AH118" s="28" t="str">
        <f t="shared" si="19"/>
        <v>0</v>
      </c>
      <c r="AI118" s="35" t="str">
        <f t="shared" si="20"/>
        <v>I</v>
      </c>
      <c r="AJ118" s="27" t="s">
        <v>627</v>
      </c>
      <c r="AK118" s="32" t="s">
        <v>947</v>
      </c>
      <c r="AL118" s="32" t="s">
        <v>945</v>
      </c>
      <c r="AM118" s="32" t="s">
        <v>948</v>
      </c>
      <c r="AN118" s="32" t="s">
        <v>59</v>
      </c>
      <c r="AO118" s="33">
        <f t="shared" ca="1" si="25"/>
        <v>1</v>
      </c>
      <c r="AP118" s="28">
        <f t="shared" si="26"/>
        <v>1</v>
      </c>
      <c r="AQ118" s="28">
        <f t="shared" si="27"/>
        <v>1</v>
      </c>
      <c r="AR118" s="28">
        <f t="shared" si="28"/>
        <v>1</v>
      </c>
      <c r="AS118" s="34">
        <f t="shared" si="18"/>
        <v>1</v>
      </c>
    </row>
    <row r="119" spans="1:45">
      <c r="A119" t="str">
        <f>'Model output'!A118</f>
        <v>TCGA-DJ-A4V4</v>
      </c>
      <c r="B119" s="43">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X</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X</v>
      </c>
      <c r="F119" t="str">
        <f t="shared" si="29"/>
        <v>negative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output'!G118)),ISNUMBER(SEARCH("2",'Model output'!G118)),ISNUMBER(SEARCH("III",'Model output'!G118)),ISNUMBER(SEARCH("three",'Model output'!G118)),ISNUMBER(SEARCH("3",'Model output'!G118)),ISNUMBER(SEARCH("IV",'Model output'!G118)),ISNUMBER(SEARCH("four",'Model output'!G118)),ISNUMBER(SEARCH("4",'Model output'!G118)),ISNUMBER(SEARCH("V ",'Model output'!G118)),ISNUMBER(SEARCH("five",'Model output'!G118)),ISNUMBER(SEARCH("5",'Model output'!G118))))), "lateral", "central"))</f>
        <v/>
      </c>
      <c r="H119" t="str">
        <f>IF('Model output'!H118="","negative",IF('Model output'!H118="[]", "negative", IF(OR(ISNUMBER(SEARCH("lymph node",'Model output'!H118)),ISNUMBER(SEARCH("Not mentioned",'Model output'!H118)),ISNUMBER(SEARCH("neck",'Model output'!H118)),ISNUMBER(SEARCH("Not applicable",'Model output'!H118))),"negative","positive")))</f>
        <v>negative</v>
      </c>
      <c r="I119" t="str">
        <f>IF('Model output'!I118="","",IF(ISNUMBER('Model output'!I118),'Model output'!I118,1))</f>
        <v/>
      </c>
      <c r="J119" t="str">
        <f>IF('Model output'!J118="","",IF(AND(ISNUMBER('Model output'!J118),'Model output'!J118&lt;=I119),'Model output'!J118,IF(ISNUMBER(SEARCH("0/",'Model output'!J118)),0,1)))</f>
        <v/>
      </c>
      <c r="K119" t="str" cm="1">
        <f t="array" ref="K119">IF(COUNT(FIND({0,1,2,3,4,5,6,7,8,9},'Model output'!K118))&gt;0,'Model output'!K118,"")</f>
        <v/>
      </c>
      <c r="L119" s="8" t="str">
        <f t="shared" si="30"/>
        <v/>
      </c>
      <c r="M119" t="str" cm="1">
        <f t="array" ref="M119">IF(L119="","",IF(ISNUMBER(SEARCH("cm",L119)),MAX(VALUE(SUBSTITUTE(_xlfn.FILTERXML("&lt;t&gt;&lt;s&gt;"&amp;SUBSTITUTE(L119,",","&lt;/s&gt;&lt;s&gt;")&amp;"&lt;/s&gt;&lt;/t&gt;","//s"),"cm",""))),MAX(VALUE(SUBSTITUTE(_xlfn.FILTERXML("&lt;t&gt;&lt;s&gt;"&amp;SUBSTITUTE(L119,",","&lt;/s&gt;&lt;s&gt;")&amp;"&lt;/s&gt;&lt;/t&gt;","//s"),"mm","")))/10))</f>
        <v/>
      </c>
      <c r="N119" t="str">
        <f>IF('Model output'!L118="","",'Model output'!L118)</f>
        <v>Papillary</v>
      </c>
      <c r="O119" t="str">
        <f>IF('Model output'!M118="","",'Model output'!M118)</f>
        <v/>
      </c>
      <c r="P119" t="str">
        <f>IF('Model output'!N118="","",'Model output'!N118)</f>
        <v>0.9 cm</v>
      </c>
      <c r="Q119" t="str">
        <f t="shared" si="31"/>
        <v>0.9cm</v>
      </c>
      <c r="R119" cm="1">
        <f t="array" ref="R119">IF(Q119="","",IF(ISNUMBER(SEARCH("cm",Q119)),MAX(VALUE(SUBSTITUTE(_xlfn.FILTERXML("&lt;t&gt;&lt;s&gt;"&amp;SUBSTITUTE(Q119,",","&lt;/s&gt;&lt;s&gt;")&amp;"&lt;/s&gt;&lt;/t&gt;","//s"),"cm",""))),MAX(VALUE(SUBSTITUTE(_xlfn.FILTERXML("&lt;t&gt;&lt;s&gt;"&amp;SUBSTITUTE(Q119,",","&lt;/s&gt;&lt;s&gt;")&amp;"&lt;/s&gt;&lt;/t&gt;","//s"),"mm","")))/10))</f>
        <v>0.9</v>
      </c>
      <c r="S119" t="str">
        <f>IF(OR('Model output'!P118="",ISNUMBER(SEARCH("Not identified", 'Model output'!P118)),ISNUMBER(SEARCH("Absent",'Model output'!P118)),AND(ISNUMBER(SEARCH("No",'Model output'!P118)),NOT(ISNUMBER(SEARCH("diagnostic",'Model output'!P118)))),ISNUMBER(SEARCH("Negative",'Model output'!P118))),"negative","positive")</f>
        <v>negative</v>
      </c>
      <c r="T119">
        <f>IF('Model output'!O118="","",'Model output'!O118)</f>
        <v>3</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t="str">
        <f>IF('Model output'!S118="","", IF('Model output'!S118= "[]", "", 'Model output'!S118))</f>
        <v>Not identified</v>
      </c>
      <c r="Y119" t="str">
        <f>IF(OR('Model output'!S118="",ISNUMBER(SEARCH("Absent",'Model output'!S118)),ISNUMBER(SEARCH("Not identified",'Model output'!S118)),ISNUMBER(SEARCH("No",'Model output'!S118)),ISNUMBER(SEARCH("negative",'Model output'!S118)),ISNUMBER(SEARCH("limited to thyroid",'Model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 IF('Model output'!T118="[]", "", IF('Model output'!T118="Not mentioned", "No", "Yes")))</f>
        <v/>
      </c>
      <c r="AB119" t="str">
        <f>IF(AA119&lt;&gt;"Yes","",IF(OR('Model output'!U118="",'Model output'!U118="[]",ISNUMBER(SEARCH("Not identified",'Model output'!U118))),"",'Model output'!U118))</f>
        <v/>
      </c>
      <c r="AC119" s="9" t="str">
        <f>IF(OR('Model output'!V118="", AND(ISERROR(SEARCH("Positive",'Model output'!V118)), ISNUMBER(SEARCH("Negative",'Model output'!V118))), 'Model output'!V118="No", ISNUMBER(SEARCH("Uninvolved",'Model output'!V118)), ISNUMBER(SEARCH("Not involved",'Model output'!V118)), ISNUMBER(SEARCH("Free",'Model output'!V118)), ISNUMBER(SEARCH("Cannot be assessed",'Model output'!V118)), ISNUMBER(SEARCH("1 mm",'Model output'!V118)), ISNUMBER(SEARCH("0.1 CM",'Model output'!V118)), ISNUMBER(SEARCH("less than 0.2 mm",'Model output'!V118)), ISNUMBER(SEARCH("less than 0.5 mm",'Model output'!V118)), ISNUMBER(SEARCH("abut",'Model output'!V118))), "negative", "positive")</f>
        <v>negative</v>
      </c>
      <c r="AE119" s="27"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ISNUMBER(SEARCH("papillary",N119,1)),S119="positive"),AND(AND(ISNUMBER(J119),J119&gt;=5),M119=""),AND(AND(ISNUMBER(J119),J119&gt;=5),AND(ISNUMBER(M119),M119&gt;=1)),AND(ISNUMBER(SERACH("papillary",N119)),OR(Y119="positive",Z119="positive"), ISNUMBER(SEARCH("BRAF",AB119)))),"intermediate","low"))</f>
        <v>low</v>
      </c>
      <c r="AF119" s="28" t="str">
        <f t="shared" si="16"/>
        <v>1a</v>
      </c>
      <c r="AG119" s="28" t="str">
        <f t="shared" si="17"/>
        <v>0</v>
      </c>
      <c r="AH119" s="28" t="str">
        <f t="shared" si="19"/>
        <v>0</v>
      </c>
      <c r="AI119" s="35" t="str">
        <f t="shared" si="20"/>
        <v>I</v>
      </c>
      <c r="AJ119" s="27" t="s">
        <v>627</v>
      </c>
      <c r="AK119" s="32" t="s">
        <v>949</v>
      </c>
      <c r="AL119" s="32" t="s">
        <v>948</v>
      </c>
      <c r="AM119" s="32" t="s">
        <v>945</v>
      </c>
      <c r="AN119" s="32" t="s">
        <v>59</v>
      </c>
      <c r="AO119" s="33">
        <f t="shared" ca="1" si="25"/>
        <v>1</v>
      </c>
      <c r="AP119" s="28">
        <f t="shared" si="26"/>
        <v>1</v>
      </c>
      <c r="AQ119" s="28">
        <f t="shared" si="27"/>
        <v>1</v>
      </c>
      <c r="AR119" s="28">
        <f t="shared" si="28"/>
        <v>1</v>
      </c>
      <c r="AS119" s="34">
        <f t="shared" si="18"/>
        <v>1</v>
      </c>
    </row>
    <row r="120" spans="1:45">
      <c r="A120" t="str">
        <f>'Model output'!A119</f>
        <v>TCGA-DJ-A4V5</v>
      </c>
      <c r="B120" s="43">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
      </c>
      <c r="F120" t="str">
        <f t="shared" si="29"/>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output'!G119)),ISNUMBER(SEARCH("2",'Model output'!G119)),ISNUMBER(SEARCH("III",'Model output'!G119)),ISNUMBER(SEARCH("three",'Model output'!G119)),ISNUMBER(SEARCH("3",'Model output'!G119)),ISNUMBER(SEARCH("IV",'Model output'!G119)),ISNUMBER(SEARCH("four",'Model output'!G119)),ISNUMBER(SEARCH("4",'Model output'!G119)),ISNUMBER(SEARCH("V ",'Model output'!G119)),ISNUMBER(SEARCH("five",'Model output'!G119)),ISNUMBER(SEARCH("5",'Model output'!G119))))), "lateral", "central"))</f>
        <v>central</v>
      </c>
      <c r="H120" t="str">
        <f>IF('Model output'!H119="","negative",IF('Model output'!H119="[]", "negative", IF(OR(ISNUMBER(SEARCH("lymph node",'Model output'!H119)),ISNUMBER(SEARCH("Not mentioned",'Model output'!H119)),ISNUMBER(SEARCH("neck",'Model output'!H119)),ISNUMBER(SEARCH("Not applicable",'Model output'!H119))),"negative","positive")))</f>
        <v>negative</v>
      </c>
      <c r="I120">
        <f>IF('Model output'!I119="","",IF(ISNUMBER('Model output'!I119),'Model output'!I119,1))</f>
        <v>17</v>
      </c>
      <c r="J120">
        <f>IF('Model output'!J119="","",IF(AND(ISNUMBER('Model output'!J119),'Model output'!J119&lt;=I120),'Model output'!J119,IF(ISNUMBER(SEARCH("0/",'Model output'!J119)),0,1)))</f>
        <v>15</v>
      </c>
      <c r="K120" t="str" cm="1">
        <f t="array" ref="K120">IF(COUNT(FIND({0,1,2,3,4,5,6,7,8,9},'Model output'!K119))&gt;0,'Model output'!K119,"")</f>
        <v>0.9 cm</v>
      </c>
      <c r="L120" s="8" t="str">
        <f t="shared" si="30"/>
        <v>0.9cm</v>
      </c>
      <c r="M120" cm="1">
        <f t="array" ref="M120">IF(L120="","",IF(ISNUMBER(SEARCH("cm",L120)),MAX(VALUE(SUBSTITUTE(_xlfn.FILTERXML("&lt;t&gt;&lt;s&gt;"&amp;SUBSTITUTE(L120,",","&lt;/s&gt;&lt;s&gt;")&amp;"&lt;/s&gt;&lt;/t&gt;","//s"),"cm",""))),MAX(VALUE(SUBSTITUTE(_xlfn.FILTERXML("&lt;t&gt;&lt;s&gt;"&amp;SUBSTITUTE(L120,",","&lt;/s&gt;&lt;s&gt;")&amp;"&lt;/s&gt;&lt;/t&gt;","//s"),"mm","")))/10))</f>
        <v>0.9</v>
      </c>
      <c r="N120" t="str">
        <f>IF('Model output'!L119="","",'Model output'!L119)</f>
        <v>Papillary</v>
      </c>
      <c r="O120" t="str">
        <f>IF('Model output'!M119="","",'Model output'!M119)</f>
        <v>Classical</v>
      </c>
      <c r="P120" t="str">
        <f>IF('Model output'!N119="","",'Model output'!N119)</f>
        <v>1.1 cm</v>
      </c>
      <c r="Q120" t="str">
        <f t="shared" si="31"/>
        <v>1.1cm</v>
      </c>
      <c r="R120" cm="1">
        <f t="array" ref="R120">IF(Q120="","",IF(ISNUMBER(SEARCH("cm",Q120)),MAX(VALUE(SUBSTITUTE(_xlfn.FILTERXML("&lt;t&gt;&lt;s&gt;"&amp;SUBSTITUTE(Q120,",","&lt;/s&gt;&lt;s&gt;")&amp;"&lt;/s&gt;&lt;/t&gt;","//s"),"cm",""))),MAX(VALUE(SUBSTITUTE(_xlfn.FILTERXML("&lt;t&gt;&lt;s&gt;"&amp;SUBSTITUTE(Q120,",","&lt;/s&gt;&lt;s&gt;")&amp;"&lt;/s&gt;&lt;/t&gt;","//s"),"mm","")))/10))</f>
        <v>1.1000000000000001</v>
      </c>
      <c r="S120" t="str">
        <f>IF(OR('Model output'!P119="",ISNUMBER(SEARCH("Not identified", 'Model output'!P119)),ISNUMBER(SEARCH("Absent",'Model output'!P119)),AND(ISNUMBER(SEARCH("No",'Model output'!P119)),NOT(ISNUMBER(SEARCH("diagnostic",'Model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negative</v>
      </c>
      <c r="X120" t="str">
        <f>IF('Model output'!S119="","", IF('Model output'!S119= "[]", "", 'Model output'!S119))</f>
        <v>Invades: perithyroidal tissue</v>
      </c>
      <c r="Y120" t="str">
        <f>IF(OR('Model output'!S119="",ISNUMBER(SEARCH("Absent",'Model output'!S119)),ISNUMBER(SEARCH("Not identified",'Model output'!S119)),ISNUMBER(SEARCH("No",'Model output'!S119)),ISNUMBER(SEARCH("negative",'Model output'!S119)),ISNUMBER(SEARCH("limited to thyroid",'Model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 IF('Model output'!T119="[]", "", IF('Model output'!T119="Not mentioned", "No", "Yes")))</f>
        <v/>
      </c>
      <c r="AB120" t="str">
        <f>IF(AA120&lt;&gt;"Yes","",IF(OR('Model output'!U119="",'Model output'!U119="[]",ISNUMBER(SEARCH("Not identified",'Model output'!U119))),"",'Model output'!U119))</f>
        <v/>
      </c>
      <c r="AC120" s="9" t="str">
        <f>IF(OR('Model output'!V119="", AND(ISERROR(SEARCH("Positive",'Model output'!V119)), ISNUMBER(SEARCH("Negative",'Model output'!V119))), 'Model output'!V119="No", ISNUMBER(SEARCH("Uninvolved",'Model output'!V119)), ISNUMBER(SEARCH("Not involved",'Model output'!V119)), ISNUMBER(SEARCH("Free",'Model output'!V119)), ISNUMBER(SEARCH("Cannot be assessed",'Model output'!V119)), ISNUMBER(SEARCH("1 mm",'Model output'!V119)), ISNUMBER(SEARCH("0.1 CM",'Model output'!V119)), ISNUMBER(SEARCH("less than 0.2 mm",'Model output'!V119)), ISNUMBER(SEARCH("less than 0.5 mm",'Model output'!V119)), ISNUMBER(SEARCH("abut",'Model output'!V119))), "negative", "positive")</f>
        <v>positive</v>
      </c>
      <c r="AE120" s="27"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ISNUMBER(SEARCH("papillary",N120,1)),S120="positive"),AND(AND(ISNUMBER(J120),J120&gt;=5),M120=""),AND(AND(ISNUMBER(J120),J120&gt;=5),AND(ISNUMBER(M120),M120&gt;=1)),AND(ISNUMBER(SERACH("papillary",N120)),OR(Y120="positive",Z120="positive"), ISNUMBER(SEARCH("BRAF",AB120)))),"intermediate","low"))</f>
        <v>high</v>
      </c>
      <c r="AF120" s="28" t="str">
        <f t="shared" si="16"/>
        <v>1b</v>
      </c>
      <c r="AG120" s="28" t="str">
        <f t="shared" si="17"/>
        <v>1a</v>
      </c>
      <c r="AH120" s="28" t="str">
        <f t="shared" si="19"/>
        <v>0</v>
      </c>
      <c r="AI120" s="35" t="str">
        <f t="shared" si="20"/>
        <v>II</v>
      </c>
      <c r="AJ120" s="27" t="s">
        <v>625</v>
      </c>
      <c r="AK120" s="32" t="s">
        <v>950</v>
      </c>
      <c r="AL120" s="32" t="s">
        <v>944</v>
      </c>
      <c r="AM120" s="32" t="s">
        <v>948</v>
      </c>
      <c r="AN120" s="32" t="s">
        <v>946</v>
      </c>
      <c r="AO120" s="33">
        <f t="shared" si="25"/>
        <v>1</v>
      </c>
      <c r="AP120" s="28">
        <f t="shared" si="26"/>
        <v>0</v>
      </c>
      <c r="AQ120" s="28">
        <f t="shared" si="27"/>
        <v>0</v>
      </c>
      <c r="AR120" s="28">
        <f t="shared" si="28"/>
        <v>1</v>
      </c>
      <c r="AS120" s="34">
        <f t="shared" si="18"/>
        <v>1</v>
      </c>
    </row>
    <row r="121" spans="1:45">
      <c r="A121" t="str">
        <f>'Model output'!A120</f>
        <v>TCGA-DO-A1K0</v>
      </c>
      <c r="B121" s="43">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X</v>
      </c>
      <c r="F121" t="str">
        <f t="shared" si="29"/>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output'!G120)),ISNUMBER(SEARCH("2",'Model output'!G120)),ISNUMBER(SEARCH("III",'Model output'!G120)),ISNUMBER(SEARCH("three",'Model output'!G120)),ISNUMBER(SEARCH("3",'Model output'!G120)),ISNUMBER(SEARCH("IV",'Model output'!G120)),ISNUMBER(SEARCH("four",'Model output'!G120)),ISNUMBER(SEARCH("4",'Model output'!G120)),ISNUMBER(SEARCH("V ",'Model output'!G120)),ISNUMBER(SEARCH("five",'Model output'!G120)),ISNUMBER(SEARCH("5",'Model output'!G120))))), "lateral", "central"))</f>
        <v>lateral</v>
      </c>
      <c r="H121" t="str">
        <f>IF('Model output'!H120="","negative",IF('Model output'!H120="[]", "negative", IF(OR(ISNUMBER(SEARCH("lymph node",'Model output'!H120)),ISNUMBER(SEARCH("Not mentioned",'Model output'!H120)),ISNUMBER(SEARCH("neck",'Model output'!H120)),ISNUMBER(SEARCH("Not applicable",'Model output'!H120))),"negative","positive")))</f>
        <v>negative</v>
      </c>
      <c r="I121">
        <f>IF('Model output'!I120="","",IF(ISNUMBER('Model output'!I120),'Model output'!I120,1))</f>
        <v>14</v>
      </c>
      <c r="J121">
        <f>IF('Model output'!J120="","",IF(AND(ISNUMBER('Model output'!J120),'Model output'!J120&lt;=I121),'Model output'!J120,IF(ISNUMBER(SEARCH("0/",'Model output'!J120)),0,1)))</f>
        <v>9</v>
      </c>
      <c r="K121" t="str" cm="1">
        <f t="array" ref="K121">IF(COUNT(FIND({0,1,2,3,4,5,6,7,8,9},'Model output'!K120))&gt;0,'Model output'!K120,"")</f>
        <v/>
      </c>
      <c r="L121" s="8" t="str">
        <f t="shared" si="30"/>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 carcinoma</v>
      </c>
      <c r="O121" t="str">
        <f>IF('Model output'!M120="","",'Model output'!M120)</f>
        <v>Classical</v>
      </c>
      <c r="P121" t="str">
        <f>IF('Model output'!N120="","",'Model output'!N120)</f>
        <v>4.2 cm</v>
      </c>
      <c r="Q121" t="str">
        <f t="shared" si="31"/>
        <v>4.2cm</v>
      </c>
      <c r="R121" cm="1">
        <f t="array" ref="R121">IF(Q121="","",IF(ISNUMBER(SEARCH("cm",Q121)),MAX(VALUE(SUBSTITUTE(_xlfn.FILTERXML("&lt;t&gt;&lt;s&gt;"&amp;SUBSTITUTE(Q121,",","&lt;/s&gt;&lt;s&gt;")&amp;"&lt;/s&gt;&lt;/t&gt;","//s"),"cm",""))),MAX(VALUE(SUBSTITUTE(_xlfn.FILTERXML("&lt;t&gt;&lt;s&gt;"&amp;SUBSTITUTE(Q121,",","&lt;/s&gt;&lt;s&gt;")&amp;"&lt;/s&gt;&lt;/t&gt;","//s"),"mm","")))/10))</f>
        <v>4.2</v>
      </c>
      <c r="S121" t="str">
        <f>IF(OR('Model output'!P120="",ISNUMBER(SEARCH("Not identified", 'Model output'!P120)),ISNUMBER(SEARCH("Absent",'Model output'!P120)),AND(ISNUMBER(SEARCH("No",'Model output'!P120)),NOT(ISNUMBER(SEARCH("diagnostic",'Model output'!P120)))),ISNUMBER(SEARCH("Negative",'Model output'!P120))),"negative","positive")</f>
        <v>negative</v>
      </c>
      <c r="T121">
        <f>IF('Model output'!O120="","",'Model output'!O120)</f>
        <v>2</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positive</v>
      </c>
      <c r="X121" t="str">
        <f>IF('Model output'!S120="","", IF('Model output'!S120= "[]", "", 'Model output'!S120))</f>
        <v>Present, Minimal</v>
      </c>
      <c r="Y121" t="str">
        <f>IF(OR('Model output'!S120="",ISNUMBER(SEARCH("Absent",'Model output'!S120)),ISNUMBER(SEARCH("Not identified",'Model output'!S120)),ISNUMBER(SEARCH("No",'Model output'!S120)),ISNUMBER(SEARCH("negative",'Model output'!S120)),ISNUMBER(SEARCH("limited to thyroid",'Model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 IF('Model output'!T120="[]", "", IF('Model output'!T120="Not mentioned", "No", "Yes")))</f>
        <v/>
      </c>
      <c r="AB121" t="str">
        <f>IF(AA121&lt;&gt;"Yes","",IF(OR('Model output'!U120="",'Model output'!U120="[]",ISNUMBER(SEARCH("Not identified",'Model output'!U120))),"",'Model output'!U120))</f>
        <v/>
      </c>
      <c r="AC121" s="9" t="str">
        <f>IF(OR('Model output'!V120="", AND(ISERROR(SEARCH("Positive",'Model output'!V120)), ISNUMBER(SEARCH("Negative",'Model output'!V120))), 'Model output'!V120="No", ISNUMBER(SEARCH("Uninvolved",'Model output'!V120)), ISNUMBER(SEARCH("Not involved",'Model output'!V120)), ISNUMBER(SEARCH("Free",'Model output'!V120)), ISNUMBER(SEARCH("Cannot be assessed",'Model output'!V120)), ISNUMBER(SEARCH("1 mm",'Model output'!V120)), ISNUMBER(SEARCH("0.1 CM",'Model output'!V120)), ISNUMBER(SEARCH("less than 0.2 mm",'Model output'!V120)), ISNUMBER(SEARCH("less than 0.5 mm",'Model output'!V120)), ISNUMBER(SEARCH("abut",'Model output'!V120))), "negative", "positive")</f>
        <v>negative</v>
      </c>
      <c r="AE121" s="27"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ISNUMBER(SEARCH("papillary",N121,1)),S121="positive"),AND(AND(ISNUMBER(J121),J121&gt;=5),M121=""),AND(AND(ISNUMBER(J121),J121&gt;=5),AND(ISNUMBER(M121),M121&gt;=1)),AND(ISNUMBER(SERACH("papillary",N121)),OR(Y121="positive",Z121="positive"), ISNUMBER(SEARCH("BRAF",AB121)))),"intermediate","low"))</f>
        <v>intermediate</v>
      </c>
      <c r="AF121" s="28" t="str">
        <f t="shared" si="16"/>
        <v>3a</v>
      </c>
      <c r="AG121" s="28" t="str">
        <f t="shared" si="17"/>
        <v>1b</v>
      </c>
      <c r="AH121" s="28" t="str">
        <f t="shared" si="19"/>
        <v>0</v>
      </c>
      <c r="AI121" s="35" t="str">
        <f t="shared" si="20"/>
        <v>I</v>
      </c>
      <c r="AJ121" s="27" t="s">
        <v>629</v>
      </c>
      <c r="AK121" s="32" t="s">
        <v>950</v>
      </c>
      <c r="AL121" s="32" t="s">
        <v>944</v>
      </c>
      <c r="AM121" s="32" t="s">
        <v>948</v>
      </c>
      <c r="AN121" s="32" t="s">
        <v>59</v>
      </c>
      <c r="AO121" s="33">
        <f t="shared" ca="1" si="25"/>
        <v>1</v>
      </c>
      <c r="AP121" s="28">
        <f t="shared" si="26"/>
        <v>1</v>
      </c>
      <c r="AQ121" s="28">
        <f t="shared" si="27"/>
        <v>1</v>
      </c>
      <c r="AR121" s="28">
        <f t="shared" si="28"/>
        <v>1</v>
      </c>
      <c r="AS121" s="34">
        <f t="shared" si="18"/>
        <v>1</v>
      </c>
    </row>
    <row r="122" spans="1:45">
      <c r="A122" t="str">
        <f>'Model output'!A121</f>
        <v>TCGA-E3-A3DZ</v>
      </c>
      <c r="B122" s="43">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29"/>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output'!G121)),ISNUMBER(SEARCH("2",'Model output'!G121)),ISNUMBER(SEARCH("III",'Model output'!G121)),ISNUMBER(SEARCH("three",'Model output'!G121)),ISNUMBER(SEARCH("3",'Model output'!G121)),ISNUMBER(SEARCH("IV",'Model output'!G121)),ISNUMBER(SEARCH("four",'Model output'!G121)),ISNUMBER(SEARCH("4",'Model output'!G121)),ISNUMBER(SEARCH("V ",'Model output'!G121)),ISNUMBER(SEARCH("five",'Model output'!G121)),ISNUMBER(SEARCH("5",'Model output'!G121))))), "lateral", "central"))</f>
        <v/>
      </c>
      <c r="H122" t="str">
        <f>IF('Model output'!H121="","negative",IF('Model output'!H121="[]", "negative", IF(OR(ISNUMBER(SEARCH("lymph node",'Model output'!H121)),ISNUMBER(SEARCH("Not mentioned",'Model output'!H121)),ISNUMBER(SEARCH("neck",'Model output'!H121)),ISNUMBER(SEARCH("Not applicable",'Model output'!H121))),"negative","positive")))</f>
        <v>negative</v>
      </c>
      <c r="I122">
        <f>IF('Model output'!I121="","",IF(ISNUMBER('Model output'!I121),'Model output'!I121,1))</f>
        <v>1</v>
      </c>
      <c r="J122">
        <f>IF('Model output'!J121="","",IF(AND(ISNUMBER('Model output'!J121),'Model output'!J121&lt;=I122),'Model output'!J121,IF(ISNUMBER(SEARCH("0/",'Model output'!J121)),0,1)))</f>
        <v>0</v>
      </c>
      <c r="K122" t="str" cm="1">
        <f t="array" ref="K122">IF(COUNT(FIND({0,1,2,3,4,5,6,7,8,9},'Model output'!K121))&gt;0,'Model output'!K121,"")</f>
        <v/>
      </c>
      <c r="L122" s="8" t="str">
        <f t="shared" si="30"/>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v>
      </c>
      <c r="O122" t="str">
        <f>IF('Model output'!M121="","",'Model output'!M121)</f>
        <v>follicular variant</v>
      </c>
      <c r="P122" t="str">
        <f>IF('Model output'!N121="","",'Model output'!N121)</f>
        <v>5 cm</v>
      </c>
      <c r="Q122" t="str">
        <f t="shared" si="31"/>
        <v>5cm</v>
      </c>
      <c r="R122" cm="1">
        <f t="array" ref="R122">IF(Q122="","",IF(ISNUMBER(SEARCH("cm",Q122)),MAX(VALUE(SUBSTITUTE(_xlfn.FILTERXML("&lt;t&gt;&lt;s&gt;"&amp;SUBSTITUTE(Q122,",","&lt;/s&gt;&lt;s&gt;")&amp;"&lt;/s&gt;&lt;/t&gt;","//s"),"cm",""))),MAX(VALUE(SUBSTITUTE(_xlfn.FILTERXML("&lt;t&gt;&lt;s&gt;"&amp;SUBSTITUTE(Q122,",","&lt;/s&gt;&lt;s&gt;")&amp;"&lt;/s&gt;&lt;/t&gt;","//s"),"mm","")))/10))</f>
        <v>5</v>
      </c>
      <c r="S122" t="str">
        <f>IF(OR('Model output'!P121="",ISNUMBER(SEARCH("Not identified", 'Model output'!P121)),ISNUMBER(SEARCH("Absent",'Model output'!P121)),AND(ISNUMBER(SEARCH("No",'Model output'!P121)),NOT(ISNUMBER(SEARCH("diagnostic",'Model output'!P121)))),ISNUMBER(SEARCH("Negative",'Model output'!P121))),"negative","positive")</f>
        <v>negative</v>
      </c>
      <c r="T122">
        <f>IF('Model output'!O121="","",'Model output'!O121)</f>
        <v>1</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positive</v>
      </c>
      <c r="X122" t="str">
        <f>IF('Model output'!S121="","", IF('Model output'!S121= "[]", "", 'Model output'!S121))</f>
        <v>Present</v>
      </c>
      <c r="Y122" t="str">
        <f>IF(OR('Model output'!S121="",ISNUMBER(SEARCH("Absent",'Model output'!S121)),ISNUMBER(SEARCH("Not identified",'Model output'!S121)),ISNUMBER(SEARCH("No",'Model output'!S121)),ISNUMBER(SEARCH("negative",'Model output'!S121)),ISNUMBER(SEARCH("limited to thyroid",'Model output'!S121))),"negative",IF(Z122="positive","gETE", "positive"))</f>
        <v>positive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 IF('Model output'!T121="[]", "", IF('Model output'!T121="Not mentioned", "No", "Yes")))</f>
        <v/>
      </c>
      <c r="AB122" t="str">
        <f>IF(AA122&lt;&gt;"Yes","",IF(OR('Model output'!U121="",'Model output'!U121="[]",ISNUMBER(SEARCH("Not identified",'Model output'!U121))),"",'Model output'!U121))</f>
        <v/>
      </c>
      <c r="AC122" s="9" t="str">
        <f>IF(OR('Model output'!V121="", AND(ISERROR(SEARCH("Positive",'Model output'!V121)), ISNUMBER(SEARCH("Negative",'Model output'!V121))), 'Model output'!V121="No", ISNUMBER(SEARCH("Uninvolved",'Model output'!V121)), ISNUMBER(SEARCH("Not involved",'Model output'!V121)), ISNUMBER(SEARCH("Free",'Model output'!V121)), ISNUMBER(SEARCH("Cannot be assessed",'Model output'!V121)), ISNUMBER(SEARCH("1 mm",'Model output'!V121)), ISNUMBER(SEARCH("0.1 CM",'Model output'!V121)), ISNUMBER(SEARCH("less than 0.2 mm",'Model output'!V121)), ISNUMBER(SEARCH("less than 0.5 mm",'Model output'!V121)), ISNUMBER(SEARCH("abut",'Model output'!V121))), "negative", "positive")</f>
        <v>negative</v>
      </c>
      <c r="AE122" s="27"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ISNUMBER(SEARCH("papillary",N122,1)),S122="positive"),AND(AND(ISNUMBER(J122),J122&gt;=5),M122=""),AND(AND(ISNUMBER(J122),J122&gt;=5),AND(ISNUMBER(M122),M122&gt;=1)),AND(ISNUMBER(SERACH("papillary",N122)),OR(Y122="positive",Z122="positive"), ISNUMBER(SEARCH("BRAF",AB122)))),"intermediate","low"))</f>
        <v>intermediate</v>
      </c>
      <c r="AF122" s="28" t="str">
        <f t="shared" si="16"/>
        <v>3a</v>
      </c>
      <c r="AG122" s="28" t="str">
        <f t="shared" si="17"/>
        <v>0</v>
      </c>
      <c r="AH122" s="28" t="str">
        <f t="shared" si="19"/>
        <v>0</v>
      </c>
      <c r="AI122" s="35" t="str">
        <f t="shared" si="20"/>
        <v>II</v>
      </c>
      <c r="AJ122" s="27" t="s">
        <v>627</v>
      </c>
      <c r="AK122" s="32" t="s">
        <v>950</v>
      </c>
      <c r="AL122" s="32" t="s">
        <v>945</v>
      </c>
      <c r="AM122" s="32" t="s">
        <v>948</v>
      </c>
      <c r="AN122" s="32" t="s">
        <v>946</v>
      </c>
      <c r="AO122" s="33">
        <f t="shared" ca="1" si="25"/>
        <v>0</v>
      </c>
      <c r="AP122" s="28">
        <f t="shared" si="26"/>
        <v>1</v>
      </c>
      <c r="AQ122" s="28">
        <f t="shared" si="27"/>
        <v>1</v>
      </c>
      <c r="AR122" s="28">
        <f t="shared" si="28"/>
        <v>1</v>
      </c>
      <c r="AS122" s="34">
        <f t="shared" si="18"/>
        <v>1</v>
      </c>
    </row>
    <row r="123" spans="1:45">
      <c r="A123" t="str">
        <f>'Model output'!A122</f>
        <v>TCGA-E3-A3E3</v>
      </c>
      <c r="B123" s="43">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29"/>
        <v>positive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output'!G122)),ISNUMBER(SEARCH("2",'Model output'!G122)),ISNUMBER(SEARCH("III",'Model output'!G122)),ISNUMBER(SEARCH("three",'Model output'!G122)),ISNUMBER(SEARCH("3",'Model output'!G122)),ISNUMBER(SEARCH("IV",'Model output'!G122)),ISNUMBER(SEARCH("four",'Model output'!G122)),ISNUMBER(SEARCH("4",'Model output'!G122)),ISNUMBER(SEARCH("V ",'Model output'!G122)),ISNUMBER(SEARCH("five",'Model output'!G122)),ISNUMBER(SEARCH("5",'Model output'!G122))))), "lateral", "central"))</f>
        <v/>
      </c>
      <c r="H123" t="str">
        <f>IF('Model output'!H122="","negative",IF('Model output'!H122="[]", "negative", IF(OR(ISNUMBER(SEARCH("lymph node",'Model output'!H122)),ISNUMBER(SEARCH("Not mentioned",'Model output'!H122)),ISNUMBER(SEARCH("neck",'Model output'!H122)),ISNUMBER(SEARCH("Not applicable",'Model output'!H122))),"negative","positive")))</f>
        <v>negative</v>
      </c>
      <c r="I123" t="str">
        <f>IF('Model output'!I122="","",IF(ISNUMBER('Model output'!I122),'Model output'!I122,1))</f>
        <v/>
      </c>
      <c r="J123">
        <f>IF('Model output'!J122="","",IF(AND(ISNUMBER('Model output'!J122),'Model output'!J122&lt;=I123),'Model output'!J122,IF(ISNUMBER(SEARCH("0/",'Model output'!J122)),0,1)))</f>
        <v>1</v>
      </c>
      <c r="K123" t="str" cm="1">
        <f t="array" ref="K123">IF(COUNT(FIND({0,1,2,3,4,5,6,7,8,9},'Model output'!K122))&gt;0,'Model output'!K122,"")</f>
        <v>2.8cm</v>
      </c>
      <c r="L123" s="8" t="str">
        <f t="shared" si="30"/>
        <v>2.8cm</v>
      </c>
      <c r="M123" cm="1">
        <f t="array" ref="M123">IF(L123="","",IF(ISNUMBER(SEARCH("cm",L123)),MAX(VALUE(SUBSTITUTE(_xlfn.FILTERXML("&lt;t&gt;&lt;s&gt;"&amp;SUBSTITUTE(L123,",","&lt;/s&gt;&lt;s&gt;")&amp;"&lt;/s&gt;&lt;/t&gt;","//s"),"cm",""))),MAX(VALUE(SUBSTITUTE(_xlfn.FILTERXML("&lt;t&gt;&lt;s&gt;"&amp;SUBSTITUTE(L123,",","&lt;/s&gt;&lt;s&gt;")&amp;"&lt;/s&gt;&lt;/t&gt;","//s"),"mm","")))/10))</f>
        <v>2.8</v>
      </c>
      <c r="N123" t="str">
        <f>IF('Model output'!L122="","",'Model output'!L122)</f>
        <v>papillary</v>
      </c>
      <c r="O123" t="str">
        <f>IF('Model output'!M122="","",'Model output'!M122)</f>
        <v>classic</v>
      </c>
      <c r="P123" t="str">
        <f>IF('Model output'!N122="","",'Model output'!N122)</f>
        <v>2.8cm</v>
      </c>
      <c r="Q123" t="str">
        <f t="shared" si="31"/>
        <v>2.8cm</v>
      </c>
      <c r="R123" cm="1">
        <f t="array" ref="R123">IF(Q123="","",IF(ISNUMBER(SEARCH("cm",Q123)),MAX(VALUE(SUBSTITUTE(_xlfn.FILTERXML("&lt;t&gt;&lt;s&gt;"&amp;SUBSTITUTE(Q123,",","&lt;/s&gt;&lt;s&gt;")&amp;"&lt;/s&gt;&lt;/t&gt;","//s"),"cm",""))),MAX(VALUE(SUBSTITUTE(_xlfn.FILTERXML("&lt;t&gt;&lt;s&gt;"&amp;SUBSTITUTE(Q123,",","&lt;/s&gt;&lt;s&gt;")&amp;"&lt;/s&gt;&lt;/t&gt;","//s"),"mm","")))/10))</f>
        <v>2.8</v>
      </c>
      <c r="S123" t="str">
        <f>IF(OR('Model output'!P122="",ISNUMBER(SEARCH("Not identified", 'Model output'!P122)),ISNUMBER(SEARCH("Absent",'Model output'!P122)),AND(ISNUMBER(SEARCH("No",'Model output'!P122)),NOT(ISNUMBER(SEARCH("diagnostic",'Model output'!P122)))),ISNUMBER(SEARCH("Negative",'Model output'!P122))),"negative","positive")</f>
        <v>negative</v>
      </c>
      <c r="T123" t="str">
        <f>IF('Model output'!O122="","",'Model output'!O122)</f>
        <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positive</v>
      </c>
      <c r="X123" t="str">
        <f>IF('Model output'!S122="","", IF('Model output'!S122= "[]", "", 'Model output'!S122))</f>
        <v/>
      </c>
      <c r="Y123" t="str">
        <f>IF(OR('Model output'!S122="",ISNUMBER(SEARCH("Absent",'Model output'!S122)),ISNUMBER(SEARCH("Not identified",'Model output'!S122)),ISNUMBER(SEARCH("No",'Model output'!S122)),ISNUMBER(SEARCH("negative",'Model output'!S122)),ISNUMBER(SEARCH("limited to thyroid",'Model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 IF('Model output'!T122="[]", "", IF('Model output'!T122="Not mentioned", "No", "Yes")))</f>
        <v/>
      </c>
      <c r="AB123" t="str">
        <f>IF(AA123&lt;&gt;"Yes","",IF(OR('Model output'!U122="",'Model output'!U122="[]",ISNUMBER(SEARCH("Not identified",'Model output'!U122))),"",'Model output'!U122))</f>
        <v/>
      </c>
      <c r="AC123" s="9" t="str">
        <f>IF(OR('Model output'!V122="", AND(ISERROR(SEARCH("Positive",'Model output'!V122)), ISNUMBER(SEARCH("Negative",'Model output'!V122))), 'Model output'!V122="No", ISNUMBER(SEARCH("Uninvolved",'Model output'!V122)), ISNUMBER(SEARCH("Not involved",'Model output'!V122)), ISNUMBER(SEARCH("Free",'Model output'!V122)), ISNUMBER(SEARCH("Cannot be assessed",'Model output'!V122)), ISNUMBER(SEARCH("1 mm",'Model output'!V122)), ISNUMBER(SEARCH("0.1 CM",'Model output'!V122)), ISNUMBER(SEARCH("less than 0.2 mm",'Model output'!V122)), ISNUMBER(SEARCH("less than 0.5 mm",'Model output'!V122)), ISNUMBER(SEARCH("abut",'Model output'!V122))), "negative", "positive")</f>
        <v>negative</v>
      </c>
      <c r="AE123" s="27"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ISNUMBER(SEARCH("papillary",N123,1)),S123="positive"),AND(AND(ISNUMBER(J123),J123&gt;=5),M123=""),AND(AND(ISNUMBER(J123),J123&gt;=5),AND(ISNUMBER(M123),M123&gt;=1)),AND(ISNUMBER(SERACH("papillary",N123)),OR(Y123="positive",Z123="positive"), ISNUMBER(SEARCH("BRAF",AB123)))),"intermediate","low"))</f>
        <v>low</v>
      </c>
      <c r="AF123" s="28" t="str">
        <f t="shared" si="16"/>
        <v>2</v>
      </c>
      <c r="AG123" s="28" t="str">
        <f t="shared" si="17"/>
        <v>1a</v>
      </c>
      <c r="AH123" s="28" t="str">
        <f t="shared" si="19"/>
        <v>0</v>
      </c>
      <c r="AI123" s="35" t="str">
        <f t="shared" si="20"/>
        <v>I</v>
      </c>
      <c r="AJ123" s="27" t="s">
        <v>627</v>
      </c>
      <c r="AK123" s="32" t="s">
        <v>947</v>
      </c>
      <c r="AL123" s="32" t="s">
        <v>945</v>
      </c>
      <c r="AM123" s="32" t="s">
        <v>948</v>
      </c>
      <c r="AN123" s="32" t="s">
        <v>59</v>
      </c>
      <c r="AO123" s="33">
        <f t="shared" ca="1" si="25"/>
        <v>1</v>
      </c>
      <c r="AP123" s="28">
        <f t="shared" si="26"/>
        <v>1</v>
      </c>
      <c r="AQ123" s="28">
        <f t="shared" si="27"/>
        <v>0</v>
      </c>
      <c r="AR123" s="28">
        <f t="shared" si="28"/>
        <v>1</v>
      </c>
      <c r="AS123" s="34">
        <f t="shared" si="18"/>
        <v>1</v>
      </c>
    </row>
    <row r="124" spans="1:45">
      <c r="A124" t="str">
        <f>'Model output'!A123</f>
        <v>TCGA-E8-A242</v>
      </c>
      <c r="B124" s="43">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29"/>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output'!G123)),ISNUMBER(SEARCH("2",'Model output'!G123)),ISNUMBER(SEARCH("III",'Model output'!G123)),ISNUMBER(SEARCH("three",'Model output'!G123)),ISNUMBER(SEARCH("3",'Model output'!G123)),ISNUMBER(SEARCH("IV",'Model output'!G123)),ISNUMBER(SEARCH("four",'Model output'!G123)),ISNUMBER(SEARCH("4",'Model output'!G123)),ISNUMBER(SEARCH("V ",'Model output'!G123)),ISNUMBER(SEARCH("five",'Model output'!G123)),ISNUMBER(SEARCH("5",'Model output'!G123))))), "lateral", "central"))</f>
        <v/>
      </c>
      <c r="H124" t="str">
        <f>IF('Model output'!H123="","negative",IF('Model output'!H123="[]", "negative", IF(OR(ISNUMBER(SEARCH("lymph node",'Model output'!H123)),ISNUMBER(SEARCH("Not mentioned",'Model output'!H123)),ISNUMBER(SEARCH("neck",'Model output'!H123)),ISNUMBER(SEARCH("Not applicable",'Model output'!H123))),"negative","positive")))</f>
        <v>negative</v>
      </c>
      <c r="I124" t="str">
        <f>IF('Model output'!I123="","",IF(ISNUMBER('Model output'!I123),'Model output'!I123,1))</f>
        <v/>
      </c>
      <c r="J124" t="str">
        <f>IF('Model output'!J123="","",IF(AND(ISNUMBER('Model output'!J123),'Model output'!J123&lt;=I124),'Model output'!J123,IF(ISNUMBER(SEARCH("0/",'Model output'!J123)),0,1)))</f>
        <v/>
      </c>
      <c r="K124" t="str" cm="1">
        <f t="array" ref="K124">IF(COUNT(FIND({0,1,2,3,4,5,6,7,8,9},'Model output'!K123))&gt;0,'Model output'!K123,"")</f>
        <v/>
      </c>
      <c r="L124" s="8" t="str">
        <f t="shared" si="30"/>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cm</v>
      </c>
      <c r="Q124" t="str">
        <f t="shared" si="31"/>
        <v>1.8cm</v>
      </c>
      <c r="R124" cm="1">
        <f t="array" ref="R124">IF(Q124="","",IF(ISNUMBER(SEARCH("cm",Q124)),MAX(VALUE(SUBSTITUTE(_xlfn.FILTERXML("&lt;t&gt;&lt;s&gt;"&amp;SUBSTITUTE(Q124,",","&lt;/s&gt;&lt;s&gt;")&amp;"&lt;/s&gt;&lt;/t&gt;","//s"),"cm",""))),MAX(VALUE(SUBSTITUTE(_xlfn.FILTERXML("&lt;t&gt;&lt;s&gt;"&amp;SUBSTITUTE(Q124,",","&lt;/s&gt;&lt;s&gt;")&amp;"&lt;/s&gt;&lt;/t&gt;","//s"),"mm","")))/10))</f>
        <v>1.8</v>
      </c>
      <c r="S124" t="str">
        <f>IF(OR('Model output'!P123="",ISNUMBER(SEARCH("Not identified", 'Model output'!P123)),ISNUMBER(SEARCH("Absent",'Model output'!P123)),AND(ISNUMBER(SEARCH("No",'Model output'!P123)),NOT(ISNUMBER(SEARCH("diagnostic",'Model output'!P123)))),ISNUMBER(SEARCH("Negative",'Model output'!P123))),"negative","positive")</f>
        <v>positive</v>
      </c>
      <c r="T124" t="str">
        <f>IF('Model output'!O123="","",'Model output'!O123)</f>
        <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negative</v>
      </c>
      <c r="X124" t="str">
        <f>IF('Model output'!S123="","", IF('Model output'!S123= "[]", "", 'Model output'!S123))</f>
        <v>Present</v>
      </c>
      <c r="Y124" t="str">
        <f>IF(OR('Model output'!S123="",ISNUMBER(SEARCH("Absent",'Model output'!S123)),ISNUMBER(SEARCH("Not identified",'Model output'!S123)),ISNUMBER(SEARCH("No",'Model output'!S123)),ISNUMBER(SEARCH("negative",'Model output'!S123)),ISNUMBER(SEARCH("limited to thyroid",'Model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 IF('Model output'!T123="[]", "", IF('Model output'!T123="Not mentioned", "No", "Yes")))</f>
        <v/>
      </c>
      <c r="AB124" t="str">
        <f>IF(AA124&lt;&gt;"Yes","",IF(OR('Model output'!U123="",'Model output'!U123="[]",ISNUMBER(SEARCH("Not identified",'Model output'!U123))),"",'Model output'!U123))</f>
        <v/>
      </c>
      <c r="AC124" s="9" t="str">
        <f>IF(OR('Model output'!V123="", AND(ISERROR(SEARCH("Positive",'Model output'!V123)), ISNUMBER(SEARCH("Negative",'Model output'!V123))), 'Model output'!V123="No", ISNUMBER(SEARCH("Uninvolved",'Model output'!V123)), ISNUMBER(SEARCH("Not involved",'Model output'!V123)), ISNUMBER(SEARCH("Free",'Model output'!V123)), ISNUMBER(SEARCH("Cannot be assessed",'Model output'!V123)), ISNUMBER(SEARCH("1 mm",'Model output'!V123)), ISNUMBER(SEARCH("0.1 CM",'Model output'!V123)), ISNUMBER(SEARCH("less than 0.2 mm",'Model output'!V123)), ISNUMBER(SEARCH("less than 0.5 mm",'Model output'!V123)), ISNUMBER(SEARCH("abut",'Model output'!V123))), "negative", "positive")</f>
        <v>positive</v>
      </c>
      <c r="AE124" s="27"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ISNUMBER(SEARCH("papillary",N124,1)),S124="positive"),AND(AND(ISNUMBER(J124),J124&gt;=5),M124=""),AND(AND(ISNUMBER(J124),J124&gt;=5),AND(ISNUMBER(M124),M124&gt;=1)),AND(ISNUMBER(SERACH("papillary",N124)),OR(Y124="positive",Z124="positive"), ISNUMBER(SEARCH("BRAF",AB124)))),"intermediate","low"))</f>
        <v>high</v>
      </c>
      <c r="AF124" s="28" t="str">
        <f t="shared" si="16"/>
        <v>1b</v>
      </c>
      <c r="AG124" s="28" t="str">
        <f t="shared" si="17"/>
        <v>0</v>
      </c>
      <c r="AH124" s="28" t="str">
        <f t="shared" si="19"/>
        <v>0</v>
      </c>
      <c r="AI124" s="35" t="str">
        <f t="shared" si="20"/>
        <v>I</v>
      </c>
      <c r="AJ124" s="27" t="s">
        <v>625</v>
      </c>
      <c r="AK124" s="32" t="s">
        <v>944</v>
      </c>
      <c r="AL124" s="32" t="s">
        <v>945</v>
      </c>
      <c r="AM124" s="32" t="s">
        <v>948</v>
      </c>
      <c r="AN124" s="32" t="s">
        <v>59</v>
      </c>
      <c r="AO124" s="33">
        <f t="shared" si="25"/>
        <v>1</v>
      </c>
      <c r="AP124" s="28">
        <f t="shared" si="26"/>
        <v>1</v>
      </c>
      <c r="AQ124" s="28">
        <f t="shared" si="27"/>
        <v>1</v>
      </c>
      <c r="AR124" s="28">
        <f t="shared" si="28"/>
        <v>1</v>
      </c>
      <c r="AS124" s="34">
        <f t="shared" si="18"/>
        <v>1</v>
      </c>
    </row>
    <row r="125" spans="1:45">
      <c r="A125" t="str">
        <f>'Model output'!A124</f>
        <v>TCGA-E8-A2JQ</v>
      </c>
      <c r="B125" s="43">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29"/>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output'!G124)),ISNUMBER(SEARCH("2",'Model output'!G124)),ISNUMBER(SEARCH("III",'Model output'!G124)),ISNUMBER(SEARCH("three",'Model output'!G124)),ISNUMBER(SEARCH("3",'Model output'!G124)),ISNUMBER(SEARCH("IV",'Model output'!G124)),ISNUMBER(SEARCH("four",'Model output'!G124)),ISNUMBER(SEARCH("4",'Model output'!G124)),ISNUMBER(SEARCH("V ",'Model output'!G124)),ISNUMBER(SEARCH("five",'Model output'!G124)),ISNUMBER(SEARCH("5",'Model output'!G124))))), "lateral", "central"))</f>
        <v>central</v>
      </c>
      <c r="H125" t="str">
        <f>IF('Model output'!H124="","negative",IF('Model output'!H124="[]", "negative", IF(OR(ISNUMBER(SEARCH("lymph node",'Model output'!H124)),ISNUMBER(SEARCH("Not mentioned",'Model output'!H124)),ISNUMBER(SEARCH("neck",'Model output'!H124)),ISNUMBER(SEARCH("Not applicable",'Model output'!H124))),"negative","positive")))</f>
        <v>negative</v>
      </c>
      <c r="I125">
        <f>IF('Model output'!I124="","",IF(ISNUMBER('Model output'!I124),'Model output'!I124,1))</f>
        <v>14</v>
      </c>
      <c r="J125">
        <f>IF('Model output'!J124="","",IF(AND(ISNUMBER('Model output'!J124),'Model output'!J124&lt;=I125),'Model output'!J124,IF(ISNUMBER(SEARCH("0/",'Model output'!J124)),0,1)))</f>
        <v>11</v>
      </c>
      <c r="K125" t="str" cm="1">
        <f t="array" ref="K125">IF(COUNT(FIND({0,1,2,3,4,5,6,7,8,9},'Model output'!K124))&gt;0,'Model output'!K124,"")</f>
        <v/>
      </c>
      <c r="L125" s="8" t="str">
        <f t="shared" si="30"/>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cm</v>
      </c>
      <c r="Q125" t="str">
        <f t="shared" si="31"/>
        <v>2.1cm</v>
      </c>
      <c r="R125" cm="1">
        <f t="array" ref="R125">IF(Q125="","",IF(ISNUMBER(SEARCH("cm",Q125)),MAX(VALUE(SUBSTITUTE(_xlfn.FILTERXML("&lt;t&gt;&lt;s&gt;"&amp;SUBSTITUTE(Q125,",","&lt;/s&gt;&lt;s&gt;")&amp;"&lt;/s&gt;&lt;/t&gt;","//s"),"cm",""))),MAX(VALUE(SUBSTITUTE(_xlfn.FILTERXML("&lt;t&gt;&lt;s&gt;"&amp;SUBSTITUTE(Q125,",","&lt;/s&gt;&lt;s&gt;")&amp;"&lt;/s&gt;&lt;/t&gt;","//s"),"mm","")))/10))</f>
        <v>2.1</v>
      </c>
      <c r="S125" t="str">
        <f>IF(OR('Model output'!P124="",ISNUMBER(SEARCH("Not identified", 'Model output'!P124)),ISNUMBER(SEARCH("Absent",'Model output'!P124)),AND(ISNUMBER(SEARCH("No",'Model output'!P124)),NOT(ISNUMBER(SEARCH("diagnostic",'Model output'!P124)))),ISNUMBER(SEARCH("Negative",'Model output'!P124))),"negative","positive")</f>
        <v>positive</v>
      </c>
      <c r="T125">
        <f>IF('Model output'!O124="","",'Model output'!O124)</f>
        <v>1</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f>
        <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t="str">
        <f>IF('Model output'!S124="","", IF('Model output'!S124= "[]", "", 'Model output'!S124))</f>
        <v>Yes</v>
      </c>
      <c r="Y125" t="str">
        <f>IF(OR('Model output'!S124="",ISNUMBER(SEARCH("Absent",'Model output'!S124)),ISNUMBER(SEARCH("Not identified",'Model output'!S124)),ISNUMBER(SEARCH("No",'Model output'!S124)),ISNUMBER(SEARCH("negative",'Model output'!S124)),ISNUMBER(SEARCH("limited to thyroid",'Model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 IF('Model output'!T124="[]", "", IF('Model output'!T124="Not mentioned", "No", "Yes")))</f>
        <v/>
      </c>
      <c r="AB125" t="str">
        <f>IF(AA125&lt;&gt;"Yes","",IF(OR('Model output'!U124="",'Model output'!U124="[]",ISNUMBER(SEARCH("Not identified",'Model output'!U124))),"",'Model output'!U124))</f>
        <v/>
      </c>
      <c r="AC125" s="9" t="str">
        <f>IF(OR('Model output'!V124="", AND(ISERROR(SEARCH("Positive",'Model output'!V124)), ISNUMBER(SEARCH("Negative",'Model output'!V124))), 'Model output'!V124="No", ISNUMBER(SEARCH("Uninvolved",'Model output'!V124)), ISNUMBER(SEARCH("Not involved",'Model output'!V124)), ISNUMBER(SEARCH("Free",'Model output'!V124)), ISNUMBER(SEARCH("Cannot be assessed",'Model output'!V124)), ISNUMBER(SEARCH("1 mm",'Model output'!V124)), ISNUMBER(SEARCH("0.1 CM",'Model output'!V124)), ISNUMBER(SEARCH("less than 0.2 mm",'Model output'!V124)), ISNUMBER(SEARCH("less than 0.5 mm",'Model output'!V124)), ISNUMBER(SEARCH("abut",'Model output'!V124))), "negative", "positive")</f>
        <v>negative</v>
      </c>
      <c r="AE125" s="27"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ISNUMBER(SEARCH("papillary",N125,1)),S125="positive"),AND(AND(ISNUMBER(J125),J125&gt;=5),M125=""),AND(AND(ISNUMBER(J125),J125&gt;=5),AND(ISNUMBER(M125),M125&gt;=1)),AND(ISNUMBER(SERACH("papillary",N125)),OR(Y125="positive",Z125="positive"), ISNUMBER(SEARCH("BRAF",AB125)))),"intermediate","low"))</f>
        <v>intermediate</v>
      </c>
      <c r="AF125" s="28" t="str">
        <f t="shared" si="16"/>
        <v>2</v>
      </c>
      <c r="AG125" s="28" t="str">
        <f t="shared" si="17"/>
        <v>1a</v>
      </c>
      <c r="AH125" s="28" t="str">
        <f t="shared" si="19"/>
        <v>0</v>
      </c>
      <c r="AI125" s="35" t="str">
        <f t="shared" si="20"/>
        <v>I</v>
      </c>
      <c r="AJ125" s="27" t="s">
        <v>629</v>
      </c>
      <c r="AK125" s="32" t="s">
        <v>947</v>
      </c>
      <c r="AL125" s="32" t="s">
        <v>949</v>
      </c>
      <c r="AM125" s="32" t="s">
        <v>948</v>
      </c>
      <c r="AN125" s="32" t="s">
        <v>59</v>
      </c>
      <c r="AO125" s="33">
        <f t="shared" ca="1" si="25"/>
        <v>1</v>
      </c>
      <c r="AP125" s="28">
        <f t="shared" si="26"/>
        <v>1</v>
      </c>
      <c r="AQ125" s="28">
        <f t="shared" si="27"/>
        <v>1</v>
      </c>
      <c r="AR125" s="28">
        <f t="shared" si="28"/>
        <v>1</v>
      </c>
      <c r="AS125" s="34">
        <f t="shared" si="18"/>
        <v>1</v>
      </c>
    </row>
    <row r="126" spans="1:45">
      <c r="A126" t="str">
        <f>'Model output'!A125</f>
        <v>TCGA-E8-A413</v>
      </c>
      <c r="B126" s="43">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1</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X</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X</v>
      </c>
      <c r="F126" t="str">
        <f t="shared" si="29"/>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output'!G125)),ISNUMBER(SEARCH("2",'Model output'!G125)),ISNUMBER(SEARCH("III",'Model output'!G125)),ISNUMBER(SEARCH("three",'Model output'!G125)),ISNUMBER(SEARCH("3",'Model output'!G125)),ISNUMBER(SEARCH("IV",'Model output'!G125)),ISNUMBER(SEARCH("four",'Model output'!G125)),ISNUMBER(SEARCH("4",'Model output'!G125)),ISNUMBER(SEARCH("V ",'Model output'!G125)),ISNUMBER(SEARCH("five",'Model output'!G125)),ISNUMBER(SEARCH("5",'Model output'!G125))))), "lateral", "central"))</f>
        <v/>
      </c>
      <c r="H126" t="str">
        <f>IF('Model output'!H125="","negative",IF('Model output'!H125="[]", "negative", IF(OR(ISNUMBER(SEARCH("lymph node",'Model output'!H125)),ISNUMBER(SEARCH("Not mentioned",'Model output'!H125)),ISNUMBER(SEARCH("neck",'Model output'!H125)),ISNUMBER(SEARCH("Not applicable",'Model output'!H125))),"negative","positive")))</f>
        <v>negative</v>
      </c>
      <c r="I126" t="str">
        <f>IF('Model output'!I125="","",IF(ISNUMBER('Model output'!I125),'Model output'!I125,1))</f>
        <v/>
      </c>
      <c r="J126" t="str">
        <f>IF('Model output'!J125="","",IF(AND(ISNUMBER('Model output'!J125),'Model output'!J125&lt;=I126),'Model output'!J125,IF(ISNUMBER(SEARCH("0/",'Model output'!J125)),0,1)))</f>
        <v/>
      </c>
      <c r="K126" t="str" cm="1">
        <f t="array" ref="K126">IF(COUNT(FIND({0,1,2,3,4,5,6,7,8,9},'Model output'!K125))&gt;0,'Model output'!K125,"")</f>
        <v/>
      </c>
      <c r="L126" s="8" t="str">
        <f t="shared" si="30"/>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v>
      </c>
      <c r="O126" t="str">
        <f>IF('Model output'!M125="","",'Model output'!M125)</f>
        <v/>
      </c>
      <c r="P126" t="str">
        <f>IF('Model output'!N125="","",'Model output'!N125)</f>
        <v>1.5 cm</v>
      </c>
      <c r="Q126" t="str">
        <f t="shared" si="31"/>
        <v>1.5cm</v>
      </c>
      <c r="R126" cm="1">
        <f t="array" ref="R126">IF(Q126="","",IF(ISNUMBER(SEARCH("cm",Q126)),MAX(VALUE(SUBSTITUTE(_xlfn.FILTERXML("&lt;t&gt;&lt;s&gt;"&amp;SUBSTITUTE(Q126,",","&lt;/s&gt;&lt;s&gt;")&amp;"&lt;/s&gt;&lt;/t&gt;","//s"),"cm",""))),MAX(VALUE(SUBSTITUTE(_xlfn.FILTERXML("&lt;t&gt;&lt;s&gt;"&amp;SUBSTITUTE(Q126,",","&lt;/s&gt;&lt;s&gt;")&amp;"&lt;/s&gt;&lt;/t&gt;","//s"),"mm","")))/10))</f>
        <v>1.5</v>
      </c>
      <c r="S126" t="str">
        <f>IF(OR('Model output'!P125="",ISNUMBER(SEARCH("Not identified", 'Model output'!P125)),ISNUMBER(SEARCH("Absent",'Model output'!P125)),AND(ISNUMBER(SEARCH("No",'Model output'!P125)),NOT(ISNUMBER(SEARCH("diagnostic",'Model output'!P125)))),ISNUMBER(SEARCH("Negative",'Model output'!P125))),"negative","positive")</f>
        <v>negative</v>
      </c>
      <c r="T126">
        <f>IF('Model output'!O125="","",'Model output'!O125)</f>
        <v>1</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negative</v>
      </c>
      <c r="X126" t="str">
        <f>IF('Model output'!S125="","", IF('Model output'!S125= "[]", "", 'Model output'!S125))</f>
        <v>No</v>
      </c>
      <c r="Y126" t="str">
        <f>IF(OR('Model output'!S125="",ISNUMBER(SEARCH("Absent",'Model output'!S125)),ISNUMBER(SEARCH("Not identified",'Model output'!S125)),ISNUMBER(SEARCH("No",'Model output'!S125)),ISNUMBER(SEARCH("negative",'Model output'!S125)),ISNUMBER(SEARCH("limited to thyroid",'Model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 IF('Model output'!T125="[]", "", IF('Model output'!T125="Not mentioned", "No", "Yes")))</f>
        <v/>
      </c>
      <c r="AB126" t="str">
        <f>IF(AA126&lt;&gt;"Yes","",IF(OR('Model output'!U125="",'Model output'!U125="[]",ISNUMBER(SEARCH("Not identified",'Model output'!U125))),"",'Model output'!U125))</f>
        <v/>
      </c>
      <c r="AC126" s="9" t="str">
        <f>IF(OR('Model output'!V125="", AND(ISERROR(SEARCH("Positive",'Model output'!V125)), ISNUMBER(SEARCH("Negative",'Model output'!V125))), 'Model output'!V125="No", ISNUMBER(SEARCH("Uninvolved",'Model output'!V125)), ISNUMBER(SEARCH("Not involved",'Model output'!V125)), ISNUMBER(SEARCH("Free",'Model output'!V125)), ISNUMBER(SEARCH("Cannot be assessed",'Model output'!V125)), ISNUMBER(SEARCH("1 mm",'Model output'!V125)), ISNUMBER(SEARCH("0.1 CM",'Model output'!V125)), ISNUMBER(SEARCH("less than 0.2 mm",'Model output'!V125)), ISNUMBER(SEARCH("less than 0.5 mm",'Model output'!V125)), ISNUMBER(SEARCH("abut",'Model output'!V125))), "negative", "positive")</f>
        <v>negative</v>
      </c>
      <c r="AE126" s="27"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ISNUMBER(SEARCH("papillary",N126,1)),S126="positive"),AND(AND(ISNUMBER(J126),J126&gt;=5),M126=""),AND(AND(ISNUMBER(J126),J126&gt;=5),AND(ISNUMBER(M126),M126&gt;=1)),AND(ISNUMBER(SERACH("papillary",N126)),OR(Y126="positive",Z126="positive"), ISNUMBER(SEARCH("BRAF",AB126)))),"intermediate","low"))</f>
        <v>low</v>
      </c>
      <c r="AF126" s="28" t="str">
        <f t="shared" si="16"/>
        <v>1b</v>
      </c>
      <c r="AG126" s="28" t="str">
        <f t="shared" si="17"/>
        <v>0</v>
      </c>
      <c r="AH126" s="28" t="str">
        <f t="shared" si="19"/>
        <v>0</v>
      </c>
      <c r="AI126" s="35" t="str">
        <f t="shared" si="20"/>
        <v>I</v>
      </c>
      <c r="AJ126" s="27" t="s">
        <v>629</v>
      </c>
      <c r="AK126" s="32" t="s">
        <v>944</v>
      </c>
      <c r="AL126" s="32" t="s">
        <v>948</v>
      </c>
      <c r="AM126" s="32" t="s">
        <v>948</v>
      </c>
      <c r="AN126" s="32" t="s">
        <v>59</v>
      </c>
      <c r="AO126" s="33">
        <f t="shared" ca="1" si="25"/>
        <v>0</v>
      </c>
      <c r="AP126" s="28">
        <f t="shared" si="26"/>
        <v>1</v>
      </c>
      <c r="AQ126" s="28">
        <f t="shared" si="27"/>
        <v>1</v>
      </c>
      <c r="AR126" s="28">
        <f t="shared" si="28"/>
        <v>1</v>
      </c>
      <c r="AS126" s="34">
        <f t="shared" si="18"/>
        <v>1</v>
      </c>
    </row>
    <row r="127" spans="1:45">
      <c r="A127" t="str">
        <f>'Model output'!A126</f>
        <v>TCGA-E8-A414</v>
      </c>
      <c r="B127" s="43">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X</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X</v>
      </c>
      <c r="F127" t="str">
        <f t="shared" si="29"/>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output'!G126)),ISNUMBER(SEARCH("2",'Model output'!G126)),ISNUMBER(SEARCH("III",'Model output'!G126)),ISNUMBER(SEARCH("three",'Model output'!G126)),ISNUMBER(SEARCH("3",'Model output'!G126)),ISNUMBER(SEARCH("IV",'Model output'!G126)),ISNUMBER(SEARCH("four",'Model output'!G126)),ISNUMBER(SEARCH("4",'Model output'!G126)),ISNUMBER(SEARCH("V ",'Model output'!G126)),ISNUMBER(SEARCH("five",'Model output'!G126)),ISNUMBER(SEARCH("5",'Model output'!G126))))), "lateral", "central"))</f>
        <v/>
      </c>
      <c r="H127" t="str">
        <f>IF('Model output'!H126="","negative",IF('Model output'!H126="[]", "negative", IF(OR(ISNUMBER(SEARCH("lymph node",'Model output'!H126)),ISNUMBER(SEARCH("Not mentioned",'Model output'!H126)),ISNUMBER(SEARCH("neck",'Model output'!H126)),ISNUMBER(SEARCH("Not applicable",'Model output'!H126))),"negative","positive")))</f>
        <v>negative</v>
      </c>
      <c r="I127" t="str">
        <f>IF('Model output'!I126="","",IF(ISNUMBER('Model output'!I126),'Model output'!I126,1))</f>
        <v/>
      </c>
      <c r="J127" t="str">
        <f>IF('Model output'!J126="","",IF(AND(ISNUMBER('Model output'!J126),'Model output'!J126&lt;=I127),'Model output'!J126,IF(ISNUMBER(SEARCH("0/",'Model output'!J126)),0,1)))</f>
        <v/>
      </c>
      <c r="K127" t="str" cm="1">
        <f t="array" ref="K127">IF(COUNT(FIND({0,1,2,3,4,5,6,7,8,9},'Model output'!K126))&gt;0,'Model output'!K126,"")</f>
        <v/>
      </c>
      <c r="L127" s="8" t="str">
        <f t="shared" si="30"/>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v>
      </c>
      <c r="O127" t="str">
        <f>IF('Model output'!M126="","",'Model output'!M126)</f>
        <v/>
      </c>
      <c r="P127" t="str">
        <f>IF('Model output'!N126="","",'Model output'!N126)</f>
        <v>5 cm</v>
      </c>
      <c r="Q127" t="str">
        <f t="shared" si="31"/>
        <v>5cm</v>
      </c>
      <c r="R127" cm="1">
        <f t="array" ref="R127">IF(Q127="","",IF(ISNUMBER(SEARCH("cm",Q127)),MAX(VALUE(SUBSTITUTE(_xlfn.FILTERXML("&lt;t&gt;&lt;s&gt;"&amp;SUBSTITUTE(Q127,",","&lt;/s&gt;&lt;s&gt;")&amp;"&lt;/s&gt;&lt;/t&gt;","//s"),"cm",""))),MAX(VALUE(SUBSTITUTE(_xlfn.FILTERXML("&lt;t&gt;&lt;s&gt;"&amp;SUBSTITUTE(Q127,",","&lt;/s&gt;&lt;s&gt;")&amp;"&lt;/s&gt;&lt;/t&gt;","//s"),"mm","")))/10))</f>
        <v>5</v>
      </c>
      <c r="S127" t="str">
        <f>IF(OR('Model output'!P126="",ISNUMBER(SEARCH("Not identified", 'Model output'!P126)),ISNUMBER(SEARCH("Absent",'Model output'!P126)),AND(ISNUMBER(SEARCH("No",'Model output'!P126)),NOT(ISNUMBER(SEARCH("diagnostic",'Model output'!P126)))),ISNUMBER(SEARCH("Negative",'Model output'!P126))),"negative","positive")</f>
        <v>negative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f>
        <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t="str">
        <f>IF('Model output'!S126="","", IF('Model output'!S126= "[]", "", 'Model output'!S126))</f>
        <v>No</v>
      </c>
      <c r="Y127" t="str">
        <f>IF(OR('Model output'!S126="",ISNUMBER(SEARCH("Absent",'Model output'!S126)),ISNUMBER(SEARCH("Not identified",'Model output'!S126)),ISNUMBER(SEARCH("No",'Model output'!S126)),ISNUMBER(SEARCH("negative",'Model output'!S126)),ISNUMBER(SEARCH("limited to thyroid",'Model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 IF('Model output'!T126="[]", "", IF('Model output'!T126="Not mentioned", "No", "Yes")))</f>
        <v/>
      </c>
      <c r="AB127" t="str">
        <f>IF(AA127&lt;&gt;"Yes","",IF(OR('Model output'!U126="",'Model output'!U126="[]",ISNUMBER(SEARCH("Not identified",'Model output'!U126))),"",'Model output'!U126))</f>
        <v/>
      </c>
      <c r="AC127" s="9" t="str">
        <f>IF(OR('Model output'!V126="", AND(ISERROR(SEARCH("Positive",'Model output'!V126)), ISNUMBER(SEARCH("Negative",'Model output'!V126))), 'Model output'!V126="No", ISNUMBER(SEARCH("Uninvolved",'Model output'!V126)), ISNUMBER(SEARCH("Not involved",'Model output'!V126)), ISNUMBER(SEARCH("Free",'Model output'!V126)), ISNUMBER(SEARCH("Cannot be assessed",'Model output'!V126)), ISNUMBER(SEARCH("1 mm",'Model output'!V126)), ISNUMBER(SEARCH("0.1 CM",'Model output'!V126)), ISNUMBER(SEARCH("less than 0.2 mm",'Model output'!V126)), ISNUMBER(SEARCH("less than 0.5 mm",'Model output'!V126)), ISNUMBER(SEARCH("abut",'Model output'!V126))), "negative", "positive")</f>
        <v>negative</v>
      </c>
      <c r="AE127" s="27"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ISNUMBER(SEARCH("papillary",N127,1)),S127="positive"),AND(AND(ISNUMBER(J127),J127&gt;=5),M127=""),AND(AND(ISNUMBER(J127),J127&gt;=5),AND(ISNUMBER(M127),M127&gt;=1)),AND(ISNUMBER(SERACH("papillary",N127)),OR(Y127="positive",Z127="positive"), ISNUMBER(SEARCH("BRAF",AB127)))),"intermediate","low"))</f>
        <v>low</v>
      </c>
      <c r="AF127" s="28" t="str">
        <f t="shared" si="16"/>
        <v>3a</v>
      </c>
      <c r="AG127" s="28" t="str">
        <f t="shared" si="17"/>
        <v>0</v>
      </c>
      <c r="AH127" s="28" t="str">
        <f t="shared" si="19"/>
        <v>0</v>
      </c>
      <c r="AI127" s="35" t="str">
        <f t="shared" si="20"/>
        <v>I</v>
      </c>
      <c r="AJ127" s="27" t="s">
        <v>629</v>
      </c>
      <c r="AK127" s="32" t="s">
        <v>950</v>
      </c>
      <c r="AL127" s="32" t="s">
        <v>948</v>
      </c>
      <c r="AM127" s="32" t="s">
        <v>948</v>
      </c>
      <c r="AN127" s="32" t="s">
        <v>59</v>
      </c>
      <c r="AO127" s="33">
        <f t="shared" ca="1" si="25"/>
        <v>0</v>
      </c>
      <c r="AP127" s="28">
        <f t="shared" si="26"/>
        <v>1</v>
      </c>
      <c r="AQ127" s="28">
        <f t="shared" si="27"/>
        <v>1</v>
      </c>
      <c r="AR127" s="28">
        <f t="shared" si="28"/>
        <v>1</v>
      </c>
      <c r="AS127" s="34">
        <f t="shared" si="18"/>
        <v>1</v>
      </c>
    </row>
    <row r="128" spans="1:45">
      <c r="A128" t="str">
        <f>'Model output'!A127</f>
        <v>TCGA-E8-A415</v>
      </c>
      <c r="B128" s="43">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1</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X</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X</v>
      </c>
      <c r="F128" t="str">
        <f t="shared" si="29"/>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output'!G127)),ISNUMBER(SEARCH("2",'Model output'!G127)),ISNUMBER(SEARCH("III",'Model output'!G127)),ISNUMBER(SEARCH("three",'Model output'!G127)),ISNUMBER(SEARCH("3",'Model output'!G127)),ISNUMBER(SEARCH("IV",'Model output'!G127)),ISNUMBER(SEARCH("four",'Model output'!G127)),ISNUMBER(SEARCH("4",'Model output'!G127)),ISNUMBER(SEARCH("V ",'Model output'!G127)),ISNUMBER(SEARCH("five",'Model output'!G127)),ISNUMBER(SEARCH("5",'Model output'!G127))))), "lateral", "central"))</f>
        <v/>
      </c>
      <c r="H128" t="str">
        <f>IF('Model output'!H127="","negative",IF('Model output'!H127="[]", "negative", IF(OR(ISNUMBER(SEARCH("lymph node",'Model output'!H127)),ISNUMBER(SEARCH("Not mentioned",'Model output'!H127)),ISNUMBER(SEARCH("neck",'Model output'!H127)),ISNUMBER(SEARCH("Not applicable",'Model output'!H127))),"negative","positive")))</f>
        <v>negative</v>
      </c>
      <c r="I128" t="str">
        <f>IF('Model output'!I127="","",IF(ISNUMBER('Model output'!I127),'Model output'!I127,1))</f>
        <v/>
      </c>
      <c r="J128" t="str">
        <f>IF('Model output'!J127="","",IF(AND(ISNUMBER('Model output'!J127),'Model output'!J127&lt;=I128),'Model output'!J127,IF(ISNUMBER(SEARCH("0/",'Model output'!J127)),0,1)))</f>
        <v/>
      </c>
      <c r="K128" t="str" cm="1">
        <f t="array" ref="K128">IF(COUNT(FIND({0,1,2,3,4,5,6,7,8,9},'Model output'!K127))&gt;0,'Model output'!K127,"")</f>
        <v/>
      </c>
      <c r="L128" s="8" t="str">
        <f t="shared" si="30"/>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v>
      </c>
      <c r="O128" t="str">
        <f>IF('Model output'!M127="","",'Model output'!M127)</f>
        <v/>
      </c>
      <c r="P128" t="str">
        <f>IF('Model output'!N127="","",'Model output'!N127)</f>
        <v>1 cm</v>
      </c>
      <c r="Q128" t="str">
        <f t="shared" si="31"/>
        <v>1cm</v>
      </c>
      <c r="R128" cm="1">
        <f t="array" ref="R128">IF(Q128="","",IF(ISNUMBER(SEARCH("cm",Q128)),MAX(VALUE(SUBSTITUTE(_xlfn.FILTERXML("&lt;t&gt;&lt;s&gt;"&amp;SUBSTITUTE(Q128,",","&lt;/s&gt;&lt;s&gt;")&amp;"&lt;/s&gt;&lt;/t&gt;","//s"),"cm",""))),MAX(VALUE(SUBSTITUTE(_xlfn.FILTERXML("&lt;t&gt;&lt;s&gt;"&amp;SUBSTITUTE(Q128,",","&lt;/s&gt;&lt;s&gt;")&amp;"&lt;/s&gt;&lt;/t&gt;","//s"),"mm","")))/10))</f>
        <v>1</v>
      </c>
      <c r="S128" t="str">
        <f>IF(OR('Model output'!P127="",ISNUMBER(SEARCH("Not identified", 'Model output'!P127)),ISNUMBER(SEARCH("Absent",'Model output'!P127)),AND(ISNUMBER(SEARCH("No",'Model output'!P127)),NOT(ISNUMBER(SEARCH("diagnostic",'Model output'!P127)))),ISNUMBER(SEARCH("Negative",'Model output'!P127))),"negative","positive")</f>
        <v>negative</v>
      </c>
      <c r="T128">
        <f>IF('Model output'!O127="","",'Model output'!O127)</f>
        <v>1</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t="str">
        <f>IF('Model output'!S127="","", IF('Model output'!S127= "[]", "", 'Model output'!S127))</f>
        <v>No</v>
      </c>
      <c r="Y128" t="str">
        <f>IF(OR('Model output'!S127="",ISNUMBER(SEARCH("Absent",'Model output'!S127)),ISNUMBER(SEARCH("Not identified",'Model output'!S127)),ISNUMBER(SEARCH("No",'Model output'!S127)),ISNUMBER(SEARCH("negative",'Model output'!S127)),ISNUMBER(SEARCH("limited to thyroid",'Model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 IF('Model output'!T127="[]", "", IF('Model output'!T127="Not mentioned", "No", "Yes")))</f>
        <v/>
      </c>
      <c r="AB128" t="str">
        <f>IF(AA128&lt;&gt;"Yes","",IF(OR('Model output'!U127="",'Model output'!U127="[]",ISNUMBER(SEARCH("Not identified",'Model output'!U127))),"",'Model output'!U127))</f>
        <v/>
      </c>
      <c r="AC128" s="9" t="str">
        <f>IF(OR('Model output'!V127="", AND(ISERROR(SEARCH("Positive",'Model output'!V127)), ISNUMBER(SEARCH("Negative",'Model output'!V127))), 'Model output'!V127="No", ISNUMBER(SEARCH("Uninvolved",'Model output'!V127)), ISNUMBER(SEARCH("Not involved",'Model output'!V127)), ISNUMBER(SEARCH("Free",'Model output'!V127)), ISNUMBER(SEARCH("Cannot be assessed",'Model output'!V127)), ISNUMBER(SEARCH("1 mm",'Model output'!V127)), ISNUMBER(SEARCH("0.1 CM",'Model output'!V127)), ISNUMBER(SEARCH("less than 0.2 mm",'Model output'!V127)), ISNUMBER(SEARCH("less than 0.5 mm",'Model output'!V127)), ISNUMBER(SEARCH("abut",'Model output'!V127))), "negative", "positive")</f>
        <v>negative</v>
      </c>
      <c r="AE128" s="27"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ISNUMBER(SEARCH("papillary",N128,1)),S128="positive"),AND(AND(ISNUMBER(J128),J128&gt;=5),M128=""),AND(AND(ISNUMBER(J128),J128&gt;=5),AND(ISNUMBER(M128),M128&gt;=1)),AND(ISNUMBER(SERACH("papillary",N128)),OR(Y128="positive",Z128="positive"), ISNUMBER(SEARCH("BRAF",AB128)))),"intermediate","low"))</f>
        <v>low</v>
      </c>
      <c r="AF128" s="28" t="str">
        <f t="shared" ref="AF128:AF190" si="32">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28" t="str">
        <f t="shared" ref="AG128:AG190" si="33">IF(AND(ISNUMBER(J128),J128&gt;0),
IF(G128="lateral", "1b","1a"), "0")</f>
        <v>0</v>
      </c>
      <c r="AH128" s="28" t="str">
        <f t="shared" si="19"/>
        <v>0</v>
      </c>
      <c r="AI128" s="35" t="str">
        <f t="shared" si="20"/>
        <v>I</v>
      </c>
      <c r="AJ128" s="27" t="s">
        <v>629</v>
      </c>
      <c r="AK128" s="32" t="s">
        <v>949</v>
      </c>
      <c r="AL128" s="32" t="s">
        <v>948</v>
      </c>
      <c r="AM128" s="32" t="s">
        <v>948</v>
      </c>
      <c r="AN128" s="32" t="s">
        <v>59</v>
      </c>
      <c r="AO128" s="33">
        <f t="shared" ca="1" si="25"/>
        <v>0</v>
      </c>
      <c r="AP128" s="28">
        <f t="shared" si="26"/>
        <v>1</v>
      </c>
      <c r="AQ128" s="28">
        <f t="shared" si="27"/>
        <v>1</v>
      </c>
      <c r="AR128" s="28">
        <f t="shared" si="28"/>
        <v>1</v>
      </c>
      <c r="AS128" s="34">
        <f t="shared" si="18"/>
        <v>1</v>
      </c>
    </row>
    <row r="129" spans="1:45">
      <c r="A129" t="str">
        <f>'Model output'!A128</f>
        <v>TCGA-E8-A416</v>
      </c>
      <c r="B129" s="43">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X</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X</v>
      </c>
      <c r="F129" t="str">
        <f t="shared" si="29"/>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output'!G128)),ISNUMBER(SEARCH("2",'Model output'!G128)),ISNUMBER(SEARCH("III",'Model output'!G128)),ISNUMBER(SEARCH("three",'Model output'!G128)),ISNUMBER(SEARCH("3",'Model output'!G128)),ISNUMBER(SEARCH("IV",'Model output'!G128)),ISNUMBER(SEARCH("four",'Model output'!G128)),ISNUMBER(SEARCH("4",'Model output'!G128)),ISNUMBER(SEARCH("V ",'Model output'!G128)),ISNUMBER(SEARCH("five",'Model output'!G128)),ISNUMBER(SEARCH("5",'Model output'!G128))))), "lateral", "central"))</f>
        <v/>
      </c>
      <c r="H129" t="str">
        <f>IF('Model output'!H128="","negative",IF('Model output'!H128="[]", "negative", IF(OR(ISNUMBER(SEARCH("lymph node",'Model output'!H128)),ISNUMBER(SEARCH("Not mentioned",'Model output'!H128)),ISNUMBER(SEARCH("neck",'Model output'!H128)),ISNUMBER(SEARCH("Not applicable",'Model output'!H128))),"negative","positive")))</f>
        <v>negative</v>
      </c>
      <c r="I129" t="str">
        <f>IF('Model output'!I128="","",IF(ISNUMBER('Model output'!I128),'Model output'!I128,1))</f>
        <v/>
      </c>
      <c r="J129" t="str">
        <f>IF('Model output'!J128="","",IF(AND(ISNUMBER('Model output'!J128),'Model output'!J128&lt;=I129),'Model output'!J128,IF(ISNUMBER(SEARCH("0/",'Model output'!J128)),0,1)))</f>
        <v/>
      </c>
      <c r="K129" t="str" cm="1">
        <f t="array" ref="K129">IF(COUNT(FIND({0,1,2,3,4,5,6,7,8,9},'Model output'!K128))&gt;0,'Model output'!K128,"")</f>
        <v/>
      </c>
      <c r="L129" s="8" t="str">
        <f t="shared" si="30"/>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v>
      </c>
      <c r="O129" t="str">
        <f>IF('Model output'!M128="","",'Model output'!M128)</f>
        <v/>
      </c>
      <c r="P129" t="str">
        <f>IF('Model output'!N128="","",'Model output'!N128)</f>
        <v>1.5 cm</v>
      </c>
      <c r="Q129" t="str">
        <f t="shared" si="31"/>
        <v>1.5cm</v>
      </c>
      <c r="R129" cm="1">
        <f t="array" ref="R129">IF(Q129="","",IF(ISNUMBER(SEARCH("cm",Q129)),MAX(VALUE(SUBSTITUTE(_xlfn.FILTERXML("&lt;t&gt;&lt;s&gt;"&amp;SUBSTITUTE(Q129,",","&lt;/s&gt;&lt;s&gt;")&amp;"&lt;/s&gt;&lt;/t&gt;","//s"),"cm",""))),MAX(VALUE(SUBSTITUTE(_xlfn.FILTERXML("&lt;t&gt;&lt;s&gt;"&amp;SUBSTITUTE(Q129,",","&lt;/s&gt;&lt;s&gt;")&amp;"&lt;/s&gt;&lt;/t&gt;","//s"),"mm","")))/10))</f>
        <v>1.5</v>
      </c>
      <c r="S129" t="str">
        <f>IF(OR('Model output'!P128="",ISNUMBER(SEARCH("Not identified", 'Model output'!P128)),ISNUMBER(SEARCH("Absent",'Model output'!P128)),AND(ISNUMBER(SEARCH("No",'Model output'!P128)),NOT(ISNUMBER(SEARCH("diagnostic",'Model output'!P128)))),ISNUMBER(SEARCH("Negative",'Model output'!P128))),"negative","positive")</f>
        <v>negative</v>
      </c>
      <c r="T129">
        <f>IF('Model output'!O128="","",'Model output'!O128)</f>
        <v>1</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f>
        <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positive</v>
      </c>
      <c r="X129" t="str">
        <f>IF('Model output'!S128="","", IF('Model output'!S128= "[]", "", 'Model output'!S128))</f>
        <v/>
      </c>
      <c r="Y129" t="str">
        <f>IF(OR('Model output'!S128="",ISNUMBER(SEARCH("Absent",'Model output'!S128)),ISNUMBER(SEARCH("Not identified",'Model output'!S128)),ISNUMBER(SEARCH("No",'Model output'!S128)),ISNUMBER(SEARCH("negative",'Model output'!S128)),ISNUMBER(SEARCH("limited to thyroid",'Model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 IF('Model output'!T128="[]", "", IF('Model output'!T128="Not mentioned", "No", "Yes")))</f>
        <v/>
      </c>
      <c r="AB129" t="str">
        <f>IF(AA129&lt;&gt;"Yes","",IF(OR('Model output'!U128="",'Model output'!U128="[]",ISNUMBER(SEARCH("Not identified",'Model output'!U128))),"",'Model output'!U128))</f>
        <v/>
      </c>
      <c r="AC129" s="9" t="str">
        <f>IF(OR('Model output'!V128="", AND(ISERROR(SEARCH("Positive",'Model output'!V128)), ISNUMBER(SEARCH("Negative",'Model output'!V128))), 'Model output'!V128="No", ISNUMBER(SEARCH("Uninvolved",'Model output'!V128)), ISNUMBER(SEARCH("Not involved",'Model output'!V128)), ISNUMBER(SEARCH("Free",'Model output'!V128)), ISNUMBER(SEARCH("Cannot be assessed",'Model output'!V128)), ISNUMBER(SEARCH("1 mm",'Model output'!V128)), ISNUMBER(SEARCH("0.1 CM",'Model output'!V128)), ISNUMBER(SEARCH("less than 0.2 mm",'Model output'!V128)), ISNUMBER(SEARCH("less than 0.5 mm",'Model output'!V128)), ISNUMBER(SEARCH("abut",'Model output'!V128))), "negative", "positive")</f>
        <v>negative</v>
      </c>
      <c r="AE129" s="27" t="str" cm="1">
        <f t="array" aca="1" ref="AE129" ca="1">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ISNUMBER(SEARCH("papillary",N129,1)),S129="positive"),AND(AND(ISNUMBER(J129),J129&gt;=5),M129=""),AND(AND(ISNUMBER(J129),J129&gt;=5),AND(ISNUMBER(M129),M129&gt;=1)),AND(ISNUMBER(SERACH("papillary",N129)),OR(Y129="positive",Z129="positive"), ISNUMBER(SEARCH("BRAF",AB129)))),"intermediate","low"))</f>
        <v>low</v>
      </c>
      <c r="AF129" s="28" t="str">
        <f t="shared" si="32"/>
        <v>1b</v>
      </c>
      <c r="AG129" s="28" t="str">
        <f t="shared" si="33"/>
        <v>0</v>
      </c>
      <c r="AH129" s="28" t="str">
        <f t="shared" ref="AH129:AH191" si="34">IF(OR(H129="unknown"),"x",IF(H129="negative","0","1"))</f>
        <v>0</v>
      </c>
      <c r="AI129" s="35" t="str">
        <f t="shared" ref="AI129:AI191" si="35">IF(AND(B129&lt;55,AH129="0"),"I",
IF(AND(B129&lt;55,AH129="1"),"II",
IF(AH129="1","IVB",
IF(AND(AF129="4b",AH129="0"),"IVA",
IF(AND(AF129="4a",AH129="0"),"III",
IF(AND(OR(AF129="3a",AF129="3b",AF129="3"),AH129="0"),"II",
IF(AND(AF129="2",OR(AG129="1",AG129="1a",AG129="1b"),AH129="0"),"II",
IF(AND(OR(AF129="1a",AF129="1b",AF129="1"),OR(AG129="1",AG129="1a",AG129="1b"),AH129="0"),"II","I"
))))))))</f>
        <v>I</v>
      </c>
      <c r="AJ129" s="27" t="s">
        <v>629</v>
      </c>
      <c r="AK129" s="32" t="s">
        <v>944</v>
      </c>
      <c r="AL129" s="32" t="s">
        <v>948</v>
      </c>
      <c r="AM129" s="32" t="s">
        <v>948</v>
      </c>
      <c r="AN129" s="32" t="s">
        <v>59</v>
      </c>
      <c r="AO129" s="33">
        <f t="shared" ca="1" si="25"/>
        <v>0</v>
      </c>
      <c r="AP129" s="28">
        <f t="shared" si="26"/>
        <v>1</v>
      </c>
      <c r="AQ129" s="28">
        <f t="shared" si="27"/>
        <v>1</v>
      </c>
      <c r="AR129" s="28">
        <f t="shared" si="28"/>
        <v>1</v>
      </c>
      <c r="AS129" s="34">
        <f t="shared" si="18"/>
        <v>1</v>
      </c>
    </row>
    <row r="130" spans="1:45">
      <c r="A130" t="str">
        <f>'Model output'!A129</f>
        <v>TCGA-E8-A419</v>
      </c>
      <c r="B130" s="43">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
      </c>
      <c r="F130" t="str">
        <f t="shared" si="29"/>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output'!G129)),ISNUMBER(SEARCH("2",'Model output'!G129)),ISNUMBER(SEARCH("III",'Model output'!G129)),ISNUMBER(SEARCH("three",'Model output'!G129)),ISNUMBER(SEARCH("3",'Model output'!G129)),ISNUMBER(SEARCH("IV",'Model output'!G129)),ISNUMBER(SEARCH("four",'Model output'!G129)),ISNUMBER(SEARCH("4",'Model output'!G129)),ISNUMBER(SEARCH("V ",'Model output'!G129)),ISNUMBER(SEARCH("five",'Model output'!G129)),ISNUMBER(SEARCH("5",'Model output'!G129))))), "lateral", "central"))</f>
        <v/>
      </c>
      <c r="H130" t="str">
        <f>IF('Model output'!H129="","negative",IF('Model output'!H129="[]", "negative", IF(OR(ISNUMBER(SEARCH("lymph node",'Model output'!H129)),ISNUMBER(SEARCH("Not mentioned",'Model output'!H129)),ISNUMBER(SEARCH("neck",'Model output'!H129)),ISNUMBER(SEARCH("Not applicable",'Model output'!H129))),"negative","positive")))</f>
        <v>negative</v>
      </c>
      <c r="I130" t="str">
        <f>IF('Model output'!I129="","",IF(ISNUMBER('Model output'!I129),'Model output'!I129,1))</f>
        <v/>
      </c>
      <c r="J130" t="str">
        <f>IF('Model output'!J129="","",IF(AND(ISNUMBER('Model output'!J129),'Model output'!J129&lt;=I130),'Model output'!J129,IF(ISNUMBER(SEARCH("0/",'Model output'!J129)),0,1)))</f>
        <v/>
      </c>
      <c r="K130" t="str" cm="1">
        <f t="array" ref="K130">IF(COUNT(FIND({0,1,2,3,4,5,6,7,8,9},'Model output'!K129))&gt;0,'Model output'!K129,"")</f>
        <v/>
      </c>
      <c r="L130" s="8" t="str">
        <f t="shared" si="30"/>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v>
      </c>
      <c r="O130" t="str">
        <f>IF('Model output'!M129="","",'Model output'!M129)</f>
        <v/>
      </c>
      <c r="P130" t="str">
        <f>IF('Model output'!N129="","",'Model output'!N129)</f>
        <v>2.5 cm</v>
      </c>
      <c r="Q130" t="str">
        <f t="shared" si="31"/>
        <v>2.5cm</v>
      </c>
      <c r="R130" cm="1">
        <f t="array" ref="R130">IF(Q130="","",IF(ISNUMBER(SEARCH("cm",Q130)),MAX(VALUE(SUBSTITUTE(_xlfn.FILTERXML("&lt;t&gt;&lt;s&gt;"&amp;SUBSTITUTE(Q130,",","&lt;/s&gt;&lt;s&gt;")&amp;"&lt;/s&gt;&lt;/t&gt;","//s"),"cm",""))),MAX(VALUE(SUBSTITUTE(_xlfn.FILTERXML("&lt;t&gt;&lt;s&gt;"&amp;SUBSTITUTE(Q130,",","&lt;/s&gt;&lt;s&gt;")&amp;"&lt;/s&gt;&lt;/t&gt;","//s"),"mm","")))/10))</f>
        <v>2.5</v>
      </c>
      <c r="S130" t="str">
        <f>IF(OR('Model output'!P129="",ISNUMBER(SEARCH("Not identified", 'Model output'!P129)),ISNUMBER(SEARCH("Absent",'Model output'!P129)),AND(ISNUMBER(SEARCH("No",'Model output'!P129)),NOT(ISNUMBER(SEARCH("diagnostic",'Model output'!P129)))),ISNUMBER(SEARCH("Negative",'Model output'!P129))),"negative","positive")</f>
        <v>negative</v>
      </c>
      <c r="T130">
        <f>IF('Model output'!O129="","",'Model output'!O129)</f>
        <v>1</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t="str">
        <f>IF('Model output'!S129="","", IF('Model output'!S129= "[]", "", 'Model output'!S129))</f>
        <v/>
      </c>
      <c r="Y130" t="str">
        <f>IF(OR('Model output'!S129="",ISNUMBER(SEARCH("Absent",'Model output'!S129)),ISNUMBER(SEARCH("Not identified",'Model output'!S129)),ISNUMBER(SEARCH("No",'Model output'!S129)),ISNUMBER(SEARCH("negative",'Model output'!S129)),ISNUMBER(SEARCH("limited to thyroid",'Model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 IF('Model output'!T129="[]", "", IF('Model output'!T129="Not mentioned", "No", "Yes")))</f>
        <v/>
      </c>
      <c r="AB130" t="str">
        <f>IF(AA130&lt;&gt;"Yes","",IF(OR('Model output'!U129="",'Model output'!U129="[]",ISNUMBER(SEARCH("Not identified",'Model output'!U129))),"",'Model output'!U129))</f>
        <v/>
      </c>
      <c r="AC130" s="9" t="str">
        <f>IF(OR('Model output'!V129="", AND(ISERROR(SEARCH("Positive",'Model output'!V129)), ISNUMBER(SEARCH("Negative",'Model output'!V129))), 'Model output'!V129="No", ISNUMBER(SEARCH("Uninvolved",'Model output'!V129)), ISNUMBER(SEARCH("Not involved",'Model output'!V129)), ISNUMBER(SEARCH("Free",'Model output'!V129)), ISNUMBER(SEARCH("Cannot be assessed",'Model output'!V129)), ISNUMBER(SEARCH("1 mm",'Model output'!V129)), ISNUMBER(SEARCH("0.1 CM",'Model output'!V129)), ISNUMBER(SEARCH("less than 0.2 mm",'Model output'!V129)), ISNUMBER(SEARCH("less than 0.5 mm",'Model output'!V129)), ISNUMBER(SEARCH("abut",'Model output'!V129))), "negative", "positive")</f>
        <v>negative</v>
      </c>
      <c r="AE130" s="27"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ISNUMBER(SEARCH("papillary",N130,1)),S130="positive"),AND(AND(ISNUMBER(J130),J130&gt;=5),M130=""),AND(AND(ISNUMBER(J130),J130&gt;=5),AND(ISNUMBER(M130),M130&gt;=1)),AND(ISNUMBER(SERACH("papillary",N130)),OR(Y130="positive",Z130="positive"), ISNUMBER(SEARCH("BRAF",AB130)))),"intermediate","low"))</f>
        <v>low</v>
      </c>
      <c r="AF130" s="28" t="str">
        <f t="shared" si="32"/>
        <v>2</v>
      </c>
      <c r="AG130" s="28" t="str">
        <f t="shared" si="33"/>
        <v>0</v>
      </c>
      <c r="AH130" s="28" t="str">
        <f t="shared" si="34"/>
        <v>0</v>
      </c>
      <c r="AI130" s="35" t="str">
        <f t="shared" si="35"/>
        <v>I</v>
      </c>
      <c r="AJ130" s="27" t="s">
        <v>627</v>
      </c>
      <c r="AK130" s="32" t="s">
        <v>947</v>
      </c>
      <c r="AL130" s="32" t="s">
        <v>948</v>
      </c>
      <c r="AM130" s="32" t="s">
        <v>948</v>
      </c>
      <c r="AN130" s="32" t="s">
        <v>59</v>
      </c>
      <c r="AO130" s="33">
        <f t="shared" ca="1" si="25"/>
        <v>1</v>
      </c>
      <c r="AP130" s="28">
        <f t="shared" si="26"/>
        <v>1</v>
      </c>
      <c r="AQ130" s="28">
        <f t="shared" si="27"/>
        <v>1</v>
      </c>
      <c r="AR130" s="28">
        <f t="shared" si="28"/>
        <v>1</v>
      </c>
      <c r="AS130" s="34">
        <f t="shared" si="18"/>
        <v>1</v>
      </c>
    </row>
    <row r="131" spans="1:45">
      <c r="A131" t="str">
        <f>'Model output'!A130</f>
        <v>TCGA-E8-A432</v>
      </c>
      <c r="B131" s="43">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1</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X</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X</v>
      </c>
      <c r="F131" t="str">
        <f t="shared" si="29"/>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output'!G130)),ISNUMBER(SEARCH("2",'Model output'!G130)),ISNUMBER(SEARCH("III",'Model output'!G130)),ISNUMBER(SEARCH("three",'Model output'!G130)),ISNUMBER(SEARCH("3",'Model output'!G130)),ISNUMBER(SEARCH("IV",'Model output'!G130)),ISNUMBER(SEARCH("four",'Model output'!G130)),ISNUMBER(SEARCH("4",'Model output'!G130)),ISNUMBER(SEARCH("V ",'Model output'!G130)),ISNUMBER(SEARCH("five",'Model output'!G130)),ISNUMBER(SEARCH("5",'Model output'!G130))))), "lateral", "central"))</f>
        <v/>
      </c>
      <c r="H131" t="str">
        <f>IF('Model output'!H130="","negative",IF('Model output'!H130="[]", "negative", IF(OR(ISNUMBER(SEARCH("lymph node",'Model output'!H130)),ISNUMBER(SEARCH("Not mentioned",'Model output'!H130)),ISNUMBER(SEARCH("neck",'Model output'!H130)),ISNUMBER(SEARCH("Not applicable",'Model output'!H130))),"negative","positive")))</f>
        <v>negative</v>
      </c>
      <c r="I131" t="str">
        <f>IF('Model output'!I130="","",IF(ISNUMBER('Model output'!I130),'Model output'!I130,1))</f>
        <v/>
      </c>
      <c r="J131" t="str">
        <f>IF('Model output'!J130="","",IF(AND(ISNUMBER('Model output'!J130),'Model output'!J130&lt;=I131),'Model output'!J130,IF(ISNUMBER(SEARCH("0/",'Model output'!J130)),0,1)))</f>
        <v/>
      </c>
      <c r="K131" t="str" cm="1">
        <f t="array" ref="K131">IF(COUNT(FIND({0,1,2,3,4,5,6,7,8,9},'Model output'!K130))&gt;0,'Model output'!K130,"")</f>
        <v/>
      </c>
      <c r="L131" s="8" t="str">
        <f t="shared" si="30"/>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v>
      </c>
      <c r="O131" t="str">
        <f>IF('Model output'!M130="","",'Model output'!M130)</f>
        <v/>
      </c>
      <c r="P131" t="str">
        <f>IF('Model output'!N130="","",'Model output'!N130)</f>
        <v>2.5cm</v>
      </c>
      <c r="Q131" t="str">
        <f t="shared" si="31"/>
        <v>2.5cm</v>
      </c>
      <c r="R131" cm="1">
        <f t="array" ref="R131">IF(Q131="","",IF(ISNUMBER(SEARCH("cm",Q131)),MAX(VALUE(SUBSTITUTE(_xlfn.FILTERXML("&lt;t&gt;&lt;s&gt;"&amp;SUBSTITUTE(Q131,",","&lt;/s&gt;&lt;s&gt;")&amp;"&lt;/s&gt;&lt;/t&gt;","//s"),"cm",""))),MAX(VALUE(SUBSTITUTE(_xlfn.FILTERXML("&lt;t&gt;&lt;s&gt;"&amp;SUBSTITUTE(Q131,",","&lt;/s&gt;&lt;s&gt;")&amp;"&lt;/s&gt;&lt;/t&gt;","//s"),"mm","")))/10))</f>
        <v>2.5</v>
      </c>
      <c r="S131" t="str">
        <f>IF(OR('Model output'!P130="",ISNUMBER(SEARCH("Not identified", 'Model output'!P130)),ISNUMBER(SEARCH("Absent",'Model output'!P130)),AND(ISNUMBER(SEARCH("No",'Model output'!P130)),NOT(ISNUMBER(SEARCH("diagnostic",'Model output'!P130)))),ISNUMBER(SEARCH("Negative",'Model output'!P130))),"negative","positive")</f>
        <v>negative</v>
      </c>
      <c r="T131">
        <f>IF('Model output'!O130="","",'Model output'!O130)</f>
        <v>1</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f>
        <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t="str">
        <f>IF('Model output'!S130="","", IF('Model output'!S130= "[]", "", 'Model output'!S130))</f>
        <v>No</v>
      </c>
      <c r="Y131" t="str">
        <f>IF(OR('Model output'!S130="",ISNUMBER(SEARCH("Absent",'Model output'!S130)),ISNUMBER(SEARCH("Not identified",'Model output'!S130)),ISNUMBER(SEARCH("No",'Model output'!S130)),ISNUMBER(SEARCH("negative",'Model output'!S130)),ISNUMBER(SEARCH("limited to thyroid",'Model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 IF('Model output'!T130="[]", "", IF('Model output'!T130="Not mentioned", "No", "Yes")))</f>
        <v/>
      </c>
      <c r="AB131" t="str">
        <f>IF(AA131&lt;&gt;"Yes","",IF(OR('Model output'!U130="",'Model output'!U130="[]",ISNUMBER(SEARCH("Not identified",'Model output'!U130))),"",'Model output'!U130))</f>
        <v/>
      </c>
      <c r="AC131" s="9" t="str">
        <f>IF(OR('Model output'!V130="", AND(ISERROR(SEARCH("Positive",'Model output'!V130)), ISNUMBER(SEARCH("Negative",'Model output'!V130))), 'Model output'!V130="No", ISNUMBER(SEARCH("Uninvolved",'Model output'!V130)), ISNUMBER(SEARCH("Not involved",'Model output'!V130)), ISNUMBER(SEARCH("Free",'Model output'!V130)), ISNUMBER(SEARCH("Cannot be assessed",'Model output'!V130)), ISNUMBER(SEARCH("1 mm",'Model output'!V130)), ISNUMBER(SEARCH("0.1 CM",'Model output'!V130)), ISNUMBER(SEARCH("less than 0.2 mm",'Model output'!V130)), ISNUMBER(SEARCH("less than 0.5 mm",'Model output'!V130)), ISNUMBER(SEARCH("abut",'Model output'!V130))), "negative", "positive")</f>
        <v>negative</v>
      </c>
      <c r="AE131" s="27"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ISNUMBER(SEARCH("papillary",N131,1)),S131="positive"),AND(AND(ISNUMBER(J131),J131&gt;=5),M131=""),AND(AND(ISNUMBER(J131),J131&gt;=5),AND(ISNUMBER(M131),M131&gt;=1)),AND(ISNUMBER(SERACH("papillary",N131)),OR(Y131="positive",Z131="positive"), ISNUMBER(SEARCH("BRAF",AB131)))),"intermediate","low"))</f>
        <v>low</v>
      </c>
      <c r="AF131" s="28" t="str">
        <f t="shared" si="32"/>
        <v>2</v>
      </c>
      <c r="AG131" s="28" t="str">
        <f t="shared" si="33"/>
        <v>0</v>
      </c>
      <c r="AH131" s="28" t="str">
        <f t="shared" si="34"/>
        <v>0</v>
      </c>
      <c r="AI131" s="35" t="str">
        <f t="shared" si="35"/>
        <v>I</v>
      </c>
      <c r="AJ131" s="27" t="s">
        <v>627</v>
      </c>
      <c r="AK131" s="32" t="s">
        <v>947</v>
      </c>
      <c r="AL131" s="32" t="s">
        <v>948</v>
      </c>
      <c r="AM131" s="32" t="s">
        <v>948</v>
      </c>
      <c r="AN131" s="32" t="s">
        <v>59</v>
      </c>
      <c r="AO131" s="33">
        <f t="shared" ca="1" si="25"/>
        <v>1</v>
      </c>
      <c r="AP131" s="28">
        <f t="shared" si="26"/>
        <v>1</v>
      </c>
      <c r="AQ131" s="28">
        <f t="shared" si="27"/>
        <v>1</v>
      </c>
      <c r="AR131" s="28">
        <f t="shared" si="28"/>
        <v>1</v>
      </c>
      <c r="AS131" s="34">
        <f t="shared" ref="AS131:AS194" si="36">IF(AI131=AN131,1,0)</f>
        <v>1</v>
      </c>
    </row>
    <row r="132" spans="1:45">
      <c r="A132" t="str">
        <f>'Model output'!A131</f>
        <v>TCGA-E8-A433</v>
      </c>
      <c r="B132" s="43">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2</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
      </c>
      <c r="F132" t="str">
        <f t="shared" si="29"/>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output'!G131)),ISNUMBER(SEARCH("2",'Model output'!G131)),ISNUMBER(SEARCH("III",'Model output'!G131)),ISNUMBER(SEARCH("three",'Model output'!G131)),ISNUMBER(SEARCH("3",'Model output'!G131)),ISNUMBER(SEARCH("IV",'Model output'!G131)),ISNUMBER(SEARCH("four",'Model output'!G131)),ISNUMBER(SEARCH("4",'Model output'!G131)),ISNUMBER(SEARCH("V ",'Model output'!G131)),ISNUMBER(SEARCH("five",'Model output'!G131)),ISNUMBER(SEARCH("5",'Model output'!G131))))), "lateral", "central"))</f>
        <v/>
      </c>
      <c r="H132" t="str">
        <f>IF('Model output'!H131="","negative",IF('Model output'!H131="[]", "negative", IF(OR(ISNUMBER(SEARCH("lymph node",'Model output'!H131)),ISNUMBER(SEARCH("Not mentioned",'Model output'!H131)),ISNUMBER(SEARCH("neck",'Model output'!H131)),ISNUMBER(SEARCH("Not applicable",'Model output'!H131))),"negative","positive")))</f>
        <v>negative</v>
      </c>
      <c r="I132" t="str">
        <f>IF('Model output'!I131="","",IF(ISNUMBER('Model output'!I131),'Model output'!I131,1))</f>
        <v/>
      </c>
      <c r="J132" t="str">
        <f>IF('Model output'!J131="","",IF(AND(ISNUMBER('Model output'!J131),'Model output'!J131&lt;=I132),'Model output'!J131,IF(ISNUMBER(SEARCH("0/",'Model output'!J131)),0,1)))</f>
        <v/>
      </c>
      <c r="K132" t="str" cm="1">
        <f t="array" ref="K132">IF(COUNT(FIND({0,1,2,3,4,5,6,7,8,9},'Model output'!K131))&gt;0,'Model output'!K131,"")</f>
        <v/>
      </c>
      <c r="L132" s="8" t="str">
        <f t="shared" si="30"/>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v>
      </c>
      <c r="O132" t="str">
        <f>IF('Model output'!M131="","",'Model output'!M131)</f>
        <v/>
      </c>
      <c r="P132" t="str">
        <f>IF('Model output'!N131="","",'Model output'!N131)</f>
        <v>2.5 cm</v>
      </c>
      <c r="Q132" t="str">
        <f t="shared" si="31"/>
        <v>2.5cm</v>
      </c>
      <c r="R132" cm="1">
        <f t="array" ref="R132">IF(Q132="","",IF(ISNUMBER(SEARCH("cm",Q132)),MAX(VALUE(SUBSTITUTE(_xlfn.FILTERXML("&lt;t&gt;&lt;s&gt;"&amp;SUBSTITUTE(Q132,",","&lt;/s&gt;&lt;s&gt;")&amp;"&lt;/s&gt;&lt;/t&gt;","//s"),"cm",""))),MAX(VALUE(SUBSTITUTE(_xlfn.FILTERXML("&lt;t&gt;&lt;s&gt;"&amp;SUBSTITUTE(Q132,",","&lt;/s&gt;&lt;s&gt;")&amp;"&lt;/s&gt;&lt;/t&gt;","//s"),"mm","")))/10))</f>
        <v>2.5</v>
      </c>
      <c r="S132" t="str">
        <f>IF(OR('Model output'!P131="",ISNUMBER(SEARCH("Not identified", 'Model output'!P131)),ISNUMBER(SEARCH("Absent",'Model output'!P131)),AND(ISNUMBER(SEARCH("No",'Model output'!P131)),NOT(ISNUMBER(SEARCH("diagnostic",'Model output'!P131)))),ISNUMBER(SEARCH("Negative",'Model output'!P131))),"negative","positive")</f>
        <v>positive</v>
      </c>
      <c r="T132">
        <f>IF('Model output'!O131="","",'Model output'!O131)</f>
        <v>1</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f>
        <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t="str">
        <f>IF('Model output'!S131="","", IF('Model output'!S131= "[]", "", 'Model output'!S131))</f>
        <v>No</v>
      </c>
      <c r="Y132" t="str">
        <f>IF(OR('Model output'!S131="",ISNUMBER(SEARCH("Absent",'Model output'!S131)),ISNUMBER(SEARCH("Not identified",'Model output'!S131)),ISNUMBER(SEARCH("No",'Model output'!S131)),ISNUMBER(SEARCH("negative",'Model output'!S131)),ISNUMBER(SEARCH("limited to thyroid",'Model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 IF('Model output'!T131="[]", "", IF('Model output'!T131="Not mentioned", "No", "Yes")))</f>
        <v/>
      </c>
      <c r="AB132" t="str">
        <f>IF(AA132&lt;&gt;"Yes","",IF(OR('Model output'!U131="",'Model output'!U131="[]",ISNUMBER(SEARCH("Not identified",'Model output'!U131))),"",'Model output'!U131))</f>
        <v/>
      </c>
      <c r="AC132" s="9" t="str">
        <f>IF(OR('Model output'!V131="", AND(ISERROR(SEARCH("Positive",'Model output'!V131)), ISNUMBER(SEARCH("Negative",'Model output'!V131))), 'Model output'!V131="No", ISNUMBER(SEARCH("Uninvolved",'Model output'!V131)), ISNUMBER(SEARCH("Not involved",'Model output'!V131)), ISNUMBER(SEARCH("Free",'Model output'!V131)), ISNUMBER(SEARCH("Cannot be assessed",'Model output'!V131)), ISNUMBER(SEARCH("1 mm",'Model output'!V131)), ISNUMBER(SEARCH("0.1 CM",'Model output'!V131)), ISNUMBER(SEARCH("less than 0.2 mm",'Model output'!V131)), ISNUMBER(SEARCH("less than 0.5 mm",'Model output'!V131)), ISNUMBER(SEARCH("abut",'Model output'!V131))), "negative", "positive")</f>
        <v>negative</v>
      </c>
      <c r="AE132" s="27"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ISNUMBER(SEARCH("papillary",N132,1)),S132="positive"),AND(AND(ISNUMBER(J132),J132&gt;=5),M132=""),AND(AND(ISNUMBER(J132),J132&gt;=5),AND(ISNUMBER(M132),M132&gt;=1)),AND(ISNUMBER(SERACH("papillary",N132)),OR(Y132="positive",Z132="positive"), ISNUMBER(SEARCH("BRAF",AB132)))),"intermediate","low"))</f>
        <v>intermediate</v>
      </c>
      <c r="AF132" s="28" t="str">
        <f t="shared" si="32"/>
        <v>2</v>
      </c>
      <c r="AG132" s="28" t="str">
        <f t="shared" si="33"/>
        <v>0</v>
      </c>
      <c r="AH132" s="28" t="str">
        <f t="shared" si="34"/>
        <v>0</v>
      </c>
      <c r="AI132" s="35" t="str">
        <f t="shared" si="35"/>
        <v>I</v>
      </c>
      <c r="AJ132" s="27" t="s">
        <v>627</v>
      </c>
      <c r="AK132" s="32" t="s">
        <v>947</v>
      </c>
      <c r="AL132" s="32" t="s">
        <v>948</v>
      </c>
      <c r="AM132" s="32" t="s">
        <v>948</v>
      </c>
      <c r="AN132" s="32" t="s">
        <v>59</v>
      </c>
      <c r="AO132" s="33">
        <f t="shared" ref="AO132:AO163" ca="1" si="37">IF(AE132=AJ132,1,0)</f>
        <v>0</v>
      </c>
      <c r="AP132" s="28">
        <f t="shared" ref="AP132:AP163" si="38">IF(AF132=AK132, 1, IF(AND(AF132="x", AK132="0"), 1, IF(AND(AF132="0", AK132="x"), 1, 0)))</f>
        <v>1</v>
      </c>
      <c r="AQ132" s="28">
        <f t="shared" ref="AQ132:AQ163" si="39">IF(AG132=AL132, 1, IF(AND(AG132="x", AL132="0"), 1, IF(AND(AG132="0", AL132="x"), 1, 0)))</f>
        <v>1</v>
      </c>
      <c r="AR132" s="28">
        <f t="shared" ref="AR132:AR163" si="40">IF(AH132=AM132, 1, IF(AND(AH132="x", AM132="0"), 1, IF(AND(AH132="0", AM132="x"), 1, 0)))</f>
        <v>1</v>
      </c>
      <c r="AS132" s="34">
        <f t="shared" si="36"/>
        <v>1</v>
      </c>
    </row>
    <row r="133" spans="1:45">
      <c r="A133" t="str">
        <f>'Model output'!A132</f>
        <v>TCGA-E8-A434</v>
      </c>
      <c r="B133" s="43">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X</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X</v>
      </c>
      <c r="F133" t="str">
        <f t="shared" si="29"/>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output'!G132)),ISNUMBER(SEARCH("2",'Model output'!G132)),ISNUMBER(SEARCH("III",'Model output'!G132)),ISNUMBER(SEARCH("three",'Model output'!G132)),ISNUMBER(SEARCH("3",'Model output'!G132)),ISNUMBER(SEARCH("IV",'Model output'!G132)),ISNUMBER(SEARCH("four",'Model output'!G132)),ISNUMBER(SEARCH("4",'Model output'!G132)),ISNUMBER(SEARCH("V ",'Model output'!G132)),ISNUMBER(SEARCH("five",'Model output'!G132)),ISNUMBER(SEARCH("5",'Model output'!G132))))), "lateral", "central"))</f>
        <v/>
      </c>
      <c r="H133" t="str">
        <f>IF('Model output'!H132="","negative",IF('Model output'!H132="[]", "negative", IF(OR(ISNUMBER(SEARCH("lymph node",'Model output'!H132)),ISNUMBER(SEARCH("Not mentioned",'Model output'!H132)),ISNUMBER(SEARCH("neck",'Model output'!H132)),ISNUMBER(SEARCH("Not applicable",'Model output'!H132))),"negative","positive")))</f>
        <v>negative</v>
      </c>
      <c r="I133" t="str">
        <f>IF('Model output'!I132="","",IF(ISNUMBER('Model output'!I132),'Model output'!I132,1))</f>
        <v/>
      </c>
      <c r="J133" t="str">
        <f>IF('Model output'!J132="","",IF(AND(ISNUMBER('Model output'!J132),'Model output'!J132&lt;=I133),'Model output'!J132,IF(ISNUMBER(SEARCH("0/",'Model output'!J132)),0,1)))</f>
        <v/>
      </c>
      <c r="K133" t="str" cm="1">
        <f t="array" ref="K133">IF(COUNT(FIND({0,1,2,3,4,5,6,7,8,9},'Model output'!K132))&gt;0,'Model output'!K132,"")</f>
        <v/>
      </c>
      <c r="L133" s="8" t="str">
        <f t="shared" si="30"/>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v>
      </c>
      <c r="O133" t="str">
        <f>IF('Model output'!M132="","",'Model output'!M132)</f>
        <v/>
      </c>
      <c r="P133" t="str">
        <f>IF('Model output'!N132="","",'Model output'!N132)</f>
        <v>0.7 cm</v>
      </c>
      <c r="Q133" t="str">
        <f t="shared" si="31"/>
        <v>0.7cm</v>
      </c>
      <c r="R133" cm="1">
        <f t="array" ref="R133">IF(Q133="","",IF(ISNUMBER(SEARCH("cm",Q133)),MAX(VALUE(SUBSTITUTE(_xlfn.FILTERXML("&lt;t&gt;&lt;s&gt;"&amp;SUBSTITUTE(Q133,",","&lt;/s&gt;&lt;s&gt;")&amp;"&lt;/s&gt;&lt;/t&gt;","//s"),"cm",""))),MAX(VALUE(SUBSTITUTE(_xlfn.FILTERXML("&lt;t&gt;&lt;s&gt;"&amp;SUBSTITUTE(Q133,",","&lt;/s&gt;&lt;s&gt;")&amp;"&lt;/s&gt;&lt;/t&gt;","//s"),"mm","")))/10))</f>
        <v>0.7</v>
      </c>
      <c r="S133" t="str">
        <f>IF(OR('Model output'!P132="",ISNUMBER(SEARCH("Not identified", 'Model output'!P132)),ISNUMBER(SEARCH("Absent",'Model output'!P132)),AND(ISNUMBER(SEARCH("No",'Model output'!P132)),NOT(ISNUMBER(SEARCH("diagnostic",'Model output'!P132)))),ISNUMBER(SEARCH("Negative",'Model output'!P132))),"negative","positive")</f>
        <v>negative</v>
      </c>
      <c r="T133">
        <f>IF('Model output'!O132="","",'Model output'!O132)</f>
        <v>1</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f>
        <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t="str">
        <f>IF('Model output'!S132="","", IF('Model output'!S132= "[]", "", 'Model output'!S132))</f>
        <v>No</v>
      </c>
      <c r="Y133" t="str">
        <f>IF(OR('Model output'!S132="",ISNUMBER(SEARCH("Absent",'Model output'!S132)),ISNUMBER(SEARCH("Not identified",'Model output'!S132)),ISNUMBER(SEARCH("No",'Model output'!S132)),ISNUMBER(SEARCH("negative",'Model output'!S132)),ISNUMBER(SEARCH("limited to thyroid",'Model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 IF('Model output'!T132="[]", "", IF('Model output'!T132="Not mentioned", "No", "Yes")))</f>
        <v/>
      </c>
      <c r="AB133" t="str">
        <f>IF(AA133&lt;&gt;"Yes","",IF(OR('Model output'!U132="",'Model output'!U132="[]",ISNUMBER(SEARCH("Not identified",'Model output'!U132))),"",'Model output'!U132))</f>
        <v/>
      </c>
      <c r="AC133" s="9" t="str">
        <f>IF(OR('Model output'!V132="", AND(ISERROR(SEARCH("Positive",'Model output'!V132)), ISNUMBER(SEARCH("Negative",'Model output'!V132))), 'Model output'!V132="No", ISNUMBER(SEARCH("Uninvolved",'Model output'!V132)), ISNUMBER(SEARCH("Not involved",'Model output'!V132)), ISNUMBER(SEARCH("Free",'Model output'!V132)), ISNUMBER(SEARCH("Cannot be assessed",'Model output'!V132)), ISNUMBER(SEARCH("1 mm",'Model output'!V132)), ISNUMBER(SEARCH("0.1 CM",'Model output'!V132)), ISNUMBER(SEARCH("less than 0.2 mm",'Model output'!V132)), ISNUMBER(SEARCH("less than 0.5 mm",'Model output'!V132)), ISNUMBER(SEARCH("abut",'Model output'!V132))), "negative", "positive")</f>
        <v>negative</v>
      </c>
      <c r="AE133" s="27"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ISNUMBER(SEARCH("papillary",N133,1)),S133="positive"),AND(AND(ISNUMBER(J133),J133&gt;=5),M133=""),AND(AND(ISNUMBER(J133),J133&gt;=5),AND(ISNUMBER(M133),M133&gt;=1)),AND(ISNUMBER(SERACH("papillary",N133)),OR(Y133="positive",Z133="positive"), ISNUMBER(SEARCH("BRAF",AB133)))),"intermediate","low"))</f>
        <v>low</v>
      </c>
      <c r="AF133" s="28" t="str">
        <f t="shared" si="32"/>
        <v>1a</v>
      </c>
      <c r="AG133" s="28" t="str">
        <f t="shared" si="33"/>
        <v>0</v>
      </c>
      <c r="AH133" s="28" t="str">
        <f t="shared" si="34"/>
        <v>0</v>
      </c>
      <c r="AI133" s="35" t="str">
        <f t="shared" si="35"/>
        <v>I</v>
      </c>
      <c r="AJ133" s="27" t="s">
        <v>627</v>
      </c>
      <c r="AK133" s="32" t="s">
        <v>949</v>
      </c>
      <c r="AL133" s="32" t="s">
        <v>948</v>
      </c>
      <c r="AM133" s="32" t="s">
        <v>948</v>
      </c>
      <c r="AN133" s="32" t="s">
        <v>59</v>
      </c>
      <c r="AO133" s="33">
        <f t="shared" ca="1" si="37"/>
        <v>1</v>
      </c>
      <c r="AP133" s="28">
        <f t="shared" si="38"/>
        <v>1</v>
      </c>
      <c r="AQ133" s="28">
        <f t="shared" si="39"/>
        <v>1</v>
      </c>
      <c r="AR133" s="28">
        <f t="shared" si="40"/>
        <v>1</v>
      </c>
      <c r="AS133" s="34">
        <f t="shared" si="36"/>
        <v>1</v>
      </c>
    </row>
    <row r="134" spans="1:45">
      <c r="A134" t="str">
        <f>'Model output'!A133</f>
        <v>TCGA-E8-A436</v>
      </c>
      <c r="B134" s="43">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29"/>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output'!G133)),ISNUMBER(SEARCH("2",'Model output'!G133)),ISNUMBER(SEARCH("III",'Model output'!G133)),ISNUMBER(SEARCH("three",'Model output'!G133)),ISNUMBER(SEARCH("3",'Model output'!G133)),ISNUMBER(SEARCH("IV",'Model output'!G133)),ISNUMBER(SEARCH("four",'Model output'!G133)),ISNUMBER(SEARCH("4",'Model output'!G133)),ISNUMBER(SEARCH("V ",'Model output'!G133)),ISNUMBER(SEARCH("five",'Model output'!G133)),ISNUMBER(SEARCH("5",'Model output'!G133))))), "lateral", "central"))</f>
        <v/>
      </c>
      <c r="H134" t="str">
        <f>IF('Model output'!H133="","negative",IF('Model output'!H133="[]", "negative", IF(OR(ISNUMBER(SEARCH("lymph node",'Model output'!H133)),ISNUMBER(SEARCH("Not mentioned",'Model output'!H133)),ISNUMBER(SEARCH("neck",'Model output'!H133)),ISNUMBER(SEARCH("Not applicable",'Model output'!H133))),"negative","positive")))</f>
        <v>negative</v>
      </c>
      <c r="I134" t="str">
        <f>IF('Model output'!I133="","",IF(ISNUMBER('Model output'!I133),'Model output'!I133,1))</f>
        <v/>
      </c>
      <c r="J134" t="str">
        <f>IF('Model output'!J133="","",IF(AND(ISNUMBER('Model output'!J133),'Model output'!J133&lt;=I134),'Model output'!J133,IF(ISNUMBER(SEARCH("0/",'Model output'!J133)),0,1)))</f>
        <v/>
      </c>
      <c r="K134" t="str" cm="1">
        <f t="array" ref="K134">IF(COUNT(FIND({0,1,2,3,4,5,6,7,8,9},'Model output'!K133))&gt;0,'Model output'!K133,"")</f>
        <v/>
      </c>
      <c r="L134" s="8" t="str">
        <f t="shared" si="30"/>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v>
      </c>
      <c r="O134" t="str">
        <f>IF('Model output'!M133="","",'Model output'!M133)</f>
        <v/>
      </c>
      <c r="P134" t="str">
        <f>IF('Model output'!N133="","",'Model output'!N133)</f>
        <v>2.5cm</v>
      </c>
      <c r="Q134" t="str">
        <f t="shared" si="31"/>
        <v>2.5cm</v>
      </c>
      <c r="R134" cm="1">
        <f t="array" ref="R134">IF(Q134="","",IF(ISNUMBER(SEARCH("cm",Q134)),MAX(VALUE(SUBSTITUTE(_xlfn.FILTERXML("&lt;t&gt;&lt;s&gt;"&amp;SUBSTITUTE(Q134,",","&lt;/s&gt;&lt;s&gt;")&amp;"&lt;/s&gt;&lt;/t&gt;","//s"),"cm",""))),MAX(VALUE(SUBSTITUTE(_xlfn.FILTERXML("&lt;t&gt;&lt;s&gt;"&amp;SUBSTITUTE(Q134,",","&lt;/s&gt;&lt;s&gt;")&amp;"&lt;/s&gt;&lt;/t&gt;","//s"),"mm","")))/10))</f>
        <v>2.5</v>
      </c>
      <c r="S134" t="str">
        <f>IF(OR('Model output'!P133="",ISNUMBER(SEARCH("Not identified", 'Model output'!P133)),ISNUMBER(SEARCH("Absent",'Model output'!P133)),AND(ISNUMBER(SEARCH("No",'Model output'!P133)),NOT(ISNUMBER(SEARCH("diagnostic",'Model output'!P133)))),ISNUMBER(SEARCH("Negative",'Model output'!P133))),"negative","positive")</f>
        <v>negative</v>
      </c>
      <c r="T134">
        <f>IF('Model output'!O133="","",'Model output'!O133)</f>
        <v>2</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f>
        <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t="str">
        <f>IF('Model output'!S133="","", IF('Model output'!S133= "[]", "", 'Model output'!S133))</f>
        <v>No</v>
      </c>
      <c r="Y134" t="str">
        <f>IF(OR('Model output'!S133="",ISNUMBER(SEARCH("Absent",'Model output'!S133)),ISNUMBER(SEARCH("Not identified",'Model output'!S133)),ISNUMBER(SEARCH("No",'Model output'!S133)),ISNUMBER(SEARCH("negative",'Model output'!S133)),ISNUMBER(SEARCH("limited to thyroid",'Model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 IF('Model output'!T133="[]", "", IF('Model output'!T133="Not mentioned", "No", "Yes")))</f>
        <v/>
      </c>
      <c r="AB134" t="str">
        <f>IF(AA134&lt;&gt;"Yes","",IF(OR('Model output'!U133="",'Model output'!U133="[]",ISNUMBER(SEARCH("Not identified",'Model output'!U133))),"",'Model output'!U133))</f>
        <v/>
      </c>
      <c r="AC134" s="9" t="str">
        <f>IF(OR('Model output'!V133="", AND(ISERROR(SEARCH("Positive",'Model output'!V133)), ISNUMBER(SEARCH("Negative",'Model output'!V133))), 'Model output'!V133="No", ISNUMBER(SEARCH("Uninvolved",'Model output'!V133)), ISNUMBER(SEARCH("Not involved",'Model output'!V133)), ISNUMBER(SEARCH("Free",'Model output'!V133)), ISNUMBER(SEARCH("Cannot be assessed",'Model output'!V133)), ISNUMBER(SEARCH("1 mm",'Model output'!V133)), ISNUMBER(SEARCH("0.1 CM",'Model output'!V133)), ISNUMBER(SEARCH("less than 0.2 mm",'Model output'!V133)), ISNUMBER(SEARCH("less than 0.5 mm",'Model output'!V133)), ISNUMBER(SEARCH("abut",'Model output'!V133))), "negative", "positive")</f>
        <v>negative</v>
      </c>
      <c r="AE134" s="27"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ISNUMBER(SEARCH("papillary",N134,1)),S134="positive"),AND(AND(ISNUMBER(J134),J134&gt;=5),M134=""),AND(AND(ISNUMBER(J134),J134&gt;=5),AND(ISNUMBER(M134),M134&gt;=1)),AND(ISNUMBER(SERACH("papillary",N134)),OR(Y134="positive",Z134="positive"), ISNUMBER(SEARCH("BRAF",AB134)))),"intermediate","low"))</f>
        <v>low</v>
      </c>
      <c r="AF134" s="28" t="str">
        <f t="shared" si="32"/>
        <v>2</v>
      </c>
      <c r="AG134" s="28" t="str">
        <f t="shared" si="33"/>
        <v>0</v>
      </c>
      <c r="AH134" s="28" t="str">
        <f t="shared" si="34"/>
        <v>0</v>
      </c>
      <c r="AI134" s="35" t="str">
        <f t="shared" si="35"/>
        <v>I</v>
      </c>
      <c r="AJ134" s="27" t="s">
        <v>627</v>
      </c>
      <c r="AK134" s="32" t="s">
        <v>947</v>
      </c>
      <c r="AL134" s="32" t="s">
        <v>948</v>
      </c>
      <c r="AM134" s="32" t="s">
        <v>948</v>
      </c>
      <c r="AN134" s="32" t="s">
        <v>59</v>
      </c>
      <c r="AO134" s="33">
        <f t="shared" ca="1" si="37"/>
        <v>1</v>
      </c>
      <c r="AP134" s="28">
        <f t="shared" si="38"/>
        <v>1</v>
      </c>
      <c r="AQ134" s="28">
        <f t="shared" si="39"/>
        <v>1</v>
      </c>
      <c r="AR134" s="28">
        <f t="shared" si="40"/>
        <v>1</v>
      </c>
      <c r="AS134" s="34">
        <f t="shared" si="36"/>
        <v>1</v>
      </c>
    </row>
    <row r="135" spans="1:45">
      <c r="A135" t="str">
        <f>'Model output'!A134</f>
        <v>TCGA-E8-A437</v>
      </c>
      <c r="B135" s="43">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X</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X</v>
      </c>
      <c r="F135" t="str">
        <f t="shared" si="29"/>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output'!G134)),ISNUMBER(SEARCH("2",'Model output'!G134)),ISNUMBER(SEARCH("III",'Model output'!G134)),ISNUMBER(SEARCH("three",'Model output'!G134)),ISNUMBER(SEARCH("3",'Model output'!G134)),ISNUMBER(SEARCH("IV",'Model output'!G134)),ISNUMBER(SEARCH("four",'Model output'!G134)),ISNUMBER(SEARCH("4",'Model output'!G134)),ISNUMBER(SEARCH("V ",'Model output'!G134)),ISNUMBER(SEARCH("five",'Model output'!G134)),ISNUMBER(SEARCH("5",'Model output'!G134))))), "lateral", "central"))</f>
        <v/>
      </c>
      <c r="H135" t="str">
        <f>IF('Model output'!H134="","negative",IF('Model output'!H134="[]", "negative", IF(OR(ISNUMBER(SEARCH("lymph node",'Model output'!H134)),ISNUMBER(SEARCH("Not mentioned",'Model output'!H134)),ISNUMBER(SEARCH("neck",'Model output'!H134)),ISNUMBER(SEARCH("Not applicable",'Model output'!H134))),"negative","positive")))</f>
        <v>negative</v>
      </c>
      <c r="I135" t="str">
        <f>IF('Model output'!I134="","",IF(ISNUMBER('Model output'!I134),'Model output'!I134,1))</f>
        <v/>
      </c>
      <c r="J135" t="str">
        <f>IF('Model output'!J134="","",IF(AND(ISNUMBER('Model output'!J134),'Model output'!J134&lt;=I135),'Model output'!J134,IF(ISNUMBER(SEARCH("0/",'Model output'!J134)),0,1)))</f>
        <v/>
      </c>
      <c r="K135" t="str" cm="1">
        <f t="array" ref="K135">IF(COUNT(FIND({0,1,2,3,4,5,6,7,8,9},'Model output'!K134))&gt;0,'Model output'!K134,"")</f>
        <v/>
      </c>
      <c r="L135" s="8" t="str">
        <f t="shared" si="30"/>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
      </c>
      <c r="P135" t="str">
        <f>IF('Model output'!N134="","",'Model output'!N134)</f>
        <v>1.5 cm</v>
      </c>
      <c r="Q135" t="str">
        <f t="shared" si="31"/>
        <v>1.5cm</v>
      </c>
      <c r="R135" cm="1">
        <f t="array" ref="R135">IF(Q135="","",IF(ISNUMBER(SEARCH("cm",Q135)),MAX(VALUE(SUBSTITUTE(_xlfn.FILTERXML("&lt;t&gt;&lt;s&gt;"&amp;SUBSTITUTE(Q135,",","&lt;/s&gt;&lt;s&gt;")&amp;"&lt;/s&gt;&lt;/t&gt;","//s"),"cm",""))),MAX(VALUE(SUBSTITUTE(_xlfn.FILTERXML("&lt;t&gt;&lt;s&gt;"&amp;SUBSTITUTE(Q135,",","&lt;/s&gt;&lt;s&gt;")&amp;"&lt;/s&gt;&lt;/t&gt;","//s"),"mm","")))/10))</f>
        <v>1.5</v>
      </c>
      <c r="S135" t="str">
        <f>IF(OR('Model output'!P134="",ISNUMBER(SEARCH("Not identified", 'Model output'!P134)),ISNUMBER(SEARCH("Absent",'Model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f>
        <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t="str">
        <f>IF('Model output'!S134="","", IF('Model output'!S134= "[]", "", 'Model output'!S134))</f>
        <v>Not identified</v>
      </c>
      <c r="Y135" t="str">
        <f>IF(OR('Model output'!S134="",ISNUMBER(SEARCH("Absent",'Model output'!S134)),ISNUMBER(SEARCH("Not identified",'Model output'!S134)),ISNUMBER(SEARCH("No",'Model output'!S134)),ISNUMBER(SEARCH("negative",'Model output'!S134)),ISNUMBER(SEARCH("limited to thyroid",'Model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 IF('Model output'!T134="[]", "", IF('Model output'!T134="Not mentioned", "No", "Yes")))</f>
        <v/>
      </c>
      <c r="AB135" t="str">
        <f>IF(AA135&lt;&gt;"Yes","",IF(OR('Model output'!U134="",'Model output'!U134="[]",ISNUMBER(SEARCH("Not identified",'Model output'!U134))),"",'Model output'!U134))</f>
        <v/>
      </c>
      <c r="AC135" s="9" t="str">
        <f>IF(OR('Model output'!V134="", AND(ISERROR(SEARCH("Positive",'Model output'!V134)), ISNUMBER(SEARCH("Negative",'Model output'!V134))), 'Model output'!V134="No", ISNUMBER(SEARCH("Uninvolved",'Model output'!V134)), ISNUMBER(SEARCH("Not involved",'Model output'!V134)), ISNUMBER(SEARCH("Free",'Model output'!V134)), ISNUMBER(SEARCH("Cannot be assessed",'Model output'!V134)), ISNUMBER(SEARCH("1 mm",'Model output'!V134)), ISNUMBER(SEARCH("0.1 CM",'Model output'!V134)), ISNUMBER(SEARCH("less than 0.2 mm",'Model output'!V134)), ISNUMBER(SEARCH("less than 0.5 mm",'Model output'!V134)), ISNUMBER(SEARCH("abut",'Model output'!V134))), "negative", "positive")</f>
        <v>negative</v>
      </c>
      <c r="AE135" s="27"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ISNUMBER(SEARCH("papillary",N135,1)),S135="positive"),AND(AND(ISNUMBER(J135),J135&gt;=5),M135=""),AND(AND(ISNUMBER(J135),J135&gt;=5),AND(ISNUMBER(M135),M135&gt;=1)),AND(ISNUMBER(SERACH("papillary",N135)),OR(Y135="positive",Z135="positive"), ISNUMBER(SEARCH("BRAF",AB135)))),"intermediate","low"))</f>
        <v>low</v>
      </c>
      <c r="AF135" s="28" t="str">
        <f t="shared" si="32"/>
        <v>1b</v>
      </c>
      <c r="AG135" s="28" t="str">
        <f t="shared" si="33"/>
        <v>0</v>
      </c>
      <c r="AH135" s="28" t="str">
        <f t="shared" si="34"/>
        <v>0</v>
      </c>
      <c r="AI135" s="35" t="str">
        <f t="shared" si="35"/>
        <v>I</v>
      </c>
      <c r="AJ135" s="27" t="s">
        <v>627</v>
      </c>
      <c r="AK135" s="32" t="s">
        <v>944</v>
      </c>
      <c r="AL135" s="32" t="s">
        <v>948</v>
      </c>
      <c r="AM135" s="32" t="s">
        <v>948</v>
      </c>
      <c r="AN135" s="32" t="s">
        <v>59</v>
      </c>
      <c r="AO135" s="33">
        <f t="shared" ca="1" si="37"/>
        <v>1</v>
      </c>
      <c r="AP135" s="28">
        <f t="shared" si="38"/>
        <v>1</v>
      </c>
      <c r="AQ135" s="28">
        <f t="shared" si="39"/>
        <v>1</v>
      </c>
      <c r="AR135" s="28">
        <f t="shared" si="40"/>
        <v>1</v>
      </c>
      <c r="AS135" s="34">
        <f t="shared" si="36"/>
        <v>1</v>
      </c>
    </row>
    <row r="136" spans="1:45">
      <c r="A136" t="str">
        <f>'Model output'!A135</f>
        <v>TCGA-E8-A438</v>
      </c>
      <c r="B136" s="43">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X</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X</v>
      </c>
      <c r="F136" t="str">
        <f t="shared" si="29"/>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output'!G135)),ISNUMBER(SEARCH("2",'Model output'!G135)),ISNUMBER(SEARCH("III",'Model output'!G135)),ISNUMBER(SEARCH("three",'Model output'!G135)),ISNUMBER(SEARCH("3",'Model output'!G135)),ISNUMBER(SEARCH("IV",'Model output'!G135)),ISNUMBER(SEARCH("four",'Model output'!G135)),ISNUMBER(SEARCH("4",'Model output'!G135)),ISNUMBER(SEARCH("V ",'Model output'!G135)),ISNUMBER(SEARCH("five",'Model output'!G135)),ISNUMBER(SEARCH("5",'Model output'!G135))))), "lateral", "central"))</f>
        <v/>
      </c>
      <c r="H136" t="str">
        <f>IF('Model output'!H135="","negative",IF('Model output'!H135="[]", "negative", IF(OR(ISNUMBER(SEARCH("lymph node",'Model output'!H135)),ISNUMBER(SEARCH("Not mentioned",'Model output'!H135)),ISNUMBER(SEARCH("neck",'Model output'!H135)),ISNUMBER(SEARCH("Not applicable",'Model output'!H135))),"negative","positive")))</f>
        <v>negative</v>
      </c>
      <c r="I136">
        <f>IF('Model output'!I135="","",IF(ISNUMBER('Model output'!I135),'Model output'!I135,1))</f>
        <v>3</v>
      </c>
      <c r="J136">
        <f>IF('Model output'!J135="","",IF(AND(ISNUMBER('Model output'!J135),'Model output'!J135&lt;=I136),'Model output'!J135,IF(ISNUMBER(SEARCH("0/",'Model output'!J135)),0,1)))</f>
        <v>0</v>
      </c>
      <c r="K136" t="str" cm="1">
        <f t="array" ref="K136">IF(COUNT(FIND({0,1,2,3,4,5,6,7,8,9},'Model output'!K135))&gt;0,'Model output'!K135,"")</f>
        <v/>
      </c>
      <c r="L136" s="8" t="str">
        <f t="shared" si="30"/>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v>
      </c>
      <c r="O136" t="str">
        <f>IF('Model output'!M135="","",'Model output'!M135)</f>
        <v/>
      </c>
      <c r="P136" t="str">
        <f>IF('Model output'!N135="","",'Model output'!N135)</f>
        <v>2.3 cm</v>
      </c>
      <c r="Q136" t="str">
        <f t="shared" si="31"/>
        <v>2.3cm</v>
      </c>
      <c r="R136" cm="1">
        <f t="array" ref="R136">IF(Q136="","",IF(ISNUMBER(SEARCH("cm",Q136)),MAX(VALUE(SUBSTITUTE(_xlfn.FILTERXML("&lt;t&gt;&lt;s&gt;"&amp;SUBSTITUTE(Q136,",","&lt;/s&gt;&lt;s&gt;")&amp;"&lt;/s&gt;&lt;/t&gt;","//s"),"cm",""))),MAX(VALUE(SUBSTITUTE(_xlfn.FILTERXML("&lt;t&gt;&lt;s&gt;"&amp;SUBSTITUTE(Q136,",","&lt;/s&gt;&lt;s&gt;")&amp;"&lt;/s&gt;&lt;/t&gt;","//s"),"mm","")))/10))</f>
        <v>2.2999999999999998</v>
      </c>
      <c r="S136" t="str">
        <f>IF(OR('Model output'!P135="",ISNUMBER(SEARCH("Not identified", 'Model output'!P135)),ISNUMBER(SEARCH("Absent",'Model output'!P135)),AND(ISNUMBER(SEARCH("No",'Model output'!P135)),NOT(ISNUMBER(SEARCH("diagnostic",'Model output'!P135)))),ISNUMBER(SEARCH("Negative",'Model output'!P135))),"negative","positive")</f>
        <v>negative</v>
      </c>
      <c r="T136">
        <f>IF('Model output'!O135="","",'Model output'!O135)</f>
        <v>1</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t="str">
        <f>IF('Model output'!S135="","", IF('Model output'!S135= "[]", "", 'Model output'!S135))</f>
        <v>Absent</v>
      </c>
      <c r="Y136" t="str">
        <f>IF(OR('Model output'!S135="",ISNUMBER(SEARCH("Absent",'Model output'!S135)),ISNUMBER(SEARCH("Not identified",'Model output'!S135)),ISNUMBER(SEARCH("No",'Model output'!S135)),ISNUMBER(SEARCH("negative",'Model output'!S135)),ISNUMBER(SEARCH("limited to thyroid",'Model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 IF('Model output'!T135="[]", "", IF('Model output'!T135="Not mentioned", "No", "Yes")))</f>
        <v/>
      </c>
      <c r="AB136" t="str">
        <f>IF(AA136&lt;&gt;"Yes","",IF(OR('Model output'!U135="",'Model output'!U135="[]",ISNUMBER(SEARCH("Not identified",'Model output'!U135))),"",'Model output'!U135))</f>
        <v/>
      </c>
      <c r="AC136" s="9" t="str">
        <f>IF(OR('Model output'!V135="", AND(ISERROR(SEARCH("Positive",'Model output'!V135)), ISNUMBER(SEARCH("Negative",'Model output'!V135))), 'Model output'!V135="No", ISNUMBER(SEARCH("Uninvolved",'Model output'!V135)), ISNUMBER(SEARCH("Not involved",'Model output'!V135)), ISNUMBER(SEARCH("Free",'Model output'!V135)), ISNUMBER(SEARCH("Cannot be assessed",'Model output'!V135)), ISNUMBER(SEARCH("1 mm",'Model output'!V135)), ISNUMBER(SEARCH("0.1 CM",'Model output'!V135)), ISNUMBER(SEARCH("less than 0.2 mm",'Model output'!V135)), ISNUMBER(SEARCH("less than 0.5 mm",'Model output'!V135)), ISNUMBER(SEARCH("abut",'Model output'!V135))), "negative", "positive")</f>
        <v>negative</v>
      </c>
      <c r="AE136" s="27"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ISNUMBER(SEARCH("papillary",N136,1)),S136="positive"),AND(AND(ISNUMBER(J136),J136&gt;=5),M136=""),AND(AND(ISNUMBER(J136),J136&gt;=5),AND(ISNUMBER(M136),M136&gt;=1)),AND(ISNUMBER(SERACH("papillary",N136)),OR(Y136="positive",Z136="positive"), ISNUMBER(SEARCH("BRAF",AB136)))),"intermediate","low"))</f>
        <v>low</v>
      </c>
      <c r="AF136" s="28" t="str">
        <f t="shared" si="32"/>
        <v>2</v>
      </c>
      <c r="AG136" s="28" t="str">
        <f t="shared" si="33"/>
        <v>0</v>
      </c>
      <c r="AH136" s="28" t="str">
        <f t="shared" si="34"/>
        <v>0</v>
      </c>
      <c r="AI136" s="35" t="str">
        <f t="shared" si="35"/>
        <v>I</v>
      </c>
      <c r="AJ136" s="27" t="s">
        <v>627</v>
      </c>
      <c r="AK136" s="32" t="s">
        <v>947</v>
      </c>
      <c r="AL136" s="32" t="s">
        <v>945</v>
      </c>
      <c r="AM136" s="32" t="s">
        <v>948</v>
      </c>
      <c r="AN136" s="32" t="s">
        <v>59</v>
      </c>
      <c r="AO136" s="33">
        <f t="shared" ca="1" si="37"/>
        <v>1</v>
      </c>
      <c r="AP136" s="28">
        <f t="shared" si="38"/>
        <v>1</v>
      </c>
      <c r="AQ136" s="28">
        <f t="shared" si="39"/>
        <v>1</v>
      </c>
      <c r="AR136" s="28">
        <f t="shared" si="40"/>
        <v>1</v>
      </c>
      <c r="AS136" s="34">
        <f t="shared" si="36"/>
        <v>1</v>
      </c>
    </row>
    <row r="137" spans="1:45">
      <c r="A137" t="str">
        <f>'Model output'!A136</f>
        <v>TCGA-E8-A44K</v>
      </c>
      <c r="B137" s="43">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
      </c>
      <c r="F137" t="str">
        <f t="shared" si="29"/>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output'!G136)),ISNUMBER(SEARCH("2",'Model output'!G136)),ISNUMBER(SEARCH("III",'Model output'!G136)),ISNUMBER(SEARCH("three",'Model output'!G136)),ISNUMBER(SEARCH("3",'Model output'!G136)),ISNUMBER(SEARCH("IV",'Model output'!G136)),ISNUMBER(SEARCH("four",'Model output'!G136)),ISNUMBER(SEARCH("4",'Model output'!G136)),ISNUMBER(SEARCH("V ",'Model output'!G136)),ISNUMBER(SEARCH("five",'Model output'!G136)),ISNUMBER(SEARCH("5",'Model output'!G136))))), "lateral", "central"))</f>
        <v/>
      </c>
      <c r="H137" t="str">
        <f>IF('Model output'!H136="","negative",IF('Model output'!H136="[]", "negative", IF(OR(ISNUMBER(SEARCH("lymph node",'Model output'!H136)),ISNUMBER(SEARCH("Not mentioned",'Model output'!H136)),ISNUMBER(SEARCH("neck",'Model output'!H136)),ISNUMBER(SEARCH("Not applicable",'Model output'!H136))),"negative","positive")))</f>
        <v>negative</v>
      </c>
      <c r="I137" t="str">
        <f>IF('Model output'!I136="","",IF(ISNUMBER('Model output'!I136),'Model output'!I136,1))</f>
        <v/>
      </c>
      <c r="J137" t="str">
        <f>IF('Model output'!J136="","",IF(AND(ISNUMBER('Model output'!J136),'Model output'!J136&lt;=I137),'Model output'!J136,IF(ISNUMBER(SEARCH("0/",'Model output'!J136)),0,1)))</f>
        <v/>
      </c>
      <c r="K137" t="str" cm="1">
        <f t="array" ref="K137">IF(COUNT(FIND({0,1,2,3,4,5,6,7,8,9},'Model output'!K136))&gt;0,'Model output'!K136,"")</f>
        <v/>
      </c>
      <c r="L137" s="8" t="str">
        <f t="shared" si="30"/>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v>
      </c>
      <c r="O137" t="str">
        <f>IF('Model output'!M136="","",'Model output'!M136)</f>
        <v/>
      </c>
      <c r="P137" t="str">
        <f>IF('Model output'!N136="","",'Model output'!N136)</f>
        <v>2 x 1.5 x 1.5 cm</v>
      </c>
      <c r="Q137" t="str">
        <f t="shared" si="31"/>
        <v>2,1.5,1.5cm</v>
      </c>
      <c r="R137" cm="1">
        <f t="array" ref="R137">IF(Q137="","",IF(ISNUMBER(SEARCH("cm",Q137)),MAX(VALUE(SUBSTITUTE(_xlfn.FILTERXML("&lt;t&gt;&lt;s&gt;"&amp;SUBSTITUTE(Q137,",","&lt;/s&gt;&lt;s&gt;")&amp;"&lt;/s&gt;&lt;/t&gt;","//s"),"cm",""))),MAX(VALUE(SUBSTITUTE(_xlfn.FILTERXML("&lt;t&gt;&lt;s&gt;"&amp;SUBSTITUTE(Q137,",","&lt;/s&gt;&lt;s&gt;")&amp;"&lt;/s&gt;&lt;/t&gt;","//s"),"mm","")))/10))</f>
        <v>2</v>
      </c>
      <c r="S137" t="str">
        <f>IF(OR('Model output'!P136="",ISNUMBER(SEARCH("Not identified", 'Model output'!P136)),ISNUMBER(SEARCH("Absent",'Model output'!P136)),AND(ISNUMBER(SEARCH("No",'Model output'!P136)),NOT(ISNUMBER(SEARCH("diagnostic",'Model output'!P136)))),ISNUMBER(SEARCH("Negative",'Model output'!P136))),"negative","positive")</f>
        <v>negative</v>
      </c>
      <c r="T137">
        <f>IF('Model output'!O136="","",'Model output'!O136)</f>
        <v>1</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f>
        <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negative</v>
      </c>
      <c r="X137" t="str">
        <f>IF('Model output'!S136="","", IF('Model output'!S136= "[]", "", 'Model output'!S136))</f>
        <v>No</v>
      </c>
      <c r="Y137" t="str">
        <f>IF(OR('Model output'!S136="",ISNUMBER(SEARCH("Absent",'Model output'!S136)),ISNUMBER(SEARCH("Not identified",'Model output'!S136)),ISNUMBER(SEARCH("No",'Model output'!S136)),ISNUMBER(SEARCH("negative",'Model output'!S136)),ISNUMBER(SEARCH("limited to thyroid",'Model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 IF('Model output'!T136="[]", "", IF('Model output'!T136="Not mentioned", "No", "Yes")))</f>
        <v/>
      </c>
      <c r="AB137" t="str">
        <f>IF(AA137&lt;&gt;"Yes","",IF(OR('Model output'!U136="",'Model output'!U136="[]",ISNUMBER(SEARCH("Not identified",'Model output'!U136))),"",'Model output'!U136))</f>
        <v/>
      </c>
      <c r="AC137" s="9" t="str">
        <f>IF(OR('Model output'!V136="", AND(ISERROR(SEARCH("Positive",'Model output'!V136)), ISNUMBER(SEARCH("Negative",'Model output'!V136))), 'Model output'!V136="No", ISNUMBER(SEARCH("Uninvolved",'Model output'!V136)), ISNUMBER(SEARCH("Not involved",'Model output'!V136)), ISNUMBER(SEARCH("Free",'Model output'!V136)), ISNUMBER(SEARCH("Cannot be assessed",'Model output'!V136)), ISNUMBER(SEARCH("1 mm",'Model output'!V136)), ISNUMBER(SEARCH("0.1 CM",'Model output'!V136)), ISNUMBER(SEARCH("less than 0.2 mm",'Model output'!V136)), ISNUMBER(SEARCH("less than 0.5 mm",'Model output'!V136)), ISNUMBER(SEARCH("abut",'Model output'!V136))), "negative", "positive")</f>
        <v>negative</v>
      </c>
      <c r="AE137" s="27"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ISNUMBER(SEARCH("papillary",N137,1)),S137="positive"),AND(AND(ISNUMBER(J137),J137&gt;=5),M137=""),AND(AND(ISNUMBER(J137),J137&gt;=5),AND(ISNUMBER(M137),M137&gt;=1)),AND(ISNUMBER(SERACH("papillary",N137)),OR(Y137="positive",Z137="positive"), ISNUMBER(SEARCH("BRAF",AB137)))),"intermediate","low"))</f>
        <v>low</v>
      </c>
      <c r="AF137" s="28" t="str">
        <f t="shared" si="32"/>
        <v>1b</v>
      </c>
      <c r="AG137" s="28" t="str">
        <f t="shared" si="33"/>
        <v>0</v>
      </c>
      <c r="AH137" s="28" t="str">
        <f t="shared" si="34"/>
        <v>0</v>
      </c>
      <c r="AI137" s="35" t="str">
        <f t="shared" si="35"/>
        <v>I</v>
      </c>
      <c r="AJ137" s="27" t="s">
        <v>629</v>
      </c>
      <c r="AK137" s="32" t="s">
        <v>944</v>
      </c>
      <c r="AL137" s="32" t="s">
        <v>948</v>
      </c>
      <c r="AM137" s="32" t="s">
        <v>948</v>
      </c>
      <c r="AN137" s="32" t="s">
        <v>59</v>
      </c>
      <c r="AO137" s="33">
        <f t="shared" ca="1" si="37"/>
        <v>0</v>
      </c>
      <c r="AP137" s="28">
        <f t="shared" si="38"/>
        <v>1</v>
      </c>
      <c r="AQ137" s="28">
        <f t="shared" si="39"/>
        <v>1</v>
      </c>
      <c r="AR137" s="28">
        <f t="shared" si="40"/>
        <v>1</v>
      </c>
      <c r="AS137" s="34">
        <f t="shared" si="36"/>
        <v>1</v>
      </c>
    </row>
    <row r="138" spans="1:45">
      <c r="A138" t="str">
        <f>'Model output'!A137</f>
        <v>TCGA-E8-A44M</v>
      </c>
      <c r="B138" s="43">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
      </c>
      <c r="F138" t="str">
        <f t="shared" si="29"/>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output'!G137)),ISNUMBER(SEARCH("2",'Model output'!G137)),ISNUMBER(SEARCH("III",'Model output'!G137)),ISNUMBER(SEARCH("three",'Model output'!G137)),ISNUMBER(SEARCH("3",'Model output'!G137)),ISNUMBER(SEARCH("IV",'Model output'!G137)),ISNUMBER(SEARCH("four",'Model output'!G137)),ISNUMBER(SEARCH("4",'Model output'!G137)),ISNUMBER(SEARCH("V ",'Model output'!G137)),ISNUMBER(SEARCH("five",'Model output'!G137)),ISNUMBER(SEARCH("5",'Model output'!G137))))), "lateral", "central"))</f>
        <v/>
      </c>
      <c r="H138" t="str">
        <f>IF('Model output'!H137="","negative",IF('Model output'!H137="[]", "negative", IF(OR(ISNUMBER(SEARCH("lymph node",'Model output'!H137)),ISNUMBER(SEARCH("Not mentioned",'Model output'!H137)),ISNUMBER(SEARCH("neck",'Model output'!H137)),ISNUMBER(SEARCH("Not applicable",'Model output'!H137))),"negative","positive")))</f>
        <v>negative</v>
      </c>
      <c r="I138" t="str">
        <f>IF('Model output'!I137="","",IF(ISNUMBER('Model output'!I137),'Model output'!I137,1))</f>
        <v/>
      </c>
      <c r="J138" t="str">
        <f>IF('Model output'!J137="","",IF(AND(ISNUMBER('Model output'!J137),'Model output'!J137&lt;=I138),'Model output'!J137,IF(ISNUMBER(SEARCH("0/",'Model output'!J137)),0,1)))</f>
        <v/>
      </c>
      <c r="K138" t="str" cm="1">
        <f t="array" ref="K138">IF(COUNT(FIND({0,1,2,3,4,5,6,7,8,9},'Model output'!K137))&gt;0,'Model output'!K137,"")</f>
        <v/>
      </c>
      <c r="L138" s="8" t="str">
        <f t="shared" si="30"/>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v>
      </c>
      <c r="O138" t="str">
        <f>IF('Model output'!M137="","",'Model output'!M137)</f>
        <v/>
      </c>
      <c r="P138" t="str">
        <f>IF('Model output'!N137="","",'Model output'!N137)</f>
        <v>1.0 cm</v>
      </c>
      <c r="Q138" t="str">
        <f t="shared" si="31"/>
        <v>1.0cm</v>
      </c>
      <c r="R138" cm="1">
        <f t="array" ref="R138">IF(Q138="","",IF(ISNUMBER(SEARCH("cm",Q138)),MAX(VALUE(SUBSTITUTE(_xlfn.FILTERXML("&lt;t&gt;&lt;s&gt;"&amp;SUBSTITUTE(Q138,",","&lt;/s&gt;&lt;s&gt;")&amp;"&lt;/s&gt;&lt;/t&gt;","//s"),"cm",""))),MAX(VALUE(SUBSTITUTE(_xlfn.FILTERXML("&lt;t&gt;&lt;s&gt;"&amp;SUBSTITUTE(Q138,",","&lt;/s&gt;&lt;s&gt;")&amp;"&lt;/s&gt;&lt;/t&gt;","//s"),"mm","")))/10))</f>
        <v>1</v>
      </c>
      <c r="S138" t="str">
        <f>IF(OR('Model output'!P137="",ISNUMBER(SEARCH("Not identified", 'Model output'!P137)),ISNUMBER(SEARCH("Absent",'Model output'!P137)),AND(ISNUMBER(SEARCH("No",'Model output'!P137)),NOT(ISNUMBER(SEARCH("diagnostic",'Model output'!P137)))),ISNUMBER(SEARCH("Negative",'Model output'!P137))),"negative","positive")</f>
        <v>negative</v>
      </c>
      <c r="T138">
        <f>IF('Model output'!O137="","",'Model output'!O137)</f>
        <v>1</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f>
        <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positive</v>
      </c>
      <c r="X138" t="str">
        <f>IF('Model output'!S137="","", IF('Model output'!S137= "[]", "", 'Model output'!S137))</f>
        <v>No</v>
      </c>
      <c r="Y138" t="str">
        <f>IF(OR('Model output'!S137="",ISNUMBER(SEARCH("Absent",'Model output'!S137)),ISNUMBER(SEARCH("Not identified",'Model output'!S137)),ISNUMBER(SEARCH("No",'Model output'!S137)),ISNUMBER(SEARCH("negative",'Model output'!S137)),ISNUMBER(SEARCH("limited to thyroid",'Model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 IF('Model output'!T137="[]", "", IF('Model output'!T137="Not mentioned", "No", "Yes")))</f>
        <v/>
      </c>
      <c r="AB138" t="str">
        <f>IF(AA138&lt;&gt;"Yes","",IF(OR('Model output'!U137="",'Model output'!U137="[]",ISNUMBER(SEARCH("Not identified",'Model output'!U137))),"",'Model output'!U137))</f>
        <v/>
      </c>
      <c r="AC138" s="9" t="str">
        <f>IF(OR('Model output'!V137="", AND(ISERROR(SEARCH("Positive",'Model output'!V137)), ISNUMBER(SEARCH("Negative",'Model output'!V137))), 'Model output'!V137="No", ISNUMBER(SEARCH("Uninvolved",'Model output'!V137)), ISNUMBER(SEARCH("Not involved",'Model output'!V137)), ISNUMBER(SEARCH("Free",'Model output'!V137)), ISNUMBER(SEARCH("Cannot be assessed",'Model output'!V137)), ISNUMBER(SEARCH("1 mm",'Model output'!V137)), ISNUMBER(SEARCH("0.1 CM",'Model output'!V137)), ISNUMBER(SEARCH("less than 0.2 mm",'Model output'!V137)), ISNUMBER(SEARCH("less than 0.5 mm",'Model output'!V137)), ISNUMBER(SEARCH("abut",'Model output'!V137))), "negative", "positive")</f>
        <v>negative</v>
      </c>
      <c r="AE138" s="27" t="str" cm="1">
        <f t="array" aca="1" ref="AE138" ca="1">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ISNUMBER(SEARCH("papillary",N138,1)),S138="positive"),AND(AND(ISNUMBER(J138),J138&gt;=5),M138=""),AND(AND(ISNUMBER(J138),J138&gt;=5),AND(ISNUMBER(M138),M138&gt;=1)),AND(ISNUMBER(SERACH("papillary",N138)),OR(Y138="positive",Z138="positive"), ISNUMBER(SEARCH("BRAF",AB138)))),"intermediate","low"))</f>
        <v>low</v>
      </c>
      <c r="AF138" s="28" t="str">
        <f t="shared" si="32"/>
        <v>1a</v>
      </c>
      <c r="AG138" s="28" t="str">
        <f t="shared" si="33"/>
        <v>0</v>
      </c>
      <c r="AH138" s="28" t="str">
        <f t="shared" si="34"/>
        <v>0</v>
      </c>
      <c r="AI138" s="35" t="str">
        <f t="shared" si="35"/>
        <v>I</v>
      </c>
      <c r="AJ138" s="27" t="s">
        <v>629</v>
      </c>
      <c r="AK138" s="32" t="s">
        <v>949</v>
      </c>
      <c r="AL138" s="32" t="s">
        <v>948</v>
      </c>
      <c r="AM138" s="32" t="s">
        <v>948</v>
      </c>
      <c r="AN138" s="32" t="s">
        <v>59</v>
      </c>
      <c r="AO138" s="33">
        <f t="shared" ca="1" si="37"/>
        <v>0</v>
      </c>
      <c r="AP138" s="28">
        <f t="shared" si="38"/>
        <v>1</v>
      </c>
      <c r="AQ138" s="28">
        <f t="shared" si="39"/>
        <v>1</v>
      </c>
      <c r="AR138" s="28">
        <f t="shared" si="40"/>
        <v>1</v>
      </c>
      <c r="AS138" s="34">
        <f t="shared" si="36"/>
        <v>1</v>
      </c>
    </row>
    <row r="139" spans="1:45">
      <c r="A139" t="str">
        <f>'Model output'!A138</f>
        <v>TCGA-EL-A3D5</v>
      </c>
      <c r="B139" s="43">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4b</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1a</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X</v>
      </c>
      <c r="F139" t="str">
        <f t="shared" si="29"/>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output'!G138)),ISNUMBER(SEARCH("2",'Model output'!G138)),ISNUMBER(SEARCH("III",'Model output'!G138)),ISNUMBER(SEARCH("three",'Model output'!G138)),ISNUMBER(SEARCH("3",'Model output'!G138)),ISNUMBER(SEARCH("IV",'Model output'!G138)),ISNUMBER(SEARCH("four",'Model output'!G138)),ISNUMBER(SEARCH("4",'Model output'!G138)),ISNUMBER(SEARCH("V ",'Model output'!G138)),ISNUMBER(SEARCH("five",'Model output'!G138)),ISNUMBER(SEARCH("5",'Model output'!G138))))), "lateral", "central"))</f>
        <v>lateral</v>
      </c>
      <c r="H139" t="str">
        <f>IF('Model output'!H138="","negative",IF('Model output'!H138="[]", "negative", IF(OR(ISNUMBER(SEARCH("lymph node",'Model output'!H138)),ISNUMBER(SEARCH("Not mentioned",'Model output'!H138)),ISNUMBER(SEARCH("neck",'Model output'!H138)),ISNUMBER(SEARCH("Not applicable",'Model output'!H138))),"negative","positive")))</f>
        <v>negative</v>
      </c>
      <c r="I139">
        <f>IF('Model output'!I138="","",IF(ISNUMBER('Model output'!I138),'Model output'!I138,1))</f>
        <v>1</v>
      </c>
      <c r="J139">
        <f>IF('Model output'!J138="","",IF(AND(ISNUMBER('Model output'!J138),'Model output'!J138&lt;=I139),'Model output'!J138,IF(ISNUMBER(SEARCH("0/",'Model output'!J138)),0,1)))</f>
        <v>1</v>
      </c>
      <c r="K139" t="str" cm="1">
        <f t="array" ref="K139">IF(COUNT(FIND({0,1,2,3,4,5,6,7,8,9},'Model output'!K138))&gt;0,'Model output'!K138,"")</f>
        <v>1.2 cm</v>
      </c>
      <c r="L139" s="8" t="str">
        <f t="shared" si="30"/>
        <v>1.2cm</v>
      </c>
      <c r="M139" cm="1">
        <f t="array" ref="M139">IF(L139="","",IF(ISNUMBER(SEARCH("cm",L139)),MAX(VALUE(SUBSTITUTE(_xlfn.FILTERXML("&lt;t&gt;&lt;s&gt;"&amp;SUBSTITUTE(L139,",","&lt;/s&gt;&lt;s&gt;")&amp;"&lt;/s&gt;&lt;/t&gt;","//s"),"cm",""))),MAX(VALUE(SUBSTITUTE(_xlfn.FILTERXML("&lt;t&gt;&lt;s&gt;"&amp;SUBSTITUTE(L139,",","&lt;/s&gt;&lt;s&gt;")&amp;"&lt;/s&gt;&lt;/t&gt;","//s"),"mm","")))/10))</f>
        <v>1.2</v>
      </c>
      <c r="N139" t="str">
        <f>IF('Model output'!L138="","",'Model output'!L138)</f>
        <v>papillary</v>
      </c>
      <c r="O139" t="str">
        <f>IF('Model output'!M138="","",'Model output'!M138)</f>
        <v>oncocytic and follicular components</v>
      </c>
      <c r="P139" t="str">
        <f>IF('Model output'!N138="","",'Model output'!N138)</f>
        <v>2.5 cm</v>
      </c>
      <c r="Q139" t="str">
        <f t="shared" si="31"/>
        <v>2.5cm</v>
      </c>
      <c r="R139" cm="1">
        <f t="array" ref="R139">IF(Q139="","",IF(ISNUMBER(SEARCH("cm",Q139)),MAX(VALUE(SUBSTITUTE(_xlfn.FILTERXML("&lt;t&gt;&lt;s&gt;"&amp;SUBSTITUTE(Q139,",","&lt;/s&gt;&lt;s&gt;")&amp;"&lt;/s&gt;&lt;/t&gt;","//s"),"cm",""))),MAX(VALUE(SUBSTITUTE(_xlfn.FILTERXML("&lt;t&gt;&lt;s&gt;"&amp;SUBSTITUTE(Q139,",","&lt;/s&gt;&lt;s&gt;")&amp;"&lt;/s&gt;&lt;/t&gt;","//s"),"mm","")))/10))</f>
        <v>2.5</v>
      </c>
      <c r="S139" t="str">
        <f>IF(OR('Model output'!P138="",ISNUMBER(SEARCH("Not identified", 'Model output'!P138)),ISNUMBER(SEARCH("Absent",'Model output'!P138)),AND(ISNUMBER(SEARCH("No",'Model output'!P138)),NOT(ISNUMBER(SEARCH("diagnostic",'Model output'!P138)))),ISNUMBER(SEARCH("Negative",'Model output'!P138))),"negative","positive")</f>
        <v>positive</v>
      </c>
      <c r="T139" t="str">
        <f>IF('Model output'!O138="","",'Model output'!O138)</f>
        <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f>
        <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positive</v>
      </c>
      <c r="X139" t="str">
        <f>IF('Model output'!S138="","", IF('Model output'!S138= "[]", "", 'Model output'!S138))</f>
        <v>Present, extending into fibroadipose tissue</v>
      </c>
      <c r="Y139" t="str">
        <f>IF(OR('Model output'!S138="",ISNUMBER(SEARCH("Absent",'Model output'!S138)),ISNUMBER(SEARCH("Not identified",'Model output'!S138)),ISNUMBER(SEARCH("No",'Model output'!S138)),ISNUMBER(SEARCH("negative",'Model output'!S138)),ISNUMBER(SEARCH("limited to thyroid",'Model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 IF('Model output'!T138="[]", "", IF('Model output'!T138="Not mentioned", "No", "Yes")))</f>
        <v/>
      </c>
      <c r="AB139" t="str">
        <f>IF(AA139&lt;&gt;"Yes","",IF(OR('Model output'!U138="",'Model output'!U138="[]",ISNUMBER(SEARCH("Not identified",'Model output'!U138))),"",'Model output'!U138))</f>
        <v/>
      </c>
      <c r="AC139" s="9" t="str">
        <f>IF(OR('Model output'!V138="", AND(ISERROR(SEARCH("Positive",'Model output'!V138)), ISNUMBER(SEARCH("Negative",'Model output'!V138))), 'Model output'!V138="No", ISNUMBER(SEARCH("Uninvolved",'Model output'!V138)), ISNUMBER(SEARCH("Not involved",'Model output'!V138)), ISNUMBER(SEARCH("Free",'Model output'!V138)), ISNUMBER(SEARCH("Cannot be assessed",'Model output'!V138)), ISNUMBER(SEARCH("1 mm",'Model output'!V138)), ISNUMBER(SEARCH("0.1 CM",'Model output'!V138)), ISNUMBER(SEARCH("less than 0.2 mm",'Model output'!V138)), ISNUMBER(SEARCH("less than 0.5 mm",'Model output'!V138)), ISNUMBER(SEARCH("abut",'Model output'!V138))), "negative", "positive")</f>
        <v>negative</v>
      </c>
      <c r="AE139" s="27"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ISNUMBER(SEARCH("papillary",N139,1)),S139="positive"),AND(AND(ISNUMBER(J139),J139&gt;=5),M139=""),AND(AND(ISNUMBER(J139),J139&gt;=5),AND(ISNUMBER(M139),M139&gt;=1)),AND(ISNUMBER(SERACH("papillary",N139)),OR(Y139="positive",Z139="positive"), ISNUMBER(SEARCH("BRAF",AB139)))),"intermediate","low"))</f>
        <v>intermediate</v>
      </c>
      <c r="AF139" s="28" t="str">
        <f t="shared" si="32"/>
        <v>2</v>
      </c>
      <c r="AG139" s="28" t="str">
        <f t="shared" si="33"/>
        <v>1b</v>
      </c>
      <c r="AH139" s="28" t="str">
        <f t="shared" si="34"/>
        <v>0</v>
      </c>
      <c r="AI139" s="35" t="str">
        <f t="shared" si="35"/>
        <v>I</v>
      </c>
      <c r="AJ139" s="27" t="s">
        <v>629</v>
      </c>
      <c r="AK139" s="32" t="s">
        <v>947</v>
      </c>
      <c r="AL139" s="32" t="s">
        <v>944</v>
      </c>
      <c r="AM139" s="32" t="s">
        <v>948</v>
      </c>
      <c r="AN139" s="32" t="s">
        <v>59</v>
      </c>
      <c r="AO139" s="33">
        <f t="shared" ca="1" si="37"/>
        <v>1</v>
      </c>
      <c r="AP139" s="28">
        <f t="shared" si="38"/>
        <v>1</v>
      </c>
      <c r="AQ139" s="28">
        <f t="shared" si="39"/>
        <v>1</v>
      </c>
      <c r="AR139" s="28">
        <f t="shared" si="40"/>
        <v>1</v>
      </c>
      <c r="AS139" s="34">
        <f t="shared" si="36"/>
        <v>1</v>
      </c>
    </row>
    <row r="140" spans="1:45">
      <c r="A140" t="str">
        <f>'Model output'!A139</f>
        <v>TCGA-EL-A3GQ</v>
      </c>
      <c r="B140" s="43">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X</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X</v>
      </c>
      <c r="F140" t="str">
        <f t="shared" si="29"/>
        <v>positive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output'!G139)),ISNUMBER(SEARCH("2",'Model output'!G139)),ISNUMBER(SEARCH("III",'Model output'!G139)),ISNUMBER(SEARCH("three",'Model output'!G139)),ISNUMBER(SEARCH("3",'Model output'!G139)),ISNUMBER(SEARCH("IV",'Model output'!G139)),ISNUMBER(SEARCH("four",'Model output'!G139)),ISNUMBER(SEARCH("4",'Model output'!G139)),ISNUMBER(SEARCH("V ",'Model output'!G139)),ISNUMBER(SEARCH("five",'Model output'!G139)),ISNUMBER(SEARCH("5",'Model output'!G139))))), "lateral", "central"))</f>
        <v/>
      </c>
      <c r="H140" t="str">
        <f>IF('Model output'!H139="","negative",IF('Model output'!H139="[]", "negative", IF(OR(ISNUMBER(SEARCH("lymph node",'Model output'!H139)),ISNUMBER(SEARCH("Not mentioned",'Model output'!H139)),ISNUMBER(SEARCH("neck",'Model output'!H139)),ISNUMBER(SEARCH("Not applicable",'Model output'!H139))),"negative","positive")))</f>
        <v>negative</v>
      </c>
      <c r="I140">
        <f>IF('Model output'!I139="","",IF(ISNUMBER('Model output'!I139),'Model output'!I139,1))</f>
        <v>1</v>
      </c>
      <c r="J140">
        <f>IF('Model output'!J139="","",IF(AND(ISNUMBER('Model output'!J139),'Model output'!J139&lt;=I140),'Model output'!J139,IF(ISNUMBER(SEARCH("0/",'Model output'!J139)),0,1)))</f>
        <v>0</v>
      </c>
      <c r="K140" t="str" cm="1">
        <f t="array" ref="K140">IF(COUNT(FIND({0,1,2,3,4,5,6,7,8,9},'Model output'!K139))&gt;0,'Model output'!K139,"")</f>
        <v>1.3 cm</v>
      </c>
      <c r="L140" s="8" t="str">
        <f t="shared" si="30"/>
        <v>1.3cm</v>
      </c>
      <c r="M140" cm="1">
        <f t="array" ref="M140">IF(L140="","",IF(ISNUMBER(SEARCH("cm",L140)),MAX(VALUE(SUBSTITUTE(_xlfn.FILTERXML("&lt;t&gt;&lt;s&gt;"&amp;SUBSTITUTE(L140,",","&lt;/s&gt;&lt;s&gt;")&amp;"&lt;/s&gt;&lt;/t&gt;","//s"),"cm",""))),MAX(VALUE(SUBSTITUTE(_xlfn.FILTERXML("&lt;t&gt;&lt;s&gt;"&amp;SUBSTITUTE(L140,",","&lt;/s&gt;&lt;s&gt;")&amp;"&lt;/s&gt;&lt;/t&gt;","//s"),"mm","")))/10))</f>
        <v>1.3</v>
      </c>
      <c r="N140" t="str">
        <f>IF('Model output'!L139="","",'Model output'!L139)</f>
        <v>Papillary</v>
      </c>
      <c r="O140" t="str">
        <f>IF('Model output'!M139="","",'Model output'!M139)</f>
        <v>Follicular variant</v>
      </c>
      <c r="P140" t="str">
        <f>IF('Model output'!N139="","",'Model output'!N139)</f>
        <v>1.3 cm</v>
      </c>
      <c r="Q140" t="str">
        <f t="shared" si="31"/>
        <v>1.3cm</v>
      </c>
      <c r="R140" cm="1">
        <f t="array" ref="R140">IF(Q140="","",IF(ISNUMBER(SEARCH("cm",Q140)),MAX(VALUE(SUBSTITUTE(_xlfn.FILTERXML("&lt;t&gt;&lt;s&gt;"&amp;SUBSTITUTE(Q140,",","&lt;/s&gt;&lt;s&gt;")&amp;"&lt;/s&gt;&lt;/t&gt;","//s"),"cm",""))),MAX(VALUE(SUBSTITUTE(_xlfn.FILTERXML("&lt;t&gt;&lt;s&gt;"&amp;SUBSTITUTE(Q140,",","&lt;/s&gt;&lt;s&gt;")&amp;"&lt;/s&gt;&lt;/t&gt;","//s"),"mm","")))/10))</f>
        <v>1.3</v>
      </c>
      <c r="S140" t="str">
        <f>IF(OR('Model output'!P139="",ISNUMBER(SEARCH("Not identified", 'Model output'!P139)),ISNUMBER(SEARCH("Absent",'Model output'!P139)),AND(ISNUMBER(SEARCH("No",'Model output'!P139)),NOT(ISNUMBER(SEARCH("diagnostic",'Model output'!P139)))),ISNUMBER(SEARCH("Negative",'Model output'!P139))),"negative","positive")</f>
        <v>negative</v>
      </c>
      <c r="T140" t="str">
        <f>IF('Model output'!O139="","",'Model output'!O139)</f>
        <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positive</v>
      </c>
      <c r="X140" t="str">
        <f>IF('Model output'!S139="","", IF('Model output'!S139= "[]", "", 'Model output'!S139))</f>
        <v>Absent</v>
      </c>
      <c r="Y140" t="str">
        <f>IF(OR('Model output'!S139="",ISNUMBER(SEARCH("Absent",'Model output'!S139)),ISNUMBER(SEARCH("Not identified",'Model output'!S139)),ISNUMBER(SEARCH("No",'Model output'!S139)),ISNUMBER(SEARCH("negative",'Model output'!S139)),ISNUMBER(SEARCH("limited to thyroid",'Model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 IF('Model output'!T139="[]", "", IF('Model output'!T139="Not mentioned", "No", "Yes")))</f>
        <v/>
      </c>
      <c r="AB140" t="str">
        <f>IF(AA140&lt;&gt;"Yes","",IF(OR('Model output'!U139="",'Model output'!U139="[]",ISNUMBER(SEARCH("Not identified",'Model output'!U139))),"",'Model output'!U139))</f>
        <v/>
      </c>
      <c r="AC140" s="9" t="str">
        <f>IF(OR('Model output'!V139="", AND(ISERROR(SEARCH("Positive",'Model output'!V139)), ISNUMBER(SEARCH("Negative",'Model output'!V139))), 'Model output'!V139="No", ISNUMBER(SEARCH("Uninvolved",'Model output'!V139)), ISNUMBER(SEARCH("Not involved",'Model output'!V139)), ISNUMBER(SEARCH("Free",'Model output'!V139)), ISNUMBER(SEARCH("Cannot be assessed",'Model output'!V139)), ISNUMBER(SEARCH("1 mm",'Model output'!V139)), ISNUMBER(SEARCH("0.1 CM",'Model output'!V139)), ISNUMBER(SEARCH("less than 0.2 mm",'Model output'!V139)), ISNUMBER(SEARCH("less than 0.5 mm",'Model output'!V139)), ISNUMBER(SEARCH("abut",'Model output'!V139))), "negative", "positive")</f>
        <v>negative</v>
      </c>
      <c r="AE140" s="27"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ISNUMBER(SEARCH("papillary",N140,1)),S140="positive"),AND(AND(ISNUMBER(J140),J140&gt;=5),M140=""),AND(AND(ISNUMBER(J140),J140&gt;=5),AND(ISNUMBER(M140),M140&gt;=1)),AND(ISNUMBER(SERACH("papillary",N140)),OR(Y140="positive",Z140="positive"), ISNUMBER(SEARCH("BRAF",AB140)))),"intermediate","low"))</f>
        <v>low</v>
      </c>
      <c r="AF140" s="28" t="str">
        <f t="shared" si="32"/>
        <v>1b</v>
      </c>
      <c r="AG140" s="28" t="str">
        <f t="shared" si="33"/>
        <v>0</v>
      </c>
      <c r="AH140" s="28" t="str">
        <f t="shared" si="34"/>
        <v>0</v>
      </c>
      <c r="AI140" s="35" t="str">
        <f t="shared" si="35"/>
        <v>I</v>
      </c>
      <c r="AJ140" s="27" t="s">
        <v>627</v>
      </c>
      <c r="AK140" s="32" t="s">
        <v>944</v>
      </c>
      <c r="AL140" s="32" t="s">
        <v>945</v>
      </c>
      <c r="AM140" s="32" t="s">
        <v>948</v>
      </c>
      <c r="AN140" s="32" t="s">
        <v>59</v>
      </c>
      <c r="AO140" s="33">
        <f t="shared" ca="1" si="37"/>
        <v>1</v>
      </c>
      <c r="AP140" s="28">
        <f t="shared" si="38"/>
        <v>1</v>
      </c>
      <c r="AQ140" s="28">
        <f t="shared" si="39"/>
        <v>1</v>
      </c>
      <c r="AR140" s="28">
        <f t="shared" si="40"/>
        <v>1</v>
      </c>
      <c r="AS140" s="34">
        <f t="shared" si="36"/>
        <v>1</v>
      </c>
    </row>
    <row r="141" spans="1:45">
      <c r="A141" t="str">
        <f>'Model output'!A140</f>
        <v>TCGA-EL-A3N2</v>
      </c>
      <c r="B141" s="43">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1b</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
      </c>
      <c r="F141" t="str">
        <f t="shared" si="29"/>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output'!G140)),ISNUMBER(SEARCH("2",'Model output'!G140)),ISNUMBER(SEARCH("III",'Model output'!G140)),ISNUMBER(SEARCH("three",'Model output'!G140)),ISNUMBER(SEARCH("3",'Model output'!G140)),ISNUMBER(SEARCH("IV",'Model output'!G140)),ISNUMBER(SEARCH("four",'Model output'!G140)),ISNUMBER(SEARCH("4",'Model output'!G140)),ISNUMBER(SEARCH("V ",'Model output'!G140)),ISNUMBER(SEARCH("five",'Model output'!G140)),ISNUMBER(SEARCH("5",'Model output'!G140))))), "lateral", "central"))</f>
        <v>lateral</v>
      </c>
      <c r="H141" t="str">
        <f>IF('Model output'!H140="","negative",IF('Model output'!H140="[]", "negative", IF(OR(ISNUMBER(SEARCH("lymph node",'Model output'!H140)),ISNUMBER(SEARCH("Not mentioned",'Model output'!H140)),ISNUMBER(SEARCH("neck",'Model output'!H140)),ISNUMBER(SEARCH("Not applicable",'Model output'!H140))),"negative","positive")))</f>
        <v>negative</v>
      </c>
      <c r="I141">
        <f>IF('Model output'!I140="","",IF(ISNUMBER('Model output'!I140),'Model output'!I140,1))</f>
        <v>17</v>
      </c>
      <c r="J141">
        <f>IF('Model output'!J140="","",IF(AND(ISNUMBER('Model output'!J140),'Model output'!J140&lt;=I141),'Model output'!J140,IF(ISNUMBER(SEARCH("0/",'Model output'!J140)),0,1)))</f>
        <v>5</v>
      </c>
      <c r="K141" t="str" cm="1">
        <f t="array" ref="K141">IF(COUNT(FIND({0,1,2,3,4,5,6,7,8,9},'Model output'!K140))&gt;0,'Model output'!K140,"")</f>
        <v>2.5 cm</v>
      </c>
      <c r="L141" s="8" t="str">
        <f t="shared" si="30"/>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v>
      </c>
      <c r="O141" t="str">
        <f>IF('Model output'!M140="","",'Model output'!M140)</f>
        <v>Conventional</v>
      </c>
      <c r="P141" t="str">
        <f>IF('Model output'!N140="","",'Model output'!N140)</f>
        <v>3.5 cm</v>
      </c>
      <c r="Q141" t="str">
        <f t="shared" si="31"/>
        <v>3.5cm</v>
      </c>
      <c r="R141" cm="1">
        <f t="array" ref="R141">IF(Q141="","",IF(ISNUMBER(SEARCH("cm",Q141)),MAX(VALUE(SUBSTITUTE(_xlfn.FILTERXML("&lt;t&gt;&lt;s&gt;"&amp;SUBSTITUTE(Q141,",","&lt;/s&gt;&lt;s&gt;")&amp;"&lt;/s&gt;&lt;/t&gt;","//s"),"cm",""))),MAX(VALUE(SUBSTITUTE(_xlfn.FILTERXML("&lt;t&gt;&lt;s&gt;"&amp;SUBSTITUTE(Q141,",","&lt;/s&gt;&lt;s&gt;")&amp;"&lt;/s&gt;&lt;/t&gt;","//s"),"mm","")))/10))</f>
        <v>3.5</v>
      </c>
      <c r="S141" t="str">
        <f>IF(OR('Model output'!P140="",ISNUMBER(SEARCH("Not identified", 'Model output'!P140)),ISNUMBER(SEARCH("Absent",'Model output'!P140)),AND(ISNUMBER(SEARCH("No",'Model output'!P140)),NOT(ISNUMBER(SEARCH("diagnostic",'Model output'!P140)))),ISNUMBER(SEARCH("Negative",'Model output'!P140))),"negative","positive")</f>
        <v>positive</v>
      </c>
      <c r="T141" t="str">
        <f>IF('Model output'!O140="","",'Model output'!O140)</f>
        <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f>
        <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positive</v>
      </c>
      <c r="X141" t="str">
        <f>IF('Model output'!S140="","", IF('Model output'!S140= "[]", "", 'Model output'!S140))</f>
        <v>Present, extending into fibroadipose tissue and abutting skeletal muscle</v>
      </c>
      <c r="Y141" t="str">
        <f>IF(OR('Model output'!S140="",ISNUMBER(SEARCH("Absent",'Model output'!S140)),ISNUMBER(SEARCH("Not identified",'Model output'!S140)),ISNUMBER(SEARCH("No",'Model output'!S140)),ISNUMBER(SEARCH("negative",'Model output'!S140)),ISNUMBER(SEARCH("limited to thyroid",'Model output'!S140))),"negative",IF(Z141="positive","gETE", "positive"))</f>
        <v>gETE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positive</v>
      </c>
      <c r="AA141" t="str">
        <f>IF('Model output'!T140="","", IF('Model output'!T140="[]", "", IF('Model output'!T140="Not mentioned", "No", "Yes")))</f>
        <v/>
      </c>
      <c r="AB141" t="str">
        <f>IF(AA141&lt;&gt;"Yes","",IF(OR('Model output'!U140="",'Model output'!U140="[]",ISNUMBER(SEARCH("Not identified",'Model output'!U140))),"",'Model output'!U140))</f>
        <v/>
      </c>
      <c r="AC141" s="9" t="str">
        <f>IF(OR('Model output'!V140="", AND(ISERROR(SEARCH("Positive",'Model output'!V140)), ISNUMBER(SEARCH("Negative",'Model output'!V140))), 'Model output'!V140="No", ISNUMBER(SEARCH("Uninvolved",'Model output'!V140)), ISNUMBER(SEARCH("Not involved",'Model output'!V140)), ISNUMBER(SEARCH("Free",'Model output'!V140)), ISNUMBER(SEARCH("Cannot be assessed",'Model output'!V140)), ISNUMBER(SEARCH("1 mm",'Model output'!V140)), ISNUMBER(SEARCH("0.1 CM",'Model output'!V140)), ISNUMBER(SEARCH("less than 0.2 mm",'Model output'!V140)), ISNUMBER(SEARCH("less than 0.5 mm",'Model output'!V140)), ISNUMBER(SEARCH("abut",'Model output'!V140))), "negative", "positive")</f>
        <v>negative</v>
      </c>
      <c r="AE141" s="27" t="str" cm="1">
        <f t="array" ref="AE14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ISNUMBER(SEARCH("papillary",N141,1)),S141="positive"),AND(AND(ISNUMBER(J141),J141&gt;=5),M141=""),AND(AND(ISNUMBER(J141),J141&gt;=5),AND(ISNUMBER(M141),M141&gt;=1)),AND(ISNUMBER(SERACH("papillary",N141)),OR(Y141="positive",Z141="positive"), ISNUMBER(SEARCH("BRAF",AB141)))),"intermediate","low"))</f>
        <v>high</v>
      </c>
      <c r="AF141" s="28" t="str">
        <f t="shared" si="32"/>
        <v>3b</v>
      </c>
      <c r="AG141" s="28" t="str">
        <f t="shared" si="33"/>
        <v>1b</v>
      </c>
      <c r="AH141" s="28" t="str">
        <f t="shared" si="34"/>
        <v>0</v>
      </c>
      <c r="AI141" s="35" t="str">
        <f t="shared" si="35"/>
        <v>I</v>
      </c>
      <c r="AJ141" s="27" t="s">
        <v>625</v>
      </c>
      <c r="AK141" s="32" t="s">
        <v>951</v>
      </c>
      <c r="AL141" s="32" t="s">
        <v>944</v>
      </c>
      <c r="AM141" s="32" t="s">
        <v>948</v>
      </c>
      <c r="AN141" s="32" t="s">
        <v>59</v>
      </c>
      <c r="AO141" s="33">
        <f t="shared" si="37"/>
        <v>1</v>
      </c>
      <c r="AP141" s="28">
        <f t="shared" si="38"/>
        <v>0</v>
      </c>
      <c r="AQ141" s="28">
        <f t="shared" si="39"/>
        <v>1</v>
      </c>
      <c r="AR141" s="28">
        <f t="shared" si="40"/>
        <v>1</v>
      </c>
      <c r="AS141" s="34">
        <f t="shared" si="36"/>
        <v>1</v>
      </c>
    </row>
    <row r="142" spans="1:45">
      <c r="A142" t="str">
        <f>'Model output'!A141</f>
        <v>TCGA-EL-A4K0</v>
      </c>
      <c r="B142" s="43">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X</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X</v>
      </c>
      <c r="F142" t="str">
        <f t="shared" si="29"/>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output'!G141)),ISNUMBER(SEARCH("2",'Model output'!G141)),ISNUMBER(SEARCH("III",'Model output'!G141)),ISNUMBER(SEARCH("three",'Model output'!G141)),ISNUMBER(SEARCH("3",'Model output'!G141)),ISNUMBER(SEARCH("IV",'Model output'!G141)),ISNUMBER(SEARCH("four",'Model output'!G141)),ISNUMBER(SEARCH("4",'Model output'!G141)),ISNUMBER(SEARCH("V ",'Model output'!G141)),ISNUMBER(SEARCH("five",'Model output'!G141)),ISNUMBER(SEARCH("5",'Model output'!G141))))), "lateral", "central"))</f>
        <v/>
      </c>
      <c r="H142" t="str">
        <f>IF('Model output'!H141="","negative",IF('Model output'!H141="[]", "negative", IF(OR(ISNUMBER(SEARCH("lymph node",'Model output'!H141)),ISNUMBER(SEARCH("Not mentioned",'Model output'!H141)),ISNUMBER(SEARCH("neck",'Model output'!H141)),ISNUMBER(SEARCH("Not applicable",'Model output'!H141))),"negative","positive")))</f>
        <v>negative</v>
      </c>
      <c r="I142">
        <f>IF('Model output'!I141="","",IF(ISNUMBER('Model output'!I141),'Model output'!I141,1))</f>
        <v>1</v>
      </c>
      <c r="J142">
        <f>IF('Model output'!J141="","",IF(AND(ISNUMBER('Model output'!J141),'Model output'!J141&lt;=I142),'Model output'!J141,IF(ISNUMBER(SEARCH("0/",'Model output'!J141)),0,1)))</f>
        <v>0</v>
      </c>
      <c r="K142" t="str" cm="1">
        <f t="array" ref="K142">IF(COUNT(FIND({0,1,2,3,4,5,6,7,8,9},'Model output'!K141))&gt;0,'Model output'!K141,"")</f>
        <v/>
      </c>
      <c r="L142" s="8" t="str">
        <f t="shared" si="30"/>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v>
      </c>
      <c r="O142" t="str">
        <f>IF('Model output'!M141="","",'Model output'!M141)</f>
        <v>Conventional</v>
      </c>
      <c r="P142" t="str">
        <f>IF('Model output'!N141="","",'Model output'!N141)</f>
        <v>1.1 cm</v>
      </c>
      <c r="Q142" t="str">
        <f t="shared" si="31"/>
        <v>1.1cm</v>
      </c>
      <c r="R142" cm="1">
        <f t="array" ref="R142">IF(Q142="","",IF(ISNUMBER(SEARCH("cm",Q142)),MAX(VALUE(SUBSTITUTE(_xlfn.FILTERXML("&lt;t&gt;&lt;s&gt;"&amp;SUBSTITUTE(Q142,",","&lt;/s&gt;&lt;s&gt;")&amp;"&lt;/s&gt;&lt;/t&gt;","//s"),"cm",""))),MAX(VALUE(SUBSTITUTE(_xlfn.FILTERXML("&lt;t&gt;&lt;s&gt;"&amp;SUBSTITUTE(Q142,",","&lt;/s&gt;&lt;s&gt;")&amp;"&lt;/s&gt;&lt;/t&gt;","//s"),"mm","")))/10))</f>
        <v>1.1000000000000001</v>
      </c>
      <c r="S142" t="str">
        <f>IF(OR('Model output'!P141="",ISNUMBER(SEARCH("Not identified", 'Model output'!P141)),ISNUMBER(SEARCH("Absent",'Model output'!P141)),AND(ISNUMBER(SEARCH("No",'Model output'!P141)),NOT(ISNUMBER(SEARCH("diagnostic",'Model output'!P141)))),ISNUMBER(SEARCH("Negative",'Model output'!P141))),"negative","positive")</f>
        <v>negative</v>
      </c>
      <c r="T142">
        <f>IF('Model output'!O141="","",'Model output'!O141)</f>
        <v>3</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t="str">
        <f>IF('Model output'!S141="","", IF('Model output'!S141= "[]", "", 'Model output'!S141))</f>
        <v>Absent</v>
      </c>
      <c r="Y142" t="str">
        <f>IF(OR('Model output'!S141="",ISNUMBER(SEARCH("Absent",'Model output'!S141)),ISNUMBER(SEARCH("Not identified",'Model output'!S141)),ISNUMBER(SEARCH("No",'Model output'!S141)),ISNUMBER(SEARCH("negative",'Model output'!S141)),ISNUMBER(SEARCH("limited to thyroid",'Model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 IF('Model output'!T141="[]", "", IF('Model output'!T141="Not mentioned", "No", "Yes")))</f>
        <v/>
      </c>
      <c r="AB142" t="str">
        <f>IF(AA142&lt;&gt;"Yes","",IF(OR('Model output'!U141="",'Model output'!U141="[]",ISNUMBER(SEARCH("Not identified",'Model output'!U141))),"",'Model output'!U141))</f>
        <v/>
      </c>
      <c r="AC142" s="9" t="str">
        <f>IF(OR('Model output'!V141="", AND(ISERROR(SEARCH("Positive",'Model output'!V141)), ISNUMBER(SEARCH("Negative",'Model output'!V141))), 'Model output'!V141="No", ISNUMBER(SEARCH("Uninvolved",'Model output'!V141)), ISNUMBER(SEARCH("Not involved",'Model output'!V141)), ISNUMBER(SEARCH("Free",'Model output'!V141)), ISNUMBER(SEARCH("Cannot be assessed",'Model output'!V141)), ISNUMBER(SEARCH("1 mm",'Model output'!V141)), ISNUMBER(SEARCH("0.1 CM",'Model output'!V141)), ISNUMBER(SEARCH("less than 0.2 mm",'Model output'!V141)), ISNUMBER(SEARCH("less than 0.5 mm",'Model output'!V141)), ISNUMBER(SEARCH("abut",'Model output'!V141))), "negative", "positive")</f>
        <v>negative</v>
      </c>
      <c r="AE142" s="27"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ISNUMBER(SEARCH("papillary",N142,1)),S142="positive"),AND(AND(ISNUMBER(J142),J142&gt;=5),M142=""),AND(AND(ISNUMBER(J142),J142&gt;=5),AND(ISNUMBER(M142),M142&gt;=1)),AND(ISNUMBER(SERACH("papillary",N142)),OR(Y142="positive",Z142="positive"), ISNUMBER(SEARCH("BRAF",AB142)))),"intermediate","low"))</f>
        <v>low</v>
      </c>
      <c r="AF142" s="28" t="str">
        <f t="shared" si="32"/>
        <v>1b</v>
      </c>
      <c r="AG142" s="28" t="str">
        <f t="shared" si="33"/>
        <v>0</v>
      </c>
      <c r="AH142" s="28" t="str">
        <f t="shared" si="34"/>
        <v>0</v>
      </c>
      <c r="AI142" s="35" t="str">
        <f t="shared" si="35"/>
        <v>I</v>
      </c>
      <c r="AJ142" s="27" t="s">
        <v>627</v>
      </c>
      <c r="AK142" s="32" t="s">
        <v>944</v>
      </c>
      <c r="AL142" s="32" t="s">
        <v>945</v>
      </c>
      <c r="AM142" s="32" t="s">
        <v>948</v>
      </c>
      <c r="AN142" s="32" t="s">
        <v>59</v>
      </c>
      <c r="AO142" s="33">
        <f t="shared" ca="1" si="37"/>
        <v>1</v>
      </c>
      <c r="AP142" s="28">
        <f t="shared" si="38"/>
        <v>1</v>
      </c>
      <c r="AQ142" s="28">
        <f t="shared" si="39"/>
        <v>1</v>
      </c>
      <c r="AR142" s="28">
        <f t="shared" si="40"/>
        <v>1</v>
      </c>
      <c r="AS142" s="34">
        <f t="shared" si="36"/>
        <v>1</v>
      </c>
    </row>
    <row r="143" spans="1:45">
      <c r="A143" t="str">
        <f>'Model output'!A142</f>
        <v>TCGA-EL-A4K1</v>
      </c>
      <c r="B143" s="43">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X</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X</v>
      </c>
      <c r="F143" t="str">
        <f t="shared" si="29"/>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output'!G142)),ISNUMBER(SEARCH("2",'Model output'!G142)),ISNUMBER(SEARCH("III",'Model output'!G142)),ISNUMBER(SEARCH("three",'Model output'!G142)),ISNUMBER(SEARCH("3",'Model output'!G142)),ISNUMBER(SEARCH("IV",'Model output'!G142)),ISNUMBER(SEARCH("four",'Model output'!G142)),ISNUMBER(SEARCH("4",'Model output'!G142)),ISNUMBER(SEARCH("V ",'Model output'!G142)),ISNUMBER(SEARCH("five",'Model output'!G142)),ISNUMBER(SEARCH("5",'Model output'!G142))))), "lateral", "central"))</f>
        <v>central</v>
      </c>
      <c r="H143" t="str">
        <f>IF('Model output'!H142="","negative",IF('Model output'!H142="[]", "negative", IF(OR(ISNUMBER(SEARCH("lymph node",'Model output'!H142)),ISNUMBER(SEARCH("Not mentioned",'Model output'!H142)),ISNUMBER(SEARCH("neck",'Model output'!H142)),ISNUMBER(SEARCH("Not applicable",'Model output'!H142))),"negative","positive")))</f>
        <v>negative</v>
      </c>
      <c r="I143">
        <f>IF('Model output'!I142="","",IF(ISNUMBER('Model output'!I142),'Model output'!I142,1))</f>
        <v>5</v>
      </c>
      <c r="J143">
        <f>IF('Model output'!J142="","",IF(AND(ISNUMBER('Model output'!J142),'Model output'!J142&lt;=I143),'Model output'!J142,IF(ISNUMBER(SEARCH("0/",'Model output'!J142)),0,1)))</f>
        <v>3</v>
      </c>
      <c r="K143" t="str" cm="1">
        <f t="array" ref="K143">IF(COUNT(FIND({0,1,2,3,4,5,6,7,8,9},'Model output'!K142))&gt;0,'Model output'!K142,"")</f>
        <v>0.4 cm</v>
      </c>
      <c r="L143" s="8" t="str">
        <f t="shared" si="30"/>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v>
      </c>
      <c r="O143" t="str">
        <f>IF('Model output'!M142="","",'Model output'!M142)</f>
        <v>Conventional</v>
      </c>
      <c r="P143" t="str">
        <f>IF('Model output'!N142="","",'Model output'!N142)</f>
        <v>2.9 cm</v>
      </c>
      <c r="Q143" t="str">
        <f t="shared" si="31"/>
        <v>2.9cm</v>
      </c>
      <c r="R143" cm="1">
        <f t="array" ref="R143">IF(Q143="","",IF(ISNUMBER(SEARCH("cm",Q143)),MAX(VALUE(SUBSTITUTE(_xlfn.FILTERXML("&lt;t&gt;&lt;s&gt;"&amp;SUBSTITUTE(Q143,",","&lt;/s&gt;&lt;s&gt;")&amp;"&lt;/s&gt;&lt;/t&gt;","//s"),"cm",""))),MAX(VALUE(SUBSTITUTE(_xlfn.FILTERXML("&lt;t&gt;&lt;s&gt;"&amp;SUBSTITUTE(Q143,",","&lt;/s&gt;&lt;s&gt;")&amp;"&lt;/s&gt;&lt;/t&gt;","//s"),"mm","")))/10))</f>
        <v>2.9</v>
      </c>
      <c r="S143" t="str">
        <f>IF(OR('Model output'!P142="",ISNUMBER(SEARCH("Not identified", 'Model output'!P142)),ISNUMBER(SEARCH("Absent",'Model output'!P142)),AND(ISNUMBER(SEARCH("No",'Model output'!P142)),NOT(ISNUMBER(SEARCH("diagnostic",'Model output'!P142)))),ISNUMBER(SEARCH("Negative",'Model output'!P142))),"negative","positive")</f>
        <v>negative</v>
      </c>
      <c r="T143" t="str">
        <f>IF('Model output'!O142="","",'Model output'!O142)</f>
        <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t="str">
        <f>IF('Model output'!S142="","", IF('Model output'!S142= "[]", "", 'Model output'!S142))</f>
        <v>Present, extending into skeletal muscle</v>
      </c>
      <c r="Y143" t="str">
        <f>IF(OR('Model output'!S142="",ISNUMBER(SEARCH("Absent",'Model output'!S142)),ISNUMBER(SEARCH("Not identified",'Model output'!S142)),ISNUMBER(SEARCH("No",'Model output'!S142)),ISNUMBER(SEARCH("negative",'Model output'!S142)),ISNUMBER(SEARCH("limited to thyroid",'Model output'!S142))),"negative",IF(Z143="positive","gETE", "positive"))</f>
        <v>gETE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positive</v>
      </c>
      <c r="AA143" t="str">
        <f>IF('Model output'!T142="","", IF('Model output'!T142="[]", "", IF('Model output'!T142="Not mentioned", "No", "Yes")))</f>
        <v/>
      </c>
      <c r="AB143" t="str">
        <f>IF(AA143&lt;&gt;"Yes","",IF(OR('Model output'!U142="",'Model output'!U142="[]",ISNUMBER(SEARCH("Not identified",'Model output'!U142))),"",'Model output'!U142))</f>
        <v/>
      </c>
      <c r="AC143" s="9" t="str">
        <f>IF(OR('Model output'!V142="", AND(ISERROR(SEARCH("Positive",'Model output'!V142)), ISNUMBER(SEARCH("Negative",'Model output'!V142))), 'Model output'!V142="No", ISNUMBER(SEARCH("Uninvolved",'Model output'!V142)), ISNUMBER(SEARCH("Not involved",'Model output'!V142)), ISNUMBER(SEARCH("Free",'Model output'!V142)), ISNUMBER(SEARCH("Cannot be assessed",'Model output'!V142)), ISNUMBER(SEARCH("1 mm",'Model output'!V142)), ISNUMBER(SEARCH("0.1 CM",'Model output'!V142)), ISNUMBER(SEARCH("less than 0.2 mm",'Model output'!V142)), ISNUMBER(SEARCH("less than 0.5 mm",'Model output'!V142)), ISNUMBER(SEARCH("abut",'Model output'!V142))), "negative", "positive")</f>
        <v>negative</v>
      </c>
      <c r="AE143" s="27" t="str" cm="1">
        <f t="array" ref="AE143">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ISNUMBER(SEARCH("papillary",N143,1)),S143="positive"),AND(AND(ISNUMBER(J143),J143&gt;=5),M143=""),AND(AND(ISNUMBER(J143),J143&gt;=5),AND(ISNUMBER(M143),M143&gt;=1)),AND(ISNUMBER(SERACH("papillary",N143)),OR(Y143="positive",Z143="positive"), ISNUMBER(SEARCH("BRAF",AB143)))),"intermediate","low"))</f>
        <v>high</v>
      </c>
      <c r="AF143" s="28" t="str">
        <f t="shared" si="32"/>
        <v>3b</v>
      </c>
      <c r="AG143" s="28" t="str">
        <f t="shared" si="33"/>
        <v>1a</v>
      </c>
      <c r="AH143" s="28" t="str">
        <f t="shared" si="34"/>
        <v>0</v>
      </c>
      <c r="AI143" s="35" t="str">
        <f t="shared" si="35"/>
        <v>II</v>
      </c>
      <c r="AJ143" s="27" t="s">
        <v>625</v>
      </c>
      <c r="AK143" s="32" t="s">
        <v>943</v>
      </c>
      <c r="AL143" s="32" t="s">
        <v>949</v>
      </c>
      <c r="AM143" s="32" t="s">
        <v>948</v>
      </c>
      <c r="AN143" s="32" t="s">
        <v>946</v>
      </c>
      <c r="AO143" s="33">
        <f t="shared" si="37"/>
        <v>1</v>
      </c>
      <c r="AP143" s="28">
        <f t="shared" si="38"/>
        <v>1</v>
      </c>
      <c r="AQ143" s="28">
        <f t="shared" si="39"/>
        <v>1</v>
      </c>
      <c r="AR143" s="28">
        <f t="shared" si="40"/>
        <v>1</v>
      </c>
      <c r="AS143" s="34">
        <f t="shared" si="36"/>
        <v>1</v>
      </c>
    </row>
    <row r="144" spans="1:45">
      <c r="A144" t="str">
        <f>'Model output'!A143</f>
        <v>TCGA-EL-A4K2</v>
      </c>
      <c r="B144" s="43">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X</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X</v>
      </c>
      <c r="F144" t="str">
        <f t="shared" si="29"/>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output'!G143)),ISNUMBER(SEARCH("2",'Model output'!G143)),ISNUMBER(SEARCH("III",'Model output'!G143)),ISNUMBER(SEARCH("three",'Model output'!G143)),ISNUMBER(SEARCH("3",'Model output'!G143)),ISNUMBER(SEARCH("IV",'Model output'!G143)),ISNUMBER(SEARCH("four",'Model output'!G143)),ISNUMBER(SEARCH("4",'Model output'!G143)),ISNUMBER(SEARCH("V ",'Model output'!G143)),ISNUMBER(SEARCH("five",'Model output'!G143)),ISNUMBER(SEARCH("5",'Model output'!G143))))), "lateral", "central"))</f>
        <v/>
      </c>
      <c r="H144" t="str">
        <f>IF('Model output'!H143="","negative",IF('Model output'!H143="[]", "negative", IF(OR(ISNUMBER(SEARCH("lymph node",'Model output'!H143)),ISNUMBER(SEARCH("Not mentioned",'Model output'!H143)),ISNUMBER(SEARCH("neck",'Model output'!H143)),ISNUMBER(SEARCH("Not applicable",'Model output'!H143))),"negative","positive")))</f>
        <v>negative</v>
      </c>
      <c r="I144">
        <f>IF('Model output'!I143="","",IF(ISNUMBER('Model output'!I143),'Model output'!I143,1))</f>
        <v>1</v>
      </c>
      <c r="J144">
        <f>IF('Model output'!J143="","",IF(AND(ISNUMBER('Model output'!J143),'Model output'!J143&lt;=I144),'Model output'!J143,IF(ISNUMBER(SEARCH("0/",'Model output'!J143)),0,1)))</f>
        <v>0</v>
      </c>
      <c r="K144" t="str" cm="1">
        <f t="array" ref="K144">IF(COUNT(FIND({0,1,2,3,4,5,6,7,8,9},'Model output'!K143))&gt;0,'Model output'!K143,"")</f>
        <v/>
      </c>
      <c r="L144" s="8" t="str">
        <f t="shared" si="30"/>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v>
      </c>
      <c r="O144" t="str">
        <f>IF('Model output'!M143="","",'Model output'!M143)</f>
        <v>Conventional</v>
      </c>
      <c r="P144" t="str">
        <f>IF('Model output'!N143="","",'Model output'!N143)</f>
        <v>1.8 cm</v>
      </c>
      <c r="Q144" t="str">
        <f t="shared" si="31"/>
        <v>1.8cm</v>
      </c>
      <c r="R144" cm="1">
        <f t="array" ref="R144">IF(Q144="","",IF(ISNUMBER(SEARCH("cm",Q144)),MAX(VALUE(SUBSTITUTE(_xlfn.FILTERXML("&lt;t&gt;&lt;s&gt;"&amp;SUBSTITUTE(Q144,",","&lt;/s&gt;&lt;s&gt;")&amp;"&lt;/s&gt;&lt;/t&gt;","//s"),"cm",""))),MAX(VALUE(SUBSTITUTE(_xlfn.FILTERXML("&lt;t&gt;&lt;s&gt;"&amp;SUBSTITUTE(Q144,",","&lt;/s&gt;&lt;s&gt;")&amp;"&lt;/s&gt;&lt;/t&gt;","//s"),"mm","")))/10))</f>
        <v>1.8</v>
      </c>
      <c r="S144" t="str">
        <f>IF(OR('Model output'!P143="",ISNUMBER(SEARCH("Not identified", 'Model output'!P143)),ISNUMBER(SEARCH("Absent",'Model output'!P143)),AND(ISNUMBER(SEARCH("No",'Model output'!P143)),NOT(ISNUMBER(SEARCH("diagnostic",'Model output'!P143)))),ISNUMBER(SEARCH("Negative",'Model output'!P143))),"negative","positive")</f>
        <v>negative</v>
      </c>
      <c r="T144">
        <f>IF('Model output'!O143="","",'Model output'!O143)</f>
        <v>1</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t="str">
        <f>IF('Model output'!S143="","", IF('Model output'!S143= "[]", "", 'Model output'!S143))</f>
        <v>Absent</v>
      </c>
      <c r="Y144" t="str">
        <f>IF(OR('Model output'!S143="",ISNUMBER(SEARCH("Absent",'Model output'!S143)),ISNUMBER(SEARCH("Not identified",'Model output'!S143)),ISNUMBER(SEARCH("No",'Model output'!S143)),ISNUMBER(SEARCH("negative",'Model output'!S143)),ISNUMBER(SEARCH("limited to thyroid",'Model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 IF('Model output'!T143="[]", "", IF('Model output'!T143="Not mentioned", "No", "Yes")))</f>
        <v/>
      </c>
      <c r="AB144" t="str">
        <f>IF(AA144&lt;&gt;"Yes","",IF(OR('Model output'!U143="",'Model output'!U143="[]",ISNUMBER(SEARCH("Not identified",'Model output'!U143))),"",'Model output'!U143))</f>
        <v/>
      </c>
      <c r="AC144" s="9" t="str">
        <f>IF(OR('Model output'!V143="", AND(ISERROR(SEARCH("Positive",'Model output'!V143)), ISNUMBER(SEARCH("Negative",'Model output'!V143))), 'Model output'!V143="No", ISNUMBER(SEARCH("Uninvolved",'Model output'!V143)), ISNUMBER(SEARCH("Not involved",'Model output'!V143)), ISNUMBER(SEARCH("Free",'Model output'!V143)), ISNUMBER(SEARCH("Cannot be assessed",'Model output'!V143)), ISNUMBER(SEARCH("1 mm",'Model output'!V143)), ISNUMBER(SEARCH("0.1 CM",'Model output'!V143)), ISNUMBER(SEARCH("less than 0.2 mm",'Model output'!V143)), ISNUMBER(SEARCH("less than 0.5 mm",'Model output'!V143)), ISNUMBER(SEARCH("abut",'Model output'!V143))), "negative", "positive")</f>
        <v>negative</v>
      </c>
      <c r="AE144" s="27"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ISNUMBER(SEARCH("papillary",N144,1)),S144="positive"),AND(AND(ISNUMBER(J144),J144&gt;=5),M144=""),AND(AND(ISNUMBER(J144),J144&gt;=5),AND(ISNUMBER(M144),M144&gt;=1)),AND(ISNUMBER(SERACH("papillary",N144)),OR(Y144="positive",Z144="positive"), ISNUMBER(SEARCH("BRAF",AB144)))),"intermediate","low"))</f>
        <v>low</v>
      </c>
      <c r="AF144" s="28" t="str">
        <f t="shared" si="32"/>
        <v>1b</v>
      </c>
      <c r="AG144" s="28" t="str">
        <f t="shared" si="33"/>
        <v>0</v>
      </c>
      <c r="AH144" s="28" t="str">
        <f t="shared" si="34"/>
        <v>0</v>
      </c>
      <c r="AI144" s="35" t="str">
        <f t="shared" si="35"/>
        <v>I</v>
      </c>
      <c r="AJ144" s="27" t="s">
        <v>627</v>
      </c>
      <c r="AK144" s="32" t="s">
        <v>944</v>
      </c>
      <c r="AL144" s="32" t="s">
        <v>945</v>
      </c>
      <c r="AM144" s="32" t="s">
        <v>948</v>
      </c>
      <c r="AN144" s="32" t="s">
        <v>59</v>
      </c>
      <c r="AO144" s="33">
        <f t="shared" ca="1" si="37"/>
        <v>1</v>
      </c>
      <c r="AP144" s="28">
        <f t="shared" si="38"/>
        <v>1</v>
      </c>
      <c r="AQ144" s="28">
        <f t="shared" si="39"/>
        <v>1</v>
      </c>
      <c r="AR144" s="28">
        <f t="shared" si="40"/>
        <v>1</v>
      </c>
      <c r="AS144" s="34">
        <f t="shared" si="36"/>
        <v>1</v>
      </c>
    </row>
    <row r="145" spans="1:45">
      <c r="A145" t="str">
        <f>'Model output'!A144</f>
        <v>TCGA-EL-A4K4</v>
      </c>
      <c r="B145" s="43">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1b</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X</v>
      </c>
      <c r="F145" t="str">
        <f t="shared" si="29"/>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output'!G144)),ISNUMBER(SEARCH("2",'Model output'!G144)),ISNUMBER(SEARCH("III",'Model output'!G144)),ISNUMBER(SEARCH("three",'Model output'!G144)),ISNUMBER(SEARCH("3",'Model output'!G144)),ISNUMBER(SEARCH("IV",'Model output'!G144)),ISNUMBER(SEARCH("four",'Model output'!G144)),ISNUMBER(SEARCH("4",'Model output'!G144)),ISNUMBER(SEARCH("V ",'Model output'!G144)),ISNUMBER(SEARCH("five",'Model output'!G144)),ISNUMBER(SEARCH("5",'Model output'!G144))))), "lateral", "central"))</f>
        <v>central</v>
      </c>
      <c r="H145" t="str">
        <f>IF('Model output'!H144="","negative",IF('Model output'!H144="[]", "negative", IF(OR(ISNUMBER(SEARCH("lymph node",'Model output'!H144)),ISNUMBER(SEARCH("Not mentioned",'Model output'!H144)),ISNUMBER(SEARCH("neck",'Model output'!H144)),ISNUMBER(SEARCH("Not applicable",'Model output'!H144))),"negative","positive")))</f>
        <v>negative</v>
      </c>
      <c r="I145">
        <f>IF('Model output'!I144="","",IF(ISNUMBER('Model output'!I144),'Model output'!I144,1))</f>
        <v>15</v>
      </c>
      <c r="J145">
        <f>IF('Model output'!J144="","",IF(AND(ISNUMBER('Model output'!J144),'Model output'!J144&lt;=I145),'Model output'!J144,IF(ISNUMBER(SEARCH("0/",'Model output'!J144)),0,1)))</f>
        <v>9</v>
      </c>
      <c r="K145" t="str" cm="1">
        <f t="array" ref="K145">IF(COUNT(FIND({0,1,2,3,4,5,6,7,8,9},'Model output'!K144))&gt;0,'Model output'!K144,"")</f>
        <v>4 cm</v>
      </c>
      <c r="L145" s="8" t="str">
        <f t="shared" si="30"/>
        <v>4cm</v>
      </c>
      <c r="M145" cm="1">
        <f t="array" ref="M145">IF(L145="","",IF(ISNUMBER(SEARCH("cm",L145)),MAX(VALUE(SUBSTITUTE(_xlfn.FILTERXML("&lt;t&gt;&lt;s&gt;"&amp;SUBSTITUTE(L145,",","&lt;/s&gt;&lt;s&gt;")&amp;"&lt;/s&gt;&lt;/t&gt;","//s"),"cm",""))),MAX(VALUE(SUBSTITUTE(_xlfn.FILTERXML("&lt;t&gt;&lt;s&gt;"&amp;SUBSTITUTE(L145,",","&lt;/s&gt;&lt;s&gt;")&amp;"&lt;/s&gt;&lt;/t&gt;","//s"),"mm","")))/10))</f>
        <v>4</v>
      </c>
      <c r="N145" t="str">
        <f>IF('Model output'!L144="","",'Model output'!L144)</f>
        <v>Papillary</v>
      </c>
      <c r="O145" t="str">
        <f>IF('Model output'!M144="","",'Model output'!M144)</f>
        <v>Conventional</v>
      </c>
      <c r="P145" t="str">
        <f>IF('Model output'!N144="","",'Model output'!N144)</f>
        <v>4.4 cm</v>
      </c>
      <c r="Q145" t="str">
        <f t="shared" si="31"/>
        <v>4.4cm</v>
      </c>
      <c r="R145" cm="1">
        <f t="array" ref="R145">IF(Q145="","",IF(ISNUMBER(SEARCH("cm",Q145)),MAX(VALUE(SUBSTITUTE(_xlfn.FILTERXML("&lt;t&gt;&lt;s&gt;"&amp;SUBSTITUTE(Q145,",","&lt;/s&gt;&lt;s&gt;")&amp;"&lt;/s&gt;&lt;/t&gt;","//s"),"cm",""))),MAX(VALUE(SUBSTITUTE(_xlfn.FILTERXML("&lt;t&gt;&lt;s&gt;"&amp;SUBSTITUTE(Q145,",","&lt;/s&gt;&lt;s&gt;")&amp;"&lt;/s&gt;&lt;/t&gt;","//s"),"mm","")))/10))</f>
        <v>4.4000000000000004</v>
      </c>
      <c r="S145" t="str">
        <f>IF(OR('Model output'!P144="",ISNUMBER(SEARCH("Not identified", 'Model output'!P144)),ISNUMBER(SEARCH("Absent",'Model output'!P144)),AND(ISNUMBER(SEARCH("No",'Model output'!P144)),NOT(ISNUMBER(SEARCH("diagnostic",'Model output'!P144)))),ISNUMBER(SEARCH("Negative",'Model output'!P144))),"negative","positive")</f>
        <v>positive</v>
      </c>
      <c r="T145" t="str">
        <f>IF('Model output'!O144="","",'Model output'!O144)</f>
        <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f>
        <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positive</v>
      </c>
      <c r="X145" t="str">
        <f>IF('Model output'!S144="","", IF('Model output'!S144= "[]", "", 'Model output'!S144))</f>
        <v>Present</v>
      </c>
      <c r="Y145" t="str">
        <f>IF(OR('Model output'!S144="",ISNUMBER(SEARCH("Absent",'Model output'!S144)),ISNUMBER(SEARCH("Not identified",'Model output'!S144)),ISNUMBER(SEARCH("No",'Model output'!S144)),ISNUMBER(SEARCH("negative",'Model output'!S144)),ISNUMBER(SEARCH("limited to thyroid",'Model output'!S144))),"negative",IF(Z145="positive","gETE", "positive"))</f>
        <v>positive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negative</v>
      </c>
      <c r="AA145" t="str">
        <f>IF('Model output'!T144="","", IF('Model output'!T144="[]", "", IF('Model output'!T144="Not mentioned", "No", "Yes")))</f>
        <v/>
      </c>
      <c r="AB145" t="str">
        <f>IF(AA145&lt;&gt;"Yes","",IF(OR('Model output'!U144="",'Model output'!U144="[]",ISNUMBER(SEARCH("Not identified",'Model output'!U144))),"",'Model output'!U144))</f>
        <v/>
      </c>
      <c r="AC145" s="9" t="str">
        <f>IF(OR('Model output'!V144="", AND(ISERROR(SEARCH("Positive",'Model output'!V144)), ISNUMBER(SEARCH("Negative",'Model output'!V144))), 'Model output'!V144="No", ISNUMBER(SEARCH("Uninvolved",'Model output'!V144)), ISNUMBER(SEARCH("Not involved",'Model output'!V144)), ISNUMBER(SEARCH("Free",'Model output'!V144)), ISNUMBER(SEARCH("Cannot be assessed",'Model output'!V144)), ISNUMBER(SEARCH("1 mm",'Model output'!V144)), ISNUMBER(SEARCH("0.1 CM",'Model output'!V144)), ISNUMBER(SEARCH("less than 0.2 mm",'Model output'!V144)), ISNUMBER(SEARCH("less than 0.5 mm",'Model output'!V144)), ISNUMBER(SEARCH("abut",'Model output'!V144))), "negative", "positive")</f>
        <v>positive</v>
      </c>
      <c r="AE145" s="27"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ISNUMBER(SEARCH("papillary",N145,1)),S145="positive"),AND(AND(ISNUMBER(J145),J145&gt;=5),M145=""),AND(AND(ISNUMBER(J145),J145&gt;=5),AND(ISNUMBER(M145),M145&gt;=1)),AND(ISNUMBER(SERACH("papillary",N145)),OR(Y145="positive",Z145="positive"), ISNUMBER(SEARCH("BRAF",AB145)))),"intermediate","low"))</f>
        <v>high</v>
      </c>
      <c r="AF145" s="28" t="str">
        <f t="shared" si="32"/>
        <v>3a</v>
      </c>
      <c r="AG145" s="28" t="str">
        <f t="shared" si="33"/>
        <v>1a</v>
      </c>
      <c r="AH145" s="28" t="str">
        <f t="shared" si="34"/>
        <v>0</v>
      </c>
      <c r="AI145" s="35" t="str">
        <f t="shared" si="35"/>
        <v>I</v>
      </c>
      <c r="AJ145" s="27" t="s">
        <v>625</v>
      </c>
      <c r="AK145" s="32" t="s">
        <v>943</v>
      </c>
      <c r="AL145" s="32" t="s">
        <v>944</v>
      </c>
      <c r="AM145" s="32" t="s">
        <v>948</v>
      </c>
      <c r="AN145" s="32" t="s">
        <v>59</v>
      </c>
      <c r="AO145" s="33">
        <f t="shared" si="37"/>
        <v>1</v>
      </c>
      <c r="AP145" s="28">
        <f t="shared" si="38"/>
        <v>0</v>
      </c>
      <c r="AQ145" s="28">
        <f t="shared" si="39"/>
        <v>0</v>
      </c>
      <c r="AR145" s="28">
        <f t="shared" si="40"/>
        <v>1</v>
      </c>
      <c r="AS145" s="34">
        <f t="shared" si="36"/>
        <v>1</v>
      </c>
    </row>
    <row r="146" spans="1:45">
      <c r="A146" t="str">
        <f>'Model output'!A145</f>
        <v>TCGA-EL-A4K6</v>
      </c>
      <c r="B146" s="43">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1b</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X</v>
      </c>
      <c r="F146" t="str">
        <f t="shared" si="29"/>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output'!G145)),ISNUMBER(SEARCH("2",'Model output'!G145)),ISNUMBER(SEARCH("III",'Model output'!G145)),ISNUMBER(SEARCH("three",'Model output'!G145)),ISNUMBER(SEARCH("3",'Model output'!G145)),ISNUMBER(SEARCH("IV",'Model output'!G145)),ISNUMBER(SEARCH("four",'Model output'!G145)),ISNUMBER(SEARCH("4",'Model output'!G145)),ISNUMBER(SEARCH("V ",'Model output'!G145)),ISNUMBER(SEARCH("five",'Model output'!G145)),ISNUMBER(SEARCH("5",'Model output'!G145))))), "lateral", "central"))</f>
        <v>central</v>
      </c>
      <c r="H146" t="str">
        <f>IF('Model output'!H145="","negative",IF('Model output'!H145="[]", "negative", IF(OR(ISNUMBER(SEARCH("lymph node",'Model output'!H145)),ISNUMBER(SEARCH("Not mentioned",'Model output'!H145)),ISNUMBER(SEARCH("neck",'Model output'!H145)),ISNUMBER(SEARCH("Not applicable",'Model output'!H145))),"negative","positive")))</f>
        <v>negative</v>
      </c>
      <c r="I146">
        <f>IF('Model output'!I145="","",IF(ISNUMBER('Model output'!I145),'Model output'!I145,1))</f>
        <v>39</v>
      </c>
      <c r="J146">
        <f>IF('Model output'!J145="","",IF(AND(ISNUMBER('Model output'!J145),'Model output'!J145&lt;=I146),'Model output'!J145,IF(ISNUMBER(SEARCH("0/",'Model output'!J145)),0,1)))</f>
        <v>3</v>
      </c>
      <c r="K146" t="str" cm="1">
        <f t="array" ref="K146">IF(COUNT(FIND({0,1,2,3,4,5,6,7,8,9},'Model output'!K145))&gt;0,'Model output'!K145,"")</f>
        <v>1.4 cm</v>
      </c>
      <c r="L146" s="8" t="str">
        <f t="shared" si="30"/>
        <v>1.4cm</v>
      </c>
      <c r="M146" cm="1">
        <f t="array" ref="M146">IF(L146="","",IF(ISNUMBER(SEARCH("cm",L146)),MAX(VALUE(SUBSTITUTE(_xlfn.FILTERXML("&lt;t&gt;&lt;s&gt;"&amp;SUBSTITUTE(L146,",","&lt;/s&gt;&lt;s&gt;")&amp;"&lt;/s&gt;&lt;/t&gt;","//s"),"cm",""))),MAX(VALUE(SUBSTITUTE(_xlfn.FILTERXML("&lt;t&gt;&lt;s&gt;"&amp;SUBSTITUTE(L146,",","&lt;/s&gt;&lt;s&gt;")&amp;"&lt;/s&gt;&lt;/t&gt;","//s"),"mm","")))/10))</f>
        <v>1.4</v>
      </c>
      <c r="N146" t="str">
        <f>IF('Model output'!L145="","",'Model output'!L145)</f>
        <v>Papillary</v>
      </c>
      <c r="O146" t="str">
        <f>IF('Model output'!M145="","",'Model output'!M145)</f>
        <v>Follicular variant</v>
      </c>
      <c r="P146" t="str">
        <f>IF('Model output'!N145="","",'Model output'!N145)</f>
        <v>6.2 cm</v>
      </c>
      <c r="Q146" t="str">
        <f t="shared" si="31"/>
        <v>6.2cm</v>
      </c>
      <c r="R146" cm="1">
        <f t="array" ref="R146">IF(Q146="","",IF(ISNUMBER(SEARCH("cm",Q146)),MAX(VALUE(SUBSTITUTE(_xlfn.FILTERXML("&lt;t&gt;&lt;s&gt;"&amp;SUBSTITUTE(Q146,",","&lt;/s&gt;&lt;s&gt;")&amp;"&lt;/s&gt;&lt;/t&gt;","//s"),"cm",""))),MAX(VALUE(SUBSTITUTE(_xlfn.FILTERXML("&lt;t&gt;&lt;s&gt;"&amp;SUBSTITUTE(Q146,",","&lt;/s&gt;&lt;s&gt;")&amp;"&lt;/s&gt;&lt;/t&gt;","//s"),"mm","")))/10))</f>
        <v>6.2</v>
      </c>
      <c r="S146" t="str">
        <f>IF(OR('Model output'!P145="",ISNUMBER(SEARCH("Not identified", 'Model output'!P145)),ISNUMBER(SEARCH("Absent",'Model output'!P145)),AND(ISNUMBER(SEARCH("No",'Model output'!P145)),NOT(ISNUMBER(SEARCH("diagnostic",'Model output'!P145)))),ISNUMBER(SEARCH("Negative",'Model output'!P145))),"negative","positive")</f>
        <v>negative</v>
      </c>
      <c r="T146" t="str">
        <f>IF('Model output'!O145="","",'Model output'!O145)</f>
        <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f>
        <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t="str">
        <f>IF('Model output'!S145="","", IF('Model output'!S145= "[]", "", 'Model output'!S145))</f>
        <v>Present</v>
      </c>
      <c r="Y146" t="str">
        <f>IF(OR('Model output'!S145="",ISNUMBER(SEARCH("Absent",'Model output'!S145)),ISNUMBER(SEARCH("Not identified",'Model output'!S145)),ISNUMBER(SEARCH("No",'Model output'!S145)),ISNUMBER(SEARCH("negative",'Model output'!S145)),ISNUMBER(SEARCH("limited to thyroid",'Model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 IF('Model output'!T145="[]", "", IF('Model output'!T145="Not mentioned", "No", "Yes")))</f>
        <v/>
      </c>
      <c r="AB146" t="str">
        <f>IF(AA146&lt;&gt;"Yes","",IF(OR('Model output'!U145="",'Model output'!U145="[]",ISNUMBER(SEARCH("Not identified",'Model output'!U145))),"",'Model output'!U145))</f>
        <v/>
      </c>
      <c r="AC146" s="9" t="str">
        <f>IF(OR('Model output'!V145="", AND(ISERROR(SEARCH("Positive",'Model output'!V145)), ISNUMBER(SEARCH("Negative",'Model output'!V145))), 'Model output'!V145="No", ISNUMBER(SEARCH("Uninvolved",'Model output'!V145)), ISNUMBER(SEARCH("Not involved",'Model output'!V145)), ISNUMBER(SEARCH("Free",'Model output'!V145)), ISNUMBER(SEARCH("Cannot be assessed",'Model output'!V145)), ISNUMBER(SEARCH("1 mm",'Model output'!V145)), ISNUMBER(SEARCH("0.1 CM",'Model output'!V145)), ISNUMBER(SEARCH("less than 0.2 mm",'Model output'!V145)), ISNUMBER(SEARCH("less than 0.5 mm",'Model output'!V145)), ISNUMBER(SEARCH("abut",'Model output'!V145))), "negative", "positive")</f>
        <v>negative</v>
      </c>
      <c r="AE146" s="27" t="str" cm="1">
        <f t="array" aca="1" ref="AE146" ca="1">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ISNUMBER(SEARCH("papillary",N146,1)),S146="positive"),AND(AND(ISNUMBER(J146),J146&gt;=5),M146=""),AND(AND(ISNUMBER(J146),J146&gt;=5),AND(ISNUMBER(M146),M146&gt;=1)),AND(ISNUMBER(SERACH("papillary",N146)),OR(Y146="positive",Z146="positive"), ISNUMBER(SEARCH("BRAF",AB146)))),"intermediate","low"))</f>
        <v>intermediate</v>
      </c>
      <c r="AF146" s="28" t="str">
        <f t="shared" si="32"/>
        <v>3a</v>
      </c>
      <c r="AG146" s="28" t="str">
        <f t="shared" si="33"/>
        <v>1a</v>
      </c>
      <c r="AH146" s="28" t="str">
        <f t="shared" si="34"/>
        <v>0</v>
      </c>
      <c r="AI146" s="35" t="str">
        <f t="shared" si="35"/>
        <v>II</v>
      </c>
      <c r="AJ146" s="27" t="s">
        <v>629</v>
      </c>
      <c r="AK146" s="32" t="s">
        <v>950</v>
      </c>
      <c r="AL146" s="32" t="s">
        <v>949</v>
      </c>
      <c r="AM146" s="32" t="s">
        <v>948</v>
      </c>
      <c r="AN146" s="32" t="s">
        <v>946</v>
      </c>
      <c r="AO146" s="33">
        <f t="shared" ca="1" si="37"/>
        <v>1</v>
      </c>
      <c r="AP146" s="28">
        <f t="shared" si="38"/>
        <v>1</v>
      </c>
      <c r="AQ146" s="28">
        <f t="shared" si="39"/>
        <v>1</v>
      </c>
      <c r="AR146" s="28">
        <f t="shared" si="40"/>
        <v>1</v>
      </c>
      <c r="AS146" s="34">
        <f t="shared" si="36"/>
        <v>1</v>
      </c>
    </row>
    <row r="147" spans="1:45">
      <c r="A147" t="str">
        <f>'Model output'!A146</f>
        <v>TCGA-EL-A4K9</v>
      </c>
      <c r="B147" s="43">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1</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X</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
      </c>
      <c r="F147" t="str">
        <f t="shared" si="29"/>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output'!G146)),ISNUMBER(SEARCH("2",'Model output'!G146)),ISNUMBER(SEARCH("III",'Model output'!G146)),ISNUMBER(SEARCH("three",'Model output'!G146)),ISNUMBER(SEARCH("3",'Model output'!G146)),ISNUMBER(SEARCH("IV",'Model output'!G146)),ISNUMBER(SEARCH("four",'Model output'!G146)),ISNUMBER(SEARCH("4",'Model output'!G146)),ISNUMBER(SEARCH("V ",'Model output'!G146)),ISNUMBER(SEARCH("five",'Model output'!G146)),ISNUMBER(SEARCH("5",'Model output'!G146))))), "lateral", "central"))</f>
        <v/>
      </c>
      <c r="H147" t="str">
        <f>IF('Model output'!H146="","negative",IF('Model output'!H146="[]", "negative", IF(OR(ISNUMBER(SEARCH("lymph node",'Model output'!H146)),ISNUMBER(SEARCH("Not mentioned",'Model output'!H146)),ISNUMBER(SEARCH("neck",'Model output'!H146)),ISNUMBER(SEARCH("Not applicable",'Model output'!H146))),"negative","positive")))</f>
        <v>negative</v>
      </c>
      <c r="I147">
        <f>IF('Model output'!I146="","",IF(ISNUMBER('Model output'!I146),'Model output'!I146,1))</f>
        <v>0</v>
      </c>
      <c r="J147">
        <f>IF('Model output'!J146="","",IF(AND(ISNUMBER('Model output'!J146),'Model output'!J146&lt;=I147),'Model output'!J146,IF(ISNUMBER(SEARCH("0/",'Model output'!J146)),0,1)))</f>
        <v>0</v>
      </c>
      <c r="K147" t="str" cm="1">
        <f t="array" ref="K147">IF(COUNT(FIND({0,1,2,3,4,5,6,7,8,9},'Model output'!K146))&gt;0,'Model output'!K146,"")</f>
        <v/>
      </c>
      <c r="L147" s="8" t="str">
        <f t="shared" si="30"/>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v>
      </c>
      <c r="O147" t="str">
        <f>IF('Model output'!M146="","",'Model output'!M146)</f>
        <v>conventional</v>
      </c>
      <c r="P147" t="str">
        <f>IF('Model output'!N146="","",'Model output'!N146)</f>
        <v>1.5 cm</v>
      </c>
      <c r="Q147" t="str">
        <f t="shared" si="31"/>
        <v>1.5cm</v>
      </c>
      <c r="R147" cm="1">
        <f t="array" ref="R147">IF(Q147="","",IF(ISNUMBER(SEARCH("cm",Q147)),MAX(VALUE(SUBSTITUTE(_xlfn.FILTERXML("&lt;t&gt;&lt;s&gt;"&amp;SUBSTITUTE(Q147,",","&lt;/s&gt;&lt;s&gt;")&amp;"&lt;/s&gt;&lt;/t&gt;","//s"),"cm",""))),MAX(VALUE(SUBSTITUTE(_xlfn.FILTERXML("&lt;t&gt;&lt;s&gt;"&amp;SUBSTITUTE(Q147,",","&lt;/s&gt;&lt;s&gt;")&amp;"&lt;/s&gt;&lt;/t&gt;","//s"),"mm","")))/10))</f>
        <v>1.5</v>
      </c>
      <c r="S147" t="str">
        <f>IF(OR('Model output'!P146="",ISNUMBER(SEARCH("Not identified", 'Model output'!P146)),ISNUMBER(SEARCH("Absent",'Model output'!P146)),AND(ISNUMBER(SEARCH("No",'Model output'!P146)),NOT(ISNUMBER(SEARCH("diagnostic",'Model output'!P146)))),ISNUMBER(SEARCH("Negative",'Model output'!P146))),"negative","positive")</f>
        <v>negative</v>
      </c>
      <c r="T147">
        <f>IF('Model output'!O146="","",'Model output'!O146)</f>
        <v>1</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negative</v>
      </c>
      <c r="X147" t="str">
        <f>IF('Model output'!S146="","", IF('Model output'!S146= "[]", "", 'Model output'!S146))</f>
        <v>Present, extending into fibroadipose tissue</v>
      </c>
      <c r="Y147" t="str">
        <f>IF(OR('Model output'!S146="",ISNUMBER(SEARCH("Absent",'Model output'!S146)),ISNUMBER(SEARCH("Not identified",'Model output'!S146)),ISNUMBER(SEARCH("No",'Model output'!S146)),ISNUMBER(SEARCH("negative",'Model output'!S146)),ISNUMBER(SEARCH("limited to thyroid",'Model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 IF('Model output'!T146="[]", "", IF('Model output'!T146="Not mentioned", "No", "Yes")))</f>
        <v/>
      </c>
      <c r="AB147" t="str">
        <f>IF(AA147&lt;&gt;"Yes","",IF(OR('Model output'!U146="",'Model output'!U146="[]",ISNUMBER(SEARCH("Not identified",'Model output'!U146))),"",'Model output'!U146))</f>
        <v/>
      </c>
      <c r="AC147" s="9" t="str">
        <f>IF(OR('Model output'!V146="", AND(ISERROR(SEARCH("Positive",'Model output'!V146)), ISNUMBER(SEARCH("Negative",'Model output'!V146))), 'Model output'!V146="No", ISNUMBER(SEARCH("Uninvolved",'Model output'!V146)), ISNUMBER(SEARCH("Not involved",'Model output'!V146)), ISNUMBER(SEARCH("Free",'Model output'!V146)), ISNUMBER(SEARCH("Cannot be assessed",'Model output'!V146)), ISNUMBER(SEARCH("1 mm",'Model output'!V146)), ISNUMBER(SEARCH("0.1 CM",'Model output'!V146)), ISNUMBER(SEARCH("less than 0.2 mm",'Model output'!V146)), ISNUMBER(SEARCH("less than 0.5 mm",'Model output'!V146)), ISNUMBER(SEARCH("abut",'Model output'!V146))), "negative", "positive")</f>
        <v>negative</v>
      </c>
      <c r="AE147" s="27"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ISNUMBER(SEARCH("papillary",N147,1)),S147="positive"),AND(AND(ISNUMBER(J147),J147&gt;=5),M147=""),AND(AND(ISNUMBER(J147),J147&gt;=5),AND(ISNUMBER(M147),M147&gt;=1)),AND(ISNUMBER(SERACH("papillary",N147)),OR(Y147="positive",Z147="positive"), ISNUMBER(SEARCH("BRAF",AB147)))),"intermediate","low"))</f>
        <v>intermediate</v>
      </c>
      <c r="AF147" s="28" t="str">
        <f t="shared" si="32"/>
        <v>1b</v>
      </c>
      <c r="AG147" s="28" t="str">
        <f t="shared" si="33"/>
        <v>0</v>
      </c>
      <c r="AH147" s="28" t="str">
        <f t="shared" si="34"/>
        <v>0</v>
      </c>
      <c r="AI147" s="35" t="str">
        <f t="shared" si="35"/>
        <v>I</v>
      </c>
      <c r="AJ147" s="27" t="s">
        <v>629</v>
      </c>
      <c r="AK147" s="32" t="s">
        <v>944</v>
      </c>
      <c r="AL147" s="32" t="s">
        <v>948</v>
      </c>
      <c r="AM147" s="32" t="s">
        <v>948</v>
      </c>
      <c r="AN147" s="32" t="s">
        <v>59</v>
      </c>
      <c r="AO147" s="33">
        <f t="shared" ca="1" si="37"/>
        <v>1</v>
      </c>
      <c r="AP147" s="28">
        <f t="shared" si="38"/>
        <v>1</v>
      </c>
      <c r="AQ147" s="28">
        <f t="shared" si="39"/>
        <v>1</v>
      </c>
      <c r="AR147" s="28">
        <f t="shared" si="40"/>
        <v>1</v>
      </c>
      <c r="AS147" s="34">
        <f t="shared" si="36"/>
        <v>1</v>
      </c>
    </row>
    <row r="148" spans="1:45">
      <c r="A148" t="str">
        <f>'Model output'!A147</f>
        <v>TCGA-EL-A4KD</v>
      </c>
      <c r="B148" s="43">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1b</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X</v>
      </c>
      <c r="F148" t="str">
        <f t="shared" si="29"/>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output'!G147)),ISNUMBER(SEARCH("2",'Model output'!G147)),ISNUMBER(SEARCH("III",'Model output'!G147)),ISNUMBER(SEARCH("three",'Model output'!G147)),ISNUMBER(SEARCH("3",'Model output'!G147)),ISNUMBER(SEARCH("IV",'Model output'!G147)),ISNUMBER(SEARCH("four",'Model output'!G147)),ISNUMBER(SEARCH("4",'Model output'!G147)),ISNUMBER(SEARCH("V ",'Model output'!G147)),ISNUMBER(SEARCH("five",'Model output'!G147)),ISNUMBER(SEARCH("5",'Model output'!G147))))), "lateral", "central"))</f>
        <v>central</v>
      </c>
      <c r="H148" t="str">
        <f>IF('Model output'!H147="","negative",IF('Model output'!H147="[]", "negative", IF(OR(ISNUMBER(SEARCH("lymph node",'Model output'!H147)),ISNUMBER(SEARCH("Not mentioned",'Model output'!H147)),ISNUMBER(SEARCH("neck",'Model output'!H147)),ISNUMBER(SEARCH("Not applicable",'Model output'!H147))),"negative","positive")))</f>
        <v>negative</v>
      </c>
      <c r="I148">
        <f>IF('Model output'!I147="","",IF(ISNUMBER('Model output'!I147),'Model output'!I147,1))</f>
        <v>17</v>
      </c>
      <c r="J148">
        <f>IF('Model output'!J147="","",IF(AND(ISNUMBER('Model output'!J147),'Model output'!J147&lt;=I148),'Model output'!J147,IF(ISNUMBER(SEARCH("0/",'Model output'!J147)),0,1)))</f>
        <v>4</v>
      </c>
      <c r="K148" t="str" cm="1">
        <f t="array" ref="K148">IF(COUNT(FIND({0,1,2,3,4,5,6,7,8,9},'Model output'!K147))&gt;0,'Model output'!K147,"")</f>
        <v>1.4 cm</v>
      </c>
      <c r="L148" s="8" t="str">
        <f t="shared" si="30"/>
        <v>1.4cm</v>
      </c>
      <c r="M148" cm="1">
        <f t="array" ref="M148">IF(L148="","",IF(ISNUMBER(SEARCH("cm",L148)),MAX(VALUE(SUBSTITUTE(_xlfn.FILTERXML("&lt;t&gt;&lt;s&gt;"&amp;SUBSTITUTE(L148,",","&lt;/s&gt;&lt;s&gt;")&amp;"&lt;/s&gt;&lt;/t&gt;","//s"),"cm",""))),MAX(VALUE(SUBSTITUTE(_xlfn.FILTERXML("&lt;t&gt;&lt;s&gt;"&amp;SUBSTITUTE(L148,",","&lt;/s&gt;&lt;s&gt;")&amp;"&lt;/s&gt;&lt;/t&gt;","//s"),"mm","")))/10))</f>
        <v>1.4</v>
      </c>
      <c r="N148" t="str">
        <f>IF('Model output'!L147="","",'Model output'!L147)</f>
        <v>Papillary</v>
      </c>
      <c r="O148" t="str">
        <f>IF('Model output'!M147="","",'Model output'!M147)</f>
        <v>Follicular variant</v>
      </c>
      <c r="P148" t="str">
        <f>IF('Model output'!N147="","",'Model output'!N147)</f>
        <v>5.5 x 5.0 x 2.9 cm</v>
      </c>
      <c r="Q148" t="str">
        <f t="shared" si="31"/>
        <v>5.5,5.0,2.9cm</v>
      </c>
      <c r="R148" cm="1">
        <f t="array" ref="R148">IF(Q148="","",IF(ISNUMBER(SEARCH("cm",Q148)),MAX(VALUE(SUBSTITUTE(_xlfn.FILTERXML("&lt;t&gt;&lt;s&gt;"&amp;SUBSTITUTE(Q148,",","&lt;/s&gt;&lt;s&gt;")&amp;"&lt;/s&gt;&lt;/t&gt;","//s"),"cm",""))),MAX(VALUE(SUBSTITUTE(_xlfn.FILTERXML("&lt;t&gt;&lt;s&gt;"&amp;SUBSTITUTE(Q148,",","&lt;/s&gt;&lt;s&gt;")&amp;"&lt;/s&gt;&lt;/t&gt;","//s"),"mm","")))/10))</f>
        <v>5.5</v>
      </c>
      <c r="S148" t="str">
        <f>IF(OR('Model output'!P147="",ISNUMBER(SEARCH("Not identified", 'Model output'!P147)),ISNUMBER(SEARCH("Absent",'Model output'!P147)),AND(ISNUMBER(SEARCH("No",'Model output'!P147)),NOT(ISNUMBER(SEARCH("diagnostic",'Model output'!P147)))),ISNUMBER(SEARCH("Negative",'Model output'!P147))),"negative","positive")</f>
        <v>negative</v>
      </c>
      <c r="T148" t="str">
        <f>IF('Model output'!O147="","",'Model output'!O147)</f>
        <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positive</v>
      </c>
      <c r="X148" t="str">
        <f>IF('Model output'!S147="","", IF('Model output'!S147= "[]", "", 'Model output'!S147))</f>
        <v>Focally present, extending into fibroadipose tissue</v>
      </c>
      <c r="Y148" t="str">
        <f>IF(OR('Model output'!S147="",ISNUMBER(SEARCH("Absent",'Model output'!S147)),ISNUMBER(SEARCH("Not identified",'Model output'!S147)),ISNUMBER(SEARCH("No",'Model output'!S147)),ISNUMBER(SEARCH("negative",'Model output'!S147)),ISNUMBER(SEARCH("limited to thyroid",'Model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 IF('Model output'!T147="[]", "", IF('Model output'!T147="Not mentioned", "No", "Yes")))</f>
        <v/>
      </c>
      <c r="AB148" t="str">
        <f>IF(AA148&lt;&gt;"Yes","",IF(OR('Model output'!U147="",'Model output'!U147="[]",ISNUMBER(SEARCH("Not identified",'Model output'!U147))),"",'Model output'!U147))</f>
        <v/>
      </c>
      <c r="AC148" s="9" t="str">
        <f>IF(OR('Model output'!V147="", AND(ISERROR(SEARCH("Positive",'Model output'!V147)), ISNUMBER(SEARCH("Negative",'Model output'!V147))), 'Model output'!V147="No", ISNUMBER(SEARCH("Uninvolved",'Model output'!V147)), ISNUMBER(SEARCH("Not involved",'Model output'!V147)), ISNUMBER(SEARCH("Free",'Model output'!V147)), ISNUMBER(SEARCH("Cannot be assessed",'Model output'!V147)), ISNUMBER(SEARCH("1 mm",'Model output'!V147)), ISNUMBER(SEARCH("0.1 CM",'Model output'!V147)), ISNUMBER(SEARCH("less than 0.2 mm",'Model output'!V147)), ISNUMBER(SEARCH("less than 0.5 mm",'Model output'!V147)), ISNUMBER(SEARCH("abut",'Model output'!V147))), "negative", "positive")</f>
        <v>negative</v>
      </c>
      <c r="AE148" s="27"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ISNUMBER(SEARCH("papillary",N148,1)),S148="positive"),AND(AND(ISNUMBER(J148),J148&gt;=5),M148=""),AND(AND(ISNUMBER(J148),J148&gt;=5),AND(ISNUMBER(M148),M148&gt;=1)),AND(ISNUMBER(SERACH("papillary",N148)),OR(Y148="positive",Z148="positive"), ISNUMBER(SEARCH("BRAF",AB148)))),"intermediate","low"))</f>
        <v>intermediate</v>
      </c>
      <c r="AF148" s="28" t="str">
        <f t="shared" si="32"/>
        <v>3a</v>
      </c>
      <c r="AG148" s="28" t="str">
        <f t="shared" si="33"/>
        <v>1a</v>
      </c>
      <c r="AH148" s="28" t="str">
        <f t="shared" si="34"/>
        <v>0</v>
      </c>
      <c r="AI148" s="35" t="str">
        <f t="shared" si="35"/>
        <v>I</v>
      </c>
      <c r="AJ148" s="27" t="s">
        <v>629</v>
      </c>
      <c r="AK148" s="32" t="s">
        <v>950</v>
      </c>
      <c r="AL148" s="32" t="s">
        <v>949</v>
      </c>
      <c r="AM148" s="32" t="s">
        <v>948</v>
      </c>
      <c r="AN148" s="32" t="s">
        <v>59</v>
      </c>
      <c r="AO148" s="33">
        <f t="shared" ca="1" si="37"/>
        <v>1</v>
      </c>
      <c r="AP148" s="28">
        <f t="shared" si="38"/>
        <v>1</v>
      </c>
      <c r="AQ148" s="28">
        <f t="shared" si="39"/>
        <v>1</v>
      </c>
      <c r="AR148" s="28">
        <f t="shared" si="40"/>
        <v>1</v>
      </c>
      <c r="AS148" s="34">
        <f t="shared" si="36"/>
        <v>1</v>
      </c>
    </row>
    <row r="149" spans="1:45">
      <c r="A149" t="str">
        <f>'Model output'!A148</f>
        <v>TCGA-EL-A4KG</v>
      </c>
      <c r="B149" s="43">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1</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X</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
      </c>
      <c r="F149" t="str">
        <f t="shared" si="29"/>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output'!G148)),ISNUMBER(SEARCH("2",'Model output'!G148)),ISNUMBER(SEARCH("III",'Model output'!G148)),ISNUMBER(SEARCH("three",'Model output'!G148)),ISNUMBER(SEARCH("3",'Model output'!G148)),ISNUMBER(SEARCH("IV",'Model output'!G148)),ISNUMBER(SEARCH("four",'Model output'!G148)),ISNUMBER(SEARCH("4",'Model output'!G148)),ISNUMBER(SEARCH("V ",'Model output'!G148)),ISNUMBER(SEARCH("five",'Model output'!G148)),ISNUMBER(SEARCH("5",'Model output'!G148))))), "lateral", "central"))</f>
        <v/>
      </c>
      <c r="H149" t="str">
        <f>IF('Model output'!H148="","negative",IF('Model output'!H148="[]", "negative", IF(OR(ISNUMBER(SEARCH("lymph node",'Model output'!H148)),ISNUMBER(SEARCH("Not mentioned",'Model output'!H148)),ISNUMBER(SEARCH("neck",'Model output'!H148)),ISNUMBER(SEARCH("Not applicable",'Model output'!H148))),"negative","positive")))</f>
        <v>negative</v>
      </c>
      <c r="I149">
        <f>IF('Model output'!I148="","",IF(ISNUMBER('Model output'!I148),'Model output'!I148,1))</f>
        <v>1</v>
      </c>
      <c r="J149">
        <f>IF('Model output'!J148="","",IF(AND(ISNUMBER('Model output'!J148),'Model output'!J148&lt;=I149),'Model output'!J148,IF(ISNUMBER(SEARCH("0/",'Model output'!J148)),0,1)))</f>
        <v>0</v>
      </c>
      <c r="K149" t="str" cm="1">
        <f t="array" ref="K149">IF(COUNT(FIND({0,1,2,3,4,5,6,7,8,9},'Model output'!K148))&gt;0,'Model output'!K148,"")</f>
        <v/>
      </c>
      <c r="L149" s="8" t="str">
        <f t="shared" si="30"/>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v>
      </c>
      <c r="O149" t="str">
        <f>IF('Model output'!M148="","",'Model output'!M148)</f>
        <v>Conventional</v>
      </c>
      <c r="P149" t="str">
        <f>IF('Model output'!N148="","",'Model output'!N148)</f>
        <v>2.0 cm</v>
      </c>
      <c r="Q149" t="str">
        <f t="shared" si="31"/>
        <v>2.0cm</v>
      </c>
      <c r="R149" cm="1">
        <f t="array" ref="R149">IF(Q149="","",IF(ISNUMBER(SEARCH("cm",Q149)),MAX(VALUE(SUBSTITUTE(_xlfn.FILTERXML("&lt;t&gt;&lt;s&gt;"&amp;SUBSTITUTE(Q149,",","&lt;/s&gt;&lt;s&gt;")&amp;"&lt;/s&gt;&lt;/t&gt;","//s"),"cm",""))),MAX(VALUE(SUBSTITUTE(_xlfn.FILTERXML("&lt;t&gt;&lt;s&gt;"&amp;SUBSTITUTE(Q149,",","&lt;/s&gt;&lt;s&gt;")&amp;"&lt;/s&gt;&lt;/t&gt;","//s"),"mm","")))/10))</f>
        <v>2</v>
      </c>
      <c r="S149" t="str">
        <f>IF(OR('Model output'!P148="",ISNUMBER(SEARCH("Not identified", 'Model output'!P148)),ISNUMBER(SEARCH("Absent",'Model output'!P148)),AND(ISNUMBER(SEARCH("No",'Model output'!P148)),NOT(ISNUMBER(SEARCH("diagnostic",'Model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positive</v>
      </c>
      <c r="X149" t="str">
        <f>IF('Model output'!S148="","", IF('Model output'!S148= "[]", "", 'Model output'!S148))</f>
        <v>Present, extending into fibroadipose tissue</v>
      </c>
      <c r="Y149" t="str">
        <f>IF(OR('Model output'!S148="",ISNUMBER(SEARCH("Absent",'Model output'!S148)),ISNUMBER(SEARCH("Not identified",'Model output'!S148)),ISNUMBER(SEARCH("No",'Model output'!S148)),ISNUMBER(SEARCH("negative",'Model output'!S148)),ISNUMBER(SEARCH("limited to thyroid",'Model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 IF('Model output'!T148="[]", "", IF('Model output'!T148="Not mentioned", "No", "Yes")))</f>
        <v/>
      </c>
      <c r="AB149" t="str">
        <f>IF(AA149&lt;&gt;"Yes","",IF(OR('Model output'!U148="",'Model output'!U148="[]",ISNUMBER(SEARCH("Not identified",'Model output'!U148))),"",'Model output'!U148))</f>
        <v/>
      </c>
      <c r="AC149" s="9" t="str">
        <f>IF(OR('Model output'!V148="", AND(ISERROR(SEARCH("Positive",'Model output'!V148)), ISNUMBER(SEARCH("Negative",'Model output'!V148))), 'Model output'!V148="No", ISNUMBER(SEARCH("Uninvolved",'Model output'!V148)), ISNUMBER(SEARCH("Not involved",'Model output'!V148)), ISNUMBER(SEARCH("Free",'Model output'!V148)), ISNUMBER(SEARCH("Cannot be assessed",'Model output'!V148)), ISNUMBER(SEARCH("1 mm",'Model output'!V148)), ISNUMBER(SEARCH("0.1 CM",'Model output'!V148)), ISNUMBER(SEARCH("less than 0.2 mm",'Model output'!V148)), ISNUMBER(SEARCH("less than 0.5 mm",'Model output'!V148)), ISNUMBER(SEARCH("abut",'Model output'!V148))), "negative", "positive")</f>
        <v>negative</v>
      </c>
      <c r="AE149" s="27"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ISNUMBER(SEARCH("papillary",N149,1)),S149="positive"),AND(AND(ISNUMBER(J149),J149&gt;=5),M149=""),AND(AND(ISNUMBER(J149),J149&gt;=5),AND(ISNUMBER(M149),M149&gt;=1)),AND(ISNUMBER(SERACH("papillary",N149)),OR(Y149="positive",Z149="positive"), ISNUMBER(SEARCH("BRAF",AB149)))),"intermediate","low"))</f>
        <v>intermediate</v>
      </c>
      <c r="AF149" s="28" t="str">
        <f t="shared" si="32"/>
        <v>1b</v>
      </c>
      <c r="AG149" s="28" t="str">
        <f t="shared" si="33"/>
        <v>0</v>
      </c>
      <c r="AH149" s="28" t="str">
        <f t="shared" si="34"/>
        <v>0</v>
      </c>
      <c r="AI149" s="35" t="str">
        <f t="shared" si="35"/>
        <v>I</v>
      </c>
      <c r="AJ149" s="27" t="s">
        <v>629</v>
      </c>
      <c r="AK149" s="32" t="s">
        <v>944</v>
      </c>
      <c r="AL149" s="32" t="s">
        <v>945</v>
      </c>
      <c r="AM149" s="32" t="s">
        <v>948</v>
      </c>
      <c r="AN149" s="32" t="s">
        <v>59</v>
      </c>
      <c r="AO149" s="33">
        <f t="shared" ca="1" si="37"/>
        <v>1</v>
      </c>
      <c r="AP149" s="28">
        <f t="shared" si="38"/>
        <v>1</v>
      </c>
      <c r="AQ149" s="28">
        <f t="shared" si="39"/>
        <v>1</v>
      </c>
      <c r="AR149" s="28">
        <f t="shared" si="40"/>
        <v>1</v>
      </c>
      <c r="AS149" s="34">
        <f t="shared" si="36"/>
        <v>1</v>
      </c>
    </row>
    <row r="150" spans="1:45">
      <c r="A150" t="str">
        <f>'Model output'!A149</f>
        <v>TCGA-EL-A4KH</v>
      </c>
      <c r="B150" s="43">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X</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X</v>
      </c>
      <c r="F150" t="str">
        <f t="shared" si="29"/>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output'!G149)),ISNUMBER(SEARCH("2",'Model output'!G149)),ISNUMBER(SEARCH("III",'Model output'!G149)),ISNUMBER(SEARCH("three",'Model output'!G149)),ISNUMBER(SEARCH("3",'Model output'!G149)),ISNUMBER(SEARCH("IV",'Model output'!G149)),ISNUMBER(SEARCH("four",'Model output'!G149)),ISNUMBER(SEARCH("4",'Model output'!G149)),ISNUMBER(SEARCH("V ",'Model output'!G149)),ISNUMBER(SEARCH("five",'Model output'!G149)),ISNUMBER(SEARCH("5",'Model output'!G149))))), "lateral", "central"))</f>
        <v/>
      </c>
      <c r="H150" t="str">
        <f>IF('Model output'!H149="","negative",IF('Model output'!H149="[]", "negative", IF(OR(ISNUMBER(SEARCH("lymph node",'Model output'!H149)),ISNUMBER(SEARCH("Not mentioned",'Model output'!H149)),ISNUMBER(SEARCH("neck",'Model output'!H149)),ISNUMBER(SEARCH("Not applicable",'Model output'!H149))),"negative","positive")))</f>
        <v>negative</v>
      </c>
      <c r="I150">
        <f>IF('Model output'!I149="","",IF(ISNUMBER('Model output'!I149),'Model output'!I149,1))</f>
        <v>0</v>
      </c>
      <c r="J150">
        <f>IF('Model output'!J149="","",IF(AND(ISNUMBER('Model output'!J149),'Model output'!J149&lt;=I150),'Model output'!J149,IF(ISNUMBER(SEARCH("0/",'Model output'!J149)),0,1)))</f>
        <v>0</v>
      </c>
      <c r="K150" t="str" cm="1">
        <f t="array" ref="K150">IF(COUNT(FIND({0,1,2,3,4,5,6,7,8,9},'Model output'!K149))&gt;0,'Model output'!K149,"")</f>
        <v/>
      </c>
      <c r="L150" s="8" t="str">
        <f t="shared" si="30"/>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v>
      </c>
      <c r="O150" t="str">
        <f>IF('Model output'!M149="","",'Model output'!M149)</f>
        <v>follicular variant</v>
      </c>
      <c r="P150" t="str">
        <f>IF('Model output'!N149="","",'Model output'!N149)</f>
        <v>2.1 cm</v>
      </c>
      <c r="Q150" t="str">
        <f t="shared" si="31"/>
        <v>2.1cm</v>
      </c>
      <c r="R150" cm="1">
        <f t="array" ref="R150">IF(Q150="","",IF(ISNUMBER(SEARCH("cm",Q150)),MAX(VALUE(SUBSTITUTE(_xlfn.FILTERXML("&lt;t&gt;&lt;s&gt;"&amp;SUBSTITUTE(Q150,",","&lt;/s&gt;&lt;s&gt;")&amp;"&lt;/s&gt;&lt;/t&gt;","//s"),"cm",""))),MAX(VALUE(SUBSTITUTE(_xlfn.FILTERXML("&lt;t&gt;&lt;s&gt;"&amp;SUBSTITUTE(Q150,",","&lt;/s&gt;&lt;s&gt;")&amp;"&lt;/s&gt;&lt;/t&gt;","//s"),"mm","")))/10))</f>
        <v>2.1</v>
      </c>
      <c r="S150" t="str">
        <f>IF(OR('Model output'!P149="",ISNUMBER(SEARCH("Not identified", 'Model output'!P149)),ISNUMBER(SEARCH("Absent",'Model output'!P149)),AND(ISNUMBER(SEARCH("No",'Model output'!P149)),NOT(ISNUMBER(SEARCH("diagnostic",'Model output'!P149)))),ISNUMBER(SEARCH("Negative",'Model output'!P149))),"negative","positive")</f>
        <v>negative</v>
      </c>
      <c r="T150">
        <f>IF('Model output'!O149="","",'Model output'!O149)</f>
        <v>2</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t="str">
        <f>IF('Model output'!S149="","", IF('Model output'!S149= "[]", "", 'Model output'!S149))</f>
        <v>Absent</v>
      </c>
      <c r="Y150" t="str">
        <f>IF(OR('Model output'!S149="",ISNUMBER(SEARCH("Absent",'Model output'!S149)),ISNUMBER(SEARCH("Not identified",'Model output'!S149)),ISNUMBER(SEARCH("No",'Model output'!S149)),ISNUMBER(SEARCH("negative",'Model output'!S149)),ISNUMBER(SEARCH("limited to thyroid",'Model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 IF('Model output'!T149="[]", "", IF('Model output'!T149="Not mentioned", "No", "Yes")))</f>
        <v/>
      </c>
      <c r="AB150" t="str">
        <f>IF(AA150&lt;&gt;"Yes","",IF(OR('Model output'!U149="",'Model output'!U149="[]",ISNUMBER(SEARCH("Not identified",'Model output'!U149))),"",'Model output'!U149))</f>
        <v/>
      </c>
      <c r="AC150" s="9" t="str">
        <f>IF(OR('Model output'!V149="", AND(ISERROR(SEARCH("Positive",'Model output'!V149)), ISNUMBER(SEARCH("Negative",'Model output'!V149))), 'Model output'!V149="No", ISNUMBER(SEARCH("Uninvolved",'Model output'!V149)), ISNUMBER(SEARCH("Not involved",'Model output'!V149)), ISNUMBER(SEARCH("Free",'Model output'!V149)), ISNUMBER(SEARCH("Cannot be assessed",'Model output'!V149)), ISNUMBER(SEARCH("1 mm",'Model output'!V149)), ISNUMBER(SEARCH("0.1 CM",'Model output'!V149)), ISNUMBER(SEARCH("less than 0.2 mm",'Model output'!V149)), ISNUMBER(SEARCH("less than 0.5 mm",'Model output'!V149)), ISNUMBER(SEARCH("abut",'Model output'!V149))), "negative", "positive")</f>
        <v>negative</v>
      </c>
      <c r="AE150" s="27"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ISNUMBER(SEARCH("papillary",N150,1)),S150="positive"),AND(AND(ISNUMBER(J150),J150&gt;=5),M150=""),AND(AND(ISNUMBER(J150),J150&gt;=5),AND(ISNUMBER(M150),M150&gt;=1)),AND(ISNUMBER(SERACH("papillary",N150)),OR(Y150="positive",Z150="positive"), ISNUMBER(SEARCH("BRAF",AB150)))),"intermediate","low"))</f>
        <v>low</v>
      </c>
      <c r="AF150" s="28" t="str">
        <f t="shared" si="32"/>
        <v>2</v>
      </c>
      <c r="AG150" s="28" t="str">
        <f t="shared" si="33"/>
        <v>0</v>
      </c>
      <c r="AH150" s="28" t="str">
        <f t="shared" si="34"/>
        <v>0</v>
      </c>
      <c r="AI150" s="35" t="str">
        <f t="shared" si="35"/>
        <v>I</v>
      </c>
      <c r="AJ150" s="27" t="s">
        <v>627</v>
      </c>
      <c r="AK150" s="32" t="s">
        <v>947</v>
      </c>
      <c r="AL150" s="32" t="s">
        <v>948</v>
      </c>
      <c r="AM150" s="32" t="s">
        <v>948</v>
      </c>
      <c r="AN150" s="32" t="s">
        <v>59</v>
      </c>
      <c r="AO150" s="33">
        <f t="shared" ca="1" si="37"/>
        <v>1</v>
      </c>
      <c r="AP150" s="28">
        <f t="shared" si="38"/>
        <v>1</v>
      </c>
      <c r="AQ150" s="28">
        <f t="shared" si="39"/>
        <v>1</v>
      </c>
      <c r="AR150" s="28">
        <f t="shared" si="40"/>
        <v>1</v>
      </c>
      <c r="AS150" s="34">
        <f t="shared" si="36"/>
        <v>1</v>
      </c>
    </row>
    <row r="151" spans="1:45">
      <c r="A151" t="str">
        <f>'Model output'!A150</f>
        <v>TCGA-EL-A4KI</v>
      </c>
      <c r="B151" s="43">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X</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X</v>
      </c>
      <c r="F151" t="str">
        <f t="shared" si="29"/>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output'!G150)),ISNUMBER(SEARCH("2",'Model output'!G150)),ISNUMBER(SEARCH("III",'Model output'!G150)),ISNUMBER(SEARCH("three",'Model output'!G150)),ISNUMBER(SEARCH("3",'Model output'!G150)),ISNUMBER(SEARCH("IV",'Model output'!G150)),ISNUMBER(SEARCH("four",'Model output'!G150)),ISNUMBER(SEARCH("4",'Model output'!G150)),ISNUMBER(SEARCH("V ",'Model output'!G150)),ISNUMBER(SEARCH("five",'Model output'!G150)),ISNUMBER(SEARCH("5",'Model output'!G150))))), "lateral", "central"))</f>
        <v/>
      </c>
      <c r="H151" t="str">
        <f>IF('Model output'!H150="","negative",IF('Model output'!H150="[]", "negative", IF(OR(ISNUMBER(SEARCH("lymph node",'Model output'!H150)),ISNUMBER(SEARCH("Not mentioned",'Model output'!H150)),ISNUMBER(SEARCH("neck",'Model output'!H150)),ISNUMBER(SEARCH("Not applicable",'Model output'!H150))),"negative","positive")))</f>
        <v>negative</v>
      </c>
      <c r="I151">
        <f>IF('Model output'!I150="","",IF(ISNUMBER('Model output'!I150),'Model output'!I150,1))</f>
        <v>1</v>
      </c>
      <c r="J151">
        <f>IF('Model output'!J150="","",IF(AND(ISNUMBER('Model output'!J150),'Model output'!J150&lt;=I151),'Model output'!J150,IF(ISNUMBER(SEARCH("0/",'Model output'!J150)),0,1)))</f>
        <v>0</v>
      </c>
      <c r="K151" t="str" cm="1">
        <f t="array" ref="K151">IF(COUNT(FIND({0,1,2,3,4,5,6,7,8,9},'Model output'!K150))&gt;0,'Model output'!K150,"")</f>
        <v/>
      </c>
      <c r="L151" s="8" t="str">
        <f t="shared" si="30"/>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v>
      </c>
      <c r="O151" t="str">
        <f>IF('Model output'!M150="","",'Model output'!M150)</f>
        <v/>
      </c>
      <c r="P151" t="str">
        <f>IF('Model output'!N150="","",'Model output'!N150)</f>
        <v>3.4 cm</v>
      </c>
      <c r="Q151" t="str">
        <f t="shared" si="31"/>
        <v>3.4cm</v>
      </c>
      <c r="R151" cm="1">
        <f t="array" ref="R151">IF(Q151="","",IF(ISNUMBER(SEARCH("cm",Q151)),MAX(VALUE(SUBSTITUTE(_xlfn.FILTERXML("&lt;t&gt;&lt;s&gt;"&amp;SUBSTITUTE(Q151,",","&lt;/s&gt;&lt;s&gt;")&amp;"&lt;/s&gt;&lt;/t&gt;","//s"),"cm",""))),MAX(VALUE(SUBSTITUTE(_xlfn.FILTERXML("&lt;t&gt;&lt;s&gt;"&amp;SUBSTITUTE(Q151,",","&lt;/s&gt;&lt;s&gt;")&amp;"&lt;/s&gt;&lt;/t&gt;","//s"),"mm","")))/10))</f>
        <v>3.4</v>
      </c>
      <c r="S151" t="str">
        <f>IF(OR('Model output'!P150="",ISNUMBER(SEARCH("Not identified", 'Model output'!P150)),ISNUMBER(SEARCH("Absent",'Model output'!P150)),AND(ISNUMBER(SEARCH("No",'Model output'!P150)),NOT(ISNUMBER(SEARCH("diagnostic",'Model output'!P150)))),ISNUMBER(SEARCH("Negative",'Model output'!P150))),"negative","positive")</f>
        <v>positive</v>
      </c>
      <c r="T151">
        <f>IF('Model output'!O150="","",'Model output'!O150)</f>
        <v>1</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negative</v>
      </c>
      <c r="X151" t="str">
        <f>IF('Model output'!S150="","", IF('Model output'!S150= "[]", "", 'Model output'!S150))</f>
        <v>favor into fibrous tissue</v>
      </c>
      <c r="Y151" t="str">
        <f>IF(OR('Model output'!S150="",ISNUMBER(SEARCH("Absent",'Model output'!S150)),ISNUMBER(SEARCH("Not identified",'Model output'!S150)),ISNUMBER(SEARCH("No",'Model output'!S150)),ISNUMBER(SEARCH("negative",'Model output'!S150)),ISNUMBER(SEARCH("limited to thyroid",'Model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 IF('Model output'!T150="[]", "", IF('Model output'!T150="Not mentioned", "No", "Yes")))</f>
        <v/>
      </c>
      <c r="AB151" t="str">
        <f>IF(AA151&lt;&gt;"Yes","",IF(OR('Model output'!U150="",'Model output'!U150="[]",ISNUMBER(SEARCH("Not identified",'Model output'!U150))),"",'Model output'!U150))</f>
        <v/>
      </c>
      <c r="AC151" s="9" t="str">
        <f>IF(OR('Model output'!V150="", AND(ISERROR(SEARCH("Positive",'Model output'!V150)), ISNUMBER(SEARCH("Negative",'Model output'!V150))), 'Model output'!V150="No", ISNUMBER(SEARCH("Uninvolved",'Model output'!V150)), ISNUMBER(SEARCH("Not involved",'Model output'!V150)), ISNUMBER(SEARCH("Free",'Model output'!V150)), ISNUMBER(SEARCH("Cannot be assessed",'Model output'!V150)), ISNUMBER(SEARCH("1 mm",'Model output'!V150)), ISNUMBER(SEARCH("0.1 CM",'Model output'!V150)), ISNUMBER(SEARCH("less than 0.2 mm",'Model output'!V150)), ISNUMBER(SEARCH("less than 0.5 mm",'Model output'!V150)), ISNUMBER(SEARCH("abut",'Model output'!V150))), "negative", "positive")</f>
        <v>negative</v>
      </c>
      <c r="AE151" s="27"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ISNUMBER(SEARCH("papillary",N151,1)),S151="positive"),AND(AND(ISNUMBER(J151),J151&gt;=5),M151=""),AND(AND(ISNUMBER(J151),J151&gt;=5),AND(ISNUMBER(M151),M151&gt;=1)),AND(ISNUMBER(SERACH("papillary",N151)),OR(Y151="positive",Z151="positive"), ISNUMBER(SEARCH("BRAF",AB151)))),"intermediate","low"))</f>
        <v>intermediate</v>
      </c>
      <c r="AF151" s="28" t="str">
        <f t="shared" si="32"/>
        <v>2</v>
      </c>
      <c r="AG151" s="28" t="str">
        <f t="shared" si="33"/>
        <v>0</v>
      </c>
      <c r="AH151" s="28" t="str">
        <f t="shared" si="34"/>
        <v>0</v>
      </c>
      <c r="AI151" s="35" t="str">
        <f t="shared" si="35"/>
        <v>I</v>
      </c>
      <c r="AJ151" s="27" t="s">
        <v>629</v>
      </c>
      <c r="AK151" s="32" t="s">
        <v>947</v>
      </c>
      <c r="AL151" s="32" t="s">
        <v>945</v>
      </c>
      <c r="AM151" s="32" t="s">
        <v>948</v>
      </c>
      <c r="AN151" s="32" t="s">
        <v>59</v>
      </c>
      <c r="AO151" s="33">
        <f t="shared" ca="1" si="37"/>
        <v>1</v>
      </c>
      <c r="AP151" s="28">
        <f t="shared" si="38"/>
        <v>1</v>
      </c>
      <c r="AQ151" s="28">
        <f t="shared" si="39"/>
        <v>1</v>
      </c>
      <c r="AR151" s="28">
        <f t="shared" si="40"/>
        <v>1</v>
      </c>
      <c r="AS151" s="34">
        <f t="shared" si="36"/>
        <v>1</v>
      </c>
    </row>
    <row r="152" spans="1:45">
      <c r="A152" t="str">
        <f>'Model output'!A151</f>
        <v>TCGA-EM-A1CU</v>
      </c>
      <c r="B152" s="43">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29"/>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output'!G151)),ISNUMBER(SEARCH("2",'Model output'!G151)),ISNUMBER(SEARCH("III",'Model output'!G151)),ISNUMBER(SEARCH("three",'Model output'!G151)),ISNUMBER(SEARCH("3",'Model output'!G151)),ISNUMBER(SEARCH("IV",'Model output'!G151)),ISNUMBER(SEARCH("four",'Model output'!G151)),ISNUMBER(SEARCH("4",'Model output'!G151)),ISNUMBER(SEARCH("V ",'Model output'!G151)),ISNUMBER(SEARCH("five",'Model output'!G151)),ISNUMBER(SEARCH("5",'Model output'!G151))))), "lateral", "central"))</f>
        <v>central</v>
      </c>
      <c r="H152" t="str">
        <f>IF('Model output'!H151="","negative",IF('Model output'!H151="[]", "negative", IF(OR(ISNUMBER(SEARCH("lymph node",'Model output'!H151)),ISNUMBER(SEARCH("Not mentioned",'Model output'!H151)),ISNUMBER(SEARCH("neck",'Model output'!H151)),ISNUMBER(SEARCH("Not applicable",'Model output'!H151))),"negative","positive")))</f>
        <v>negative</v>
      </c>
      <c r="I152">
        <f>IF('Model output'!I151="","",IF(ISNUMBER('Model output'!I151),'Model output'!I151,1))</f>
        <v>20</v>
      </c>
      <c r="J152">
        <f>IF('Model output'!J151="","",IF(AND(ISNUMBER('Model output'!J151),'Model output'!J151&lt;=I152),'Model output'!J151,IF(ISNUMBER(SEARCH("0/",'Model output'!J151)),0,1)))</f>
        <v>1</v>
      </c>
      <c r="K152" t="str" cm="1">
        <f t="array" ref="K152">IF(COUNT(FIND({0,1,2,3,4,5,6,7,8,9},'Model output'!K151))&gt;0,'Model output'!K151,"")</f>
        <v>0.8 cm</v>
      </c>
      <c r="L152" s="8" t="str">
        <f t="shared" si="30"/>
        <v>0.8cm</v>
      </c>
      <c r="M152" cm="1">
        <f t="array" ref="M152">IF(L152="","",IF(ISNUMBER(SEARCH("cm",L152)),MAX(VALUE(SUBSTITUTE(_xlfn.FILTERXML("&lt;t&gt;&lt;s&gt;"&amp;SUBSTITUTE(L152,",","&lt;/s&gt;&lt;s&gt;")&amp;"&lt;/s&gt;&lt;/t&gt;","//s"),"cm",""))),MAX(VALUE(SUBSTITUTE(_xlfn.FILTERXML("&lt;t&gt;&lt;s&gt;"&amp;SUBSTITUTE(L152,",","&lt;/s&gt;&lt;s&gt;")&amp;"&lt;/s&gt;&lt;/t&gt;","//s"),"mm","")))/10))</f>
        <v>0.8</v>
      </c>
      <c r="N152" t="str">
        <f>IF('Model output'!L151="","",'Model output'!L151)</f>
        <v>Papillary carcinoma, classical type</v>
      </c>
      <c r="O152" t="str">
        <f>IF('Model output'!M151="","",'Model output'!M151)</f>
        <v/>
      </c>
      <c r="P152" t="str">
        <f>IF('Model output'!N151="","",'Model output'!N151)</f>
        <v>6.5 cm</v>
      </c>
      <c r="Q152" t="str">
        <f t="shared" si="31"/>
        <v>6.5cm</v>
      </c>
      <c r="R152" cm="1">
        <f t="array" ref="R152">IF(Q152="","",IF(ISNUMBER(SEARCH("cm",Q152)),MAX(VALUE(SUBSTITUTE(_xlfn.FILTERXML("&lt;t&gt;&lt;s&gt;"&amp;SUBSTITUTE(Q152,",","&lt;/s&gt;&lt;s&gt;")&amp;"&lt;/s&gt;&lt;/t&gt;","//s"),"cm",""))),MAX(VALUE(SUBSTITUTE(_xlfn.FILTERXML("&lt;t&gt;&lt;s&gt;"&amp;SUBSTITUTE(Q152,",","&lt;/s&gt;&lt;s&gt;")&amp;"&lt;/s&gt;&lt;/t&gt;","//s"),"mm","")))/10))</f>
        <v>6.5</v>
      </c>
      <c r="S152" t="str">
        <f>IF(OR('Model output'!P151="",ISNUMBER(SEARCH("Not identified", 'Model output'!P151)),ISNUMBER(SEARCH("Absent",'Model output'!P151)),AND(ISNUMBER(SEARCH("No",'Model output'!P151)),NOT(ISNUMBER(SEARCH("diagnostic",'Model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t="str">
        <f>IF('Model output'!S151="","", IF('Model output'!S151= "[]", "", 'Model output'!S151))</f>
        <v>Absent</v>
      </c>
      <c r="Y152" t="str">
        <f>IF(OR('Model output'!S151="",ISNUMBER(SEARCH("Absent",'Model output'!S151)),ISNUMBER(SEARCH("Not identified",'Model output'!S151)),ISNUMBER(SEARCH("No",'Model output'!S151)),ISNUMBER(SEARCH("negative",'Model output'!S151)),ISNUMBER(SEARCH("limited to thyroid",'Model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 IF('Model output'!T151="[]", "", IF('Model output'!T151="Not mentioned", "No", "Yes")))</f>
        <v/>
      </c>
      <c r="AB152" t="str">
        <f>IF(AA152&lt;&gt;"Yes","",IF(OR('Model output'!U151="",'Model output'!U151="[]",ISNUMBER(SEARCH("Not identified",'Model output'!U151))),"",'Model output'!U151))</f>
        <v/>
      </c>
      <c r="AC152" s="9" t="str">
        <f>IF(OR('Model output'!V151="", AND(ISERROR(SEARCH("Positive",'Model output'!V151)), ISNUMBER(SEARCH("Negative",'Model output'!V151))), 'Model output'!V151="No", ISNUMBER(SEARCH("Uninvolved",'Model output'!V151)), ISNUMBER(SEARCH("Not involved",'Model output'!V151)), ISNUMBER(SEARCH("Free",'Model output'!V151)), ISNUMBER(SEARCH("Cannot be assessed",'Model output'!V151)), ISNUMBER(SEARCH("1 mm",'Model output'!V151)), ISNUMBER(SEARCH("0.1 CM",'Model output'!V151)), ISNUMBER(SEARCH("less than 0.2 mm",'Model output'!V151)), ISNUMBER(SEARCH("less than 0.5 mm",'Model output'!V151)), ISNUMBER(SEARCH("abut",'Model output'!V151))), "negative", "positive")</f>
        <v>negative</v>
      </c>
      <c r="AE152" s="27"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ISNUMBER(SEARCH("papillary",N152,1)),S152="positive"),AND(AND(ISNUMBER(J152),J152&gt;=5),M152=""),AND(AND(ISNUMBER(J152),J152&gt;=5),AND(ISNUMBER(M152),M152&gt;=1)),AND(ISNUMBER(SERACH("papillary",N152)),OR(Y152="positive",Z152="positive"), ISNUMBER(SEARCH("BRAF",AB152)))),"intermediate","low"))</f>
        <v>low</v>
      </c>
      <c r="AF152" s="28" t="str">
        <f t="shared" si="32"/>
        <v>3a</v>
      </c>
      <c r="AG152" s="28" t="str">
        <f t="shared" si="33"/>
        <v>1a</v>
      </c>
      <c r="AH152" s="28" t="str">
        <f t="shared" si="34"/>
        <v>0</v>
      </c>
      <c r="AI152" s="35" t="str">
        <f t="shared" si="35"/>
        <v>I</v>
      </c>
      <c r="AJ152" s="27" t="s">
        <v>627</v>
      </c>
      <c r="AK152" s="32" t="s">
        <v>950</v>
      </c>
      <c r="AL152" s="32" t="s">
        <v>949</v>
      </c>
      <c r="AM152" s="32" t="s">
        <v>948</v>
      </c>
      <c r="AN152" s="32" t="s">
        <v>59</v>
      </c>
      <c r="AO152" s="33">
        <f t="shared" ca="1" si="37"/>
        <v>1</v>
      </c>
      <c r="AP152" s="28">
        <f t="shared" si="38"/>
        <v>1</v>
      </c>
      <c r="AQ152" s="28">
        <f t="shared" si="39"/>
        <v>1</v>
      </c>
      <c r="AR152" s="28">
        <f t="shared" si="40"/>
        <v>1</v>
      </c>
      <c r="AS152" s="34">
        <f t="shared" si="36"/>
        <v>1</v>
      </c>
    </row>
    <row r="153" spans="1:45">
      <c r="A153" t="str">
        <f>'Model output'!A152</f>
        <v>TCGA-EM-A1CV</v>
      </c>
      <c r="B153" s="43">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X</v>
      </c>
      <c r="F153" t="str">
        <f t="shared" si="29"/>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output'!G152)),ISNUMBER(SEARCH("2",'Model output'!G152)),ISNUMBER(SEARCH("III",'Model output'!G152)),ISNUMBER(SEARCH("three",'Model output'!G152)),ISNUMBER(SEARCH("3",'Model output'!G152)),ISNUMBER(SEARCH("IV",'Model output'!G152)),ISNUMBER(SEARCH("four",'Model output'!G152)),ISNUMBER(SEARCH("4",'Model output'!G152)),ISNUMBER(SEARCH("V ",'Model output'!G152)),ISNUMBER(SEARCH("five",'Model output'!G152)),ISNUMBER(SEARCH("5",'Model output'!G152))))), "lateral", "central"))</f>
        <v/>
      </c>
      <c r="H153" t="str">
        <f>IF('Model output'!H152="","negative",IF('Model output'!H152="[]", "negative", IF(OR(ISNUMBER(SEARCH("lymph node",'Model output'!H152)),ISNUMBER(SEARCH("Not mentioned",'Model output'!H152)),ISNUMBER(SEARCH("neck",'Model output'!H152)),ISNUMBER(SEARCH("Not applicable",'Model output'!H152))),"negative","positive")))</f>
        <v>negative</v>
      </c>
      <c r="I153">
        <f>IF('Model output'!I152="","",IF(ISNUMBER('Model output'!I152),'Model output'!I152,1))</f>
        <v>3</v>
      </c>
      <c r="J153">
        <f>IF('Model output'!J152="","",IF(AND(ISNUMBER('Model output'!J152),'Model output'!J152&lt;=I153),'Model output'!J152,IF(ISNUMBER(SEARCH("0/",'Model output'!J152)),0,1)))</f>
        <v>0</v>
      </c>
      <c r="K153" t="str" cm="1">
        <f t="array" ref="K153">IF(COUNT(FIND({0,1,2,3,4,5,6,7,8,9},'Model output'!K152))&gt;0,'Model output'!K152,"")</f>
        <v/>
      </c>
      <c r="L153" s="8" t="str">
        <f t="shared" si="30"/>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v>
      </c>
      <c r="O153" t="str">
        <f>IF('Model output'!M152="","",'Model output'!M152)</f>
        <v>Classical (usual)</v>
      </c>
      <c r="P153" t="str">
        <f>IF('Model output'!N152="","",'Model output'!N152)</f>
        <v>1.1cm</v>
      </c>
      <c r="Q153" t="str">
        <f t="shared" si="31"/>
        <v>1.1cm</v>
      </c>
      <c r="R153" cm="1">
        <f t="array" ref="R153">IF(Q153="","",IF(ISNUMBER(SEARCH("cm",Q153)),MAX(VALUE(SUBSTITUTE(_xlfn.FILTERXML("&lt;t&gt;&lt;s&gt;"&amp;SUBSTITUTE(Q153,",","&lt;/s&gt;&lt;s&gt;")&amp;"&lt;/s&gt;&lt;/t&gt;","//s"),"cm",""))),MAX(VALUE(SUBSTITUTE(_xlfn.FILTERXML("&lt;t&gt;&lt;s&gt;"&amp;SUBSTITUTE(Q153,",","&lt;/s&gt;&lt;s&gt;")&amp;"&lt;/s&gt;&lt;/t&gt;","//s"),"mm","")))/10))</f>
        <v>1.1000000000000001</v>
      </c>
      <c r="S153" t="str">
        <f>IF(OR('Model output'!P152="",ISNUMBER(SEARCH("Not identified", 'Model output'!P152)),ISNUMBER(SEARCH("Absent",'Model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t="str">
        <f>IF('Model output'!S152="","", IF('Model output'!S152= "[]", "", 'Model output'!S152))</f>
        <v>Not identified</v>
      </c>
      <c r="Y153" t="str">
        <f>IF(OR('Model output'!S152="",ISNUMBER(SEARCH("Absent",'Model output'!S152)),ISNUMBER(SEARCH("Not identified",'Model output'!S152)),ISNUMBER(SEARCH("No",'Model output'!S152)),ISNUMBER(SEARCH("negative",'Model output'!S152)),ISNUMBER(SEARCH("limited to thyroid",'Model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 IF('Model output'!T152="[]", "", IF('Model output'!T152="Not mentioned", "No", "Yes")))</f>
        <v/>
      </c>
      <c r="AB153" t="str">
        <f>IF(AA153&lt;&gt;"Yes","",IF(OR('Model output'!U152="",'Model output'!U152="[]",ISNUMBER(SEARCH("Not identified",'Model output'!U152))),"",'Model output'!U152))</f>
        <v/>
      </c>
      <c r="AC153" s="9" t="str">
        <f>IF(OR('Model output'!V152="", AND(ISERROR(SEARCH("Positive",'Model output'!V152)), ISNUMBER(SEARCH("Negative",'Model output'!V152))), 'Model output'!V152="No", ISNUMBER(SEARCH("Uninvolved",'Model output'!V152)), ISNUMBER(SEARCH("Not involved",'Model output'!V152)), ISNUMBER(SEARCH("Free",'Model output'!V152)), ISNUMBER(SEARCH("Cannot be assessed",'Model output'!V152)), ISNUMBER(SEARCH("1 mm",'Model output'!V152)), ISNUMBER(SEARCH("0.1 CM",'Model output'!V152)), ISNUMBER(SEARCH("less than 0.2 mm",'Model output'!V152)), ISNUMBER(SEARCH("less than 0.5 mm",'Model output'!V152)), ISNUMBER(SEARCH("abut",'Model output'!V152))), "negative", "positive")</f>
        <v>negative</v>
      </c>
      <c r="AE153" s="27"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ISNUMBER(SEARCH("papillary",N153,1)),S153="positive"),AND(AND(ISNUMBER(J153),J153&gt;=5),M153=""),AND(AND(ISNUMBER(J153),J153&gt;=5),AND(ISNUMBER(M153),M153&gt;=1)),AND(ISNUMBER(SERACH("papillary",N153)),OR(Y153="positive",Z153="positive"), ISNUMBER(SEARCH("BRAF",AB153)))),"intermediate","low"))</f>
        <v>low</v>
      </c>
      <c r="AF153" s="28" t="str">
        <f t="shared" si="32"/>
        <v>1b</v>
      </c>
      <c r="AG153" s="28" t="str">
        <f t="shared" si="33"/>
        <v>0</v>
      </c>
      <c r="AH153" s="28" t="str">
        <f t="shared" si="34"/>
        <v>0</v>
      </c>
      <c r="AI153" s="35" t="str">
        <f t="shared" si="35"/>
        <v>I</v>
      </c>
      <c r="AJ153" s="27" t="s">
        <v>627</v>
      </c>
      <c r="AK153" s="32" t="s">
        <v>944</v>
      </c>
      <c r="AL153" s="32" t="s">
        <v>945</v>
      </c>
      <c r="AM153" s="32" t="s">
        <v>948</v>
      </c>
      <c r="AN153" s="32" t="s">
        <v>59</v>
      </c>
      <c r="AO153" s="33">
        <f t="shared" ca="1" si="37"/>
        <v>1</v>
      </c>
      <c r="AP153" s="28">
        <f t="shared" si="38"/>
        <v>1</v>
      </c>
      <c r="AQ153" s="28">
        <f t="shared" si="39"/>
        <v>1</v>
      </c>
      <c r="AR153" s="28">
        <f t="shared" si="40"/>
        <v>1</v>
      </c>
      <c r="AS153" s="34">
        <f t="shared" si="36"/>
        <v>1</v>
      </c>
    </row>
    <row r="154" spans="1:45">
      <c r="A154" t="str">
        <f>'Model output'!A153</f>
        <v>TCGA-EM-A1CW</v>
      </c>
      <c r="B154" s="43">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29"/>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output'!G153)),ISNUMBER(SEARCH("2",'Model output'!G153)),ISNUMBER(SEARCH("III",'Model output'!G153)),ISNUMBER(SEARCH("three",'Model output'!G153)),ISNUMBER(SEARCH("3",'Model output'!G153)),ISNUMBER(SEARCH("IV",'Model output'!G153)),ISNUMBER(SEARCH("four",'Model output'!G153)),ISNUMBER(SEARCH("4",'Model output'!G153)),ISNUMBER(SEARCH("V ",'Model output'!G153)),ISNUMBER(SEARCH("five",'Model output'!G153)),ISNUMBER(SEARCH("5",'Model output'!G153))))), "lateral", "central"))</f>
        <v/>
      </c>
      <c r="H154" t="str">
        <f>IF('Model output'!H153="","negative",IF('Model output'!H153="[]", "negative", IF(OR(ISNUMBER(SEARCH("lymph node",'Model output'!H153)),ISNUMBER(SEARCH("Not mentioned",'Model output'!H153)),ISNUMBER(SEARCH("neck",'Model output'!H153)),ISNUMBER(SEARCH("Not applicable",'Model output'!H153))),"negative","positive")))</f>
        <v>negative</v>
      </c>
      <c r="I154">
        <f>IF('Model output'!I153="","",IF(ISNUMBER('Model output'!I153),'Model output'!I153,1))</f>
        <v>1</v>
      </c>
      <c r="J154">
        <f>IF('Model output'!J153="","",IF(AND(ISNUMBER('Model output'!J153),'Model output'!J153&lt;=I154),'Model output'!J153,IF(ISNUMBER(SEARCH("0/",'Model output'!J153)),0,1)))</f>
        <v>0</v>
      </c>
      <c r="K154" t="str" cm="1">
        <f t="array" ref="K154">IF(COUNT(FIND({0,1,2,3,4,5,6,7,8,9},'Model output'!K153))&gt;0,'Model output'!K153,"")</f>
        <v/>
      </c>
      <c r="L154" s="8" t="str">
        <f t="shared" si="30"/>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 carcinoma, follicular variant</v>
      </c>
      <c r="O154" t="str">
        <f>IF('Model output'!M153="","",'Model output'!M153)</f>
        <v/>
      </c>
      <c r="P154" t="str">
        <f>IF('Model output'!N153="","",'Model output'!N153)</f>
        <v>4.5 cm</v>
      </c>
      <c r="Q154" t="str">
        <f t="shared" si="31"/>
        <v>4.5cm</v>
      </c>
      <c r="R154" cm="1">
        <f t="array" ref="R154">IF(Q154="","",IF(ISNUMBER(SEARCH("cm",Q154)),MAX(VALUE(SUBSTITUTE(_xlfn.FILTERXML("&lt;t&gt;&lt;s&gt;"&amp;SUBSTITUTE(Q154,",","&lt;/s&gt;&lt;s&gt;")&amp;"&lt;/s&gt;&lt;/t&gt;","//s"),"cm",""))),MAX(VALUE(SUBSTITUTE(_xlfn.FILTERXML("&lt;t&gt;&lt;s&gt;"&amp;SUBSTITUTE(Q154,",","&lt;/s&gt;&lt;s&gt;")&amp;"&lt;/s&gt;&lt;/t&gt;","//s"),"mm","")))/10))</f>
        <v>4.5</v>
      </c>
      <c r="S154" t="str">
        <f>IF(OR('Model output'!P153="",ISNUMBER(SEARCH("Not identified", 'Model output'!P153)),ISNUMBER(SEARCH("Absent",'Model output'!P153)),AND(ISNUMBER(SEARCH("No",'Model output'!P153)),NOT(ISNUMBER(SEARCH("diagnostic",'Model output'!P153)))),ISNUMBER(SEARCH("Negative",'Model output'!P153))),"negative","positive")</f>
        <v>negative</v>
      </c>
      <c r="T154">
        <f>IF('Model output'!O153="","",'Model output'!O153)</f>
        <v>3</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t="str">
        <f>IF('Model output'!S153="","", IF('Model output'!S153= "[]", "", 'Model output'!S153))</f>
        <v>Absent</v>
      </c>
      <c r="Y154" t="str">
        <f>IF(OR('Model output'!S153="",ISNUMBER(SEARCH("Absent",'Model output'!S153)),ISNUMBER(SEARCH("Not identified",'Model output'!S153)),ISNUMBER(SEARCH("No",'Model output'!S153)),ISNUMBER(SEARCH("negative",'Model output'!S153)),ISNUMBER(SEARCH("limited to thyroid",'Model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 IF('Model output'!T153="[]", "", IF('Model output'!T153="Not mentioned", "No", "Yes")))</f>
        <v/>
      </c>
      <c r="AB154" t="str">
        <f>IF(AA154&lt;&gt;"Yes","",IF(OR('Model output'!U153="",'Model output'!U153="[]",ISNUMBER(SEARCH("Not identified",'Model output'!U153))),"",'Model output'!U153))</f>
        <v/>
      </c>
      <c r="AC154" s="9" t="str">
        <f>IF(OR('Model output'!V153="", AND(ISERROR(SEARCH("Positive",'Model output'!V153)), ISNUMBER(SEARCH("Negative",'Model output'!V153))), 'Model output'!V153="No", ISNUMBER(SEARCH("Uninvolved",'Model output'!V153)), ISNUMBER(SEARCH("Not involved",'Model output'!V153)), ISNUMBER(SEARCH("Free",'Model output'!V153)), ISNUMBER(SEARCH("Cannot be assessed",'Model output'!V153)), ISNUMBER(SEARCH("1 mm",'Model output'!V153)), ISNUMBER(SEARCH("0.1 CM",'Model output'!V153)), ISNUMBER(SEARCH("less than 0.2 mm",'Model output'!V153)), ISNUMBER(SEARCH("less than 0.5 mm",'Model output'!V153)), ISNUMBER(SEARCH("abut",'Model output'!V153))), "negative", "positive")</f>
        <v>negative</v>
      </c>
      <c r="AE154" s="27"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ISNUMBER(SEARCH("papillary",N154,1)),S154="positive"),AND(AND(ISNUMBER(J154),J154&gt;=5),M154=""),AND(AND(ISNUMBER(J154),J154&gt;=5),AND(ISNUMBER(M154),M154&gt;=1)),AND(ISNUMBER(SERACH("papillary",N154)),OR(Y154="positive",Z154="positive"), ISNUMBER(SEARCH("BRAF",AB154)))),"intermediate","low"))</f>
        <v>low</v>
      </c>
      <c r="AF154" s="28" t="str">
        <f t="shared" si="32"/>
        <v>3a</v>
      </c>
      <c r="AG154" s="28" t="str">
        <f t="shared" si="33"/>
        <v>0</v>
      </c>
      <c r="AH154" s="28" t="str">
        <f t="shared" si="34"/>
        <v>0</v>
      </c>
      <c r="AI154" s="35" t="str">
        <f t="shared" si="35"/>
        <v>I</v>
      </c>
      <c r="AJ154" s="27" t="s">
        <v>627</v>
      </c>
      <c r="AK154" s="32" t="s">
        <v>950</v>
      </c>
      <c r="AL154" s="32" t="s">
        <v>945</v>
      </c>
      <c r="AM154" s="32" t="s">
        <v>948</v>
      </c>
      <c r="AN154" s="32" t="s">
        <v>59</v>
      </c>
      <c r="AO154" s="33">
        <f t="shared" ca="1" si="37"/>
        <v>1</v>
      </c>
      <c r="AP154" s="28">
        <f t="shared" si="38"/>
        <v>1</v>
      </c>
      <c r="AQ154" s="28">
        <f t="shared" si="39"/>
        <v>1</v>
      </c>
      <c r="AR154" s="28">
        <f t="shared" si="40"/>
        <v>1</v>
      </c>
      <c r="AS154" s="34">
        <f t="shared" si="36"/>
        <v>1</v>
      </c>
    </row>
    <row r="155" spans="1:45">
      <c r="A155" t="str">
        <f>'Model output'!A154</f>
        <v>TCGA-EM-A1YA</v>
      </c>
      <c r="B155" s="43">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29"/>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output'!G154)),ISNUMBER(SEARCH("2",'Model output'!G154)),ISNUMBER(SEARCH("III",'Model output'!G154)),ISNUMBER(SEARCH("three",'Model output'!G154)),ISNUMBER(SEARCH("3",'Model output'!G154)),ISNUMBER(SEARCH("IV",'Model output'!G154)),ISNUMBER(SEARCH("four",'Model output'!G154)),ISNUMBER(SEARCH("4",'Model output'!G154)),ISNUMBER(SEARCH("V ",'Model output'!G154)),ISNUMBER(SEARCH("five",'Model output'!G154)),ISNUMBER(SEARCH("5",'Model output'!G154))))), "lateral", "central"))</f>
        <v/>
      </c>
      <c r="H155" t="str">
        <f>IF('Model output'!H154="","negative",IF('Model output'!H154="[]", "negative", IF(OR(ISNUMBER(SEARCH("lymph node",'Model output'!H154)),ISNUMBER(SEARCH("Not mentioned",'Model output'!H154)),ISNUMBER(SEARCH("neck",'Model output'!H154)),ISNUMBER(SEARCH("Not applicable",'Model output'!H154))),"negative","positive")))</f>
        <v>negative</v>
      </c>
      <c r="I155" t="str">
        <f>IF('Model output'!I154="","",IF(ISNUMBER('Model output'!I154),'Model output'!I154,1))</f>
        <v/>
      </c>
      <c r="J155" t="str">
        <f>IF('Model output'!J154="","",IF(AND(ISNUMBER('Model output'!J154),'Model output'!J154&lt;=I155),'Model output'!J154,IF(ISNUMBER(SEARCH("0/",'Model output'!J154)),0,1)))</f>
        <v/>
      </c>
      <c r="K155" t="str" cm="1">
        <f t="array" ref="K155">IF(COUNT(FIND({0,1,2,3,4,5,6,7,8,9},'Model output'!K154))&gt;0,'Model output'!K154,"")</f>
        <v/>
      </c>
      <c r="L155" s="8" t="str">
        <f t="shared" si="30"/>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v>
      </c>
      <c r="O155" t="str">
        <f>IF('Model output'!M154="","",'Model output'!M154)</f>
        <v>Oncocytic</v>
      </c>
      <c r="P155" t="str">
        <f>IF('Model output'!N154="","",'Model output'!N154)</f>
        <v>3.7 cm</v>
      </c>
      <c r="Q155" t="str">
        <f t="shared" si="31"/>
        <v>3.7cm</v>
      </c>
      <c r="R155" cm="1">
        <f t="array" ref="R155">IF(Q155="","",IF(ISNUMBER(SEARCH("cm",Q155)),MAX(VALUE(SUBSTITUTE(_xlfn.FILTERXML("&lt;t&gt;&lt;s&gt;"&amp;SUBSTITUTE(Q155,",","&lt;/s&gt;&lt;s&gt;")&amp;"&lt;/s&gt;&lt;/t&gt;","//s"),"cm",""))),MAX(VALUE(SUBSTITUTE(_xlfn.FILTERXML("&lt;t&gt;&lt;s&gt;"&amp;SUBSTITUTE(Q155,",","&lt;/s&gt;&lt;s&gt;")&amp;"&lt;/s&gt;&lt;/t&gt;","//s"),"mm","")))/10))</f>
        <v>3.7</v>
      </c>
      <c r="S155" t="str">
        <f>IF(OR('Model output'!P154="",ISNUMBER(SEARCH("Not identified", 'Model output'!P154)),ISNUMBER(SEARCH("Absent",'Model output'!P154)),AND(ISNUMBER(SEARCH("No",'Model output'!P154)),NOT(ISNUMBER(SEARCH("diagnostic",'Model output'!P154)))),ISNUMBER(SEARCH("Negative",'Model output'!P154))),"negative","positive")</f>
        <v>negative</v>
      </c>
      <c r="T155">
        <f>IF('Model output'!O154="","",'Model output'!O154)</f>
        <v>1</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t="str">
        <f>IF('Model output'!S154="","", IF('Model output'!S154= "[]", "", 'Model output'!S154))</f>
        <v>Absent</v>
      </c>
      <c r="Y155" t="str">
        <f>IF(OR('Model output'!S154="",ISNUMBER(SEARCH("Absent",'Model output'!S154)),ISNUMBER(SEARCH("Not identified",'Model output'!S154)),ISNUMBER(SEARCH("No",'Model output'!S154)),ISNUMBER(SEARCH("negative",'Model output'!S154)),ISNUMBER(SEARCH("limited to thyroid",'Model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 IF('Model output'!T154="[]", "", IF('Model output'!T154="Not mentioned", "No", "Yes")))</f>
        <v/>
      </c>
      <c r="AB155" t="str">
        <f>IF(AA155&lt;&gt;"Yes","",IF(OR('Model output'!U154="",'Model output'!U154="[]",ISNUMBER(SEARCH("Not identified",'Model output'!U154))),"",'Model output'!U154))</f>
        <v/>
      </c>
      <c r="AC155" s="9" t="str">
        <f>IF(OR('Model output'!V154="", AND(ISERROR(SEARCH("Positive",'Model output'!V154)), ISNUMBER(SEARCH("Negative",'Model output'!V154))), 'Model output'!V154="No", ISNUMBER(SEARCH("Uninvolved",'Model output'!V154)), ISNUMBER(SEARCH("Not involved",'Model output'!V154)), ISNUMBER(SEARCH("Free",'Model output'!V154)), ISNUMBER(SEARCH("Cannot be assessed",'Model output'!V154)), ISNUMBER(SEARCH("1 mm",'Model output'!V154)), ISNUMBER(SEARCH("0.1 CM",'Model output'!V154)), ISNUMBER(SEARCH("less than 0.2 mm",'Model output'!V154)), ISNUMBER(SEARCH("less than 0.5 mm",'Model output'!V154)), ISNUMBER(SEARCH("abut",'Model output'!V154))), "negative", "positive")</f>
        <v>negative</v>
      </c>
      <c r="AE155" s="27"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ISNUMBER(SEARCH("papillary",N155,1)),S155="positive"),AND(AND(ISNUMBER(J155),J155&gt;=5),M155=""),AND(AND(ISNUMBER(J155),J155&gt;=5),AND(ISNUMBER(M155),M155&gt;=1)),AND(ISNUMBER(SERACH("papillary",N155)),OR(Y155="positive",Z155="positive"), ISNUMBER(SEARCH("BRAF",AB155)))),"intermediate","low"))</f>
        <v>low</v>
      </c>
      <c r="AF155" s="28" t="str">
        <f t="shared" si="32"/>
        <v>2</v>
      </c>
      <c r="AG155" s="28" t="str">
        <f t="shared" si="33"/>
        <v>0</v>
      </c>
      <c r="AH155" s="28" t="str">
        <f t="shared" si="34"/>
        <v>0</v>
      </c>
      <c r="AI155" s="35" t="str">
        <f t="shared" si="35"/>
        <v>I</v>
      </c>
      <c r="AJ155" s="27" t="s">
        <v>627</v>
      </c>
      <c r="AK155" s="32" t="s">
        <v>947</v>
      </c>
      <c r="AL155" s="32" t="s">
        <v>948</v>
      </c>
      <c r="AM155" s="32" t="s">
        <v>948</v>
      </c>
      <c r="AN155" s="32" t="s">
        <v>59</v>
      </c>
      <c r="AO155" s="33">
        <f t="shared" ca="1" si="37"/>
        <v>1</v>
      </c>
      <c r="AP155" s="28">
        <f t="shared" si="38"/>
        <v>1</v>
      </c>
      <c r="AQ155" s="28">
        <f t="shared" si="39"/>
        <v>1</v>
      </c>
      <c r="AR155" s="28">
        <f t="shared" si="40"/>
        <v>1</v>
      </c>
      <c r="AS155" s="34">
        <f t="shared" si="36"/>
        <v>1</v>
      </c>
    </row>
    <row r="156" spans="1:45">
      <c r="A156" t="str">
        <f>'Model output'!A155</f>
        <v>TCGA-EM-A1YB</v>
      </c>
      <c r="B156" s="43">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
      </c>
      <c r="F156" t="str">
        <f t="shared" si="29"/>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output'!G155)),ISNUMBER(SEARCH("2",'Model output'!G155)),ISNUMBER(SEARCH("III",'Model output'!G155)),ISNUMBER(SEARCH("three",'Model output'!G155)),ISNUMBER(SEARCH("3",'Model output'!G155)),ISNUMBER(SEARCH("IV",'Model output'!G155)),ISNUMBER(SEARCH("four",'Model output'!G155)),ISNUMBER(SEARCH("4",'Model output'!G155)),ISNUMBER(SEARCH("V ",'Model output'!G155)),ISNUMBER(SEARCH("five",'Model output'!G155)),ISNUMBER(SEARCH("5",'Model output'!G155))))), "lateral", "central"))</f>
        <v/>
      </c>
      <c r="H156" t="str">
        <f>IF('Model output'!H155="","negative",IF('Model output'!H155="[]", "negative", IF(OR(ISNUMBER(SEARCH("lymph node",'Model output'!H155)),ISNUMBER(SEARCH("Not mentioned",'Model output'!H155)),ISNUMBER(SEARCH("neck",'Model output'!H155)),ISNUMBER(SEARCH("Not applicable",'Model output'!H155))),"negative","positive")))</f>
        <v>negative</v>
      </c>
      <c r="I156">
        <f>IF('Model output'!I155="","",IF(ISNUMBER('Model output'!I155),'Model output'!I155,1))</f>
        <v>0</v>
      </c>
      <c r="J156">
        <f>IF('Model output'!J155="","",IF(AND(ISNUMBER('Model output'!J155),'Model output'!J155&lt;=I156),'Model output'!J155,IF(ISNUMBER(SEARCH("0/",'Model output'!J155)),0,1)))</f>
        <v>0</v>
      </c>
      <c r="K156" t="str" cm="1">
        <f t="array" ref="K156">IF(COUNT(FIND({0,1,2,3,4,5,6,7,8,9},'Model output'!K155))&gt;0,'Model output'!K155,"")</f>
        <v/>
      </c>
      <c r="L156" s="8" t="str">
        <f t="shared" si="30"/>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 carcinoma</v>
      </c>
      <c r="O156" t="str">
        <f>IF('Model output'!M155="","",'Model output'!M155)</f>
        <v>Oncocytic or oxyphilic variant</v>
      </c>
      <c r="P156" t="str">
        <f>IF('Model output'!N155="","",'Model output'!N155)</f>
        <v>2.7cm</v>
      </c>
      <c r="Q156" t="str">
        <f t="shared" si="31"/>
        <v>2.7cm</v>
      </c>
      <c r="R156" cm="1">
        <f t="array" ref="R156">IF(Q156="","",IF(ISNUMBER(SEARCH("cm",Q156)),MAX(VALUE(SUBSTITUTE(_xlfn.FILTERXML("&lt;t&gt;&lt;s&gt;"&amp;SUBSTITUTE(Q156,",","&lt;/s&gt;&lt;s&gt;")&amp;"&lt;/s&gt;&lt;/t&gt;","//s"),"cm",""))),MAX(VALUE(SUBSTITUTE(_xlfn.FILTERXML("&lt;t&gt;&lt;s&gt;"&amp;SUBSTITUTE(Q156,",","&lt;/s&gt;&lt;s&gt;")&amp;"&lt;/s&gt;&lt;/t&gt;","//s"),"mm","")))/10))</f>
        <v>2.7</v>
      </c>
      <c r="S156" t="str">
        <f>IF(OR('Model output'!P155="",ISNUMBER(SEARCH("Not identified", 'Model output'!P155)),ISNUMBER(SEARCH("Absent",'Model output'!P155)),AND(ISNUMBER(SEARCH("No",'Model output'!P155)),NOT(ISNUMBER(SEARCH("diagnostic",'Model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t="str">
        <f>IF('Model output'!S155="","", IF('Model output'!S155= "[]", "", 'Model output'!S155))</f>
        <v>Not identified</v>
      </c>
      <c r="Y156" t="str">
        <f>IF(OR('Model output'!S155="",ISNUMBER(SEARCH("Absent",'Model output'!S155)),ISNUMBER(SEARCH("Not identified",'Model output'!S155)),ISNUMBER(SEARCH("No",'Model output'!S155)),ISNUMBER(SEARCH("negative",'Model output'!S155)),ISNUMBER(SEARCH("limited to thyroid",'Model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 IF('Model output'!T155="[]", "", IF('Model output'!T155="Not mentioned", "No", "Yes")))</f>
        <v/>
      </c>
      <c r="AB156" t="str">
        <f>IF(AA156&lt;&gt;"Yes","",IF(OR('Model output'!U155="",'Model output'!U155="[]",ISNUMBER(SEARCH("Not identified",'Model output'!U155))),"",'Model output'!U155))</f>
        <v/>
      </c>
      <c r="AC156" s="9" t="str">
        <f>IF(OR('Model output'!V155="", AND(ISERROR(SEARCH("Positive",'Model output'!V155)), ISNUMBER(SEARCH("Negative",'Model output'!V155))), 'Model output'!V155="No", ISNUMBER(SEARCH("Uninvolved",'Model output'!V155)), ISNUMBER(SEARCH("Not involved",'Model output'!V155)), ISNUMBER(SEARCH("Free",'Model output'!V155)), ISNUMBER(SEARCH("Cannot be assessed",'Model output'!V155)), ISNUMBER(SEARCH("1 mm",'Model output'!V155)), ISNUMBER(SEARCH("0.1 CM",'Model output'!V155)), ISNUMBER(SEARCH("less than 0.2 mm",'Model output'!V155)), ISNUMBER(SEARCH("less than 0.5 mm",'Model output'!V155)), ISNUMBER(SEARCH("abut",'Model output'!V155))), "negative", "positive")</f>
        <v>negative</v>
      </c>
      <c r="AE156" s="27"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ISNUMBER(SEARCH("papillary",N156,1)),S156="positive"),AND(AND(ISNUMBER(J156),J156&gt;=5),M156=""),AND(AND(ISNUMBER(J156),J156&gt;=5),AND(ISNUMBER(M156),M156&gt;=1)),AND(ISNUMBER(SERACH("papillary",N156)),OR(Y156="positive",Z156="positive"), ISNUMBER(SEARCH("BRAF",AB156)))),"intermediate","low"))</f>
        <v>low</v>
      </c>
      <c r="AF156" s="28" t="str">
        <f t="shared" si="32"/>
        <v>2</v>
      </c>
      <c r="AG156" s="28" t="str">
        <f t="shared" si="33"/>
        <v>0</v>
      </c>
      <c r="AH156" s="28" t="str">
        <f t="shared" si="34"/>
        <v>0</v>
      </c>
      <c r="AI156" s="35" t="str">
        <f t="shared" si="35"/>
        <v>I</v>
      </c>
      <c r="AJ156" s="27" t="s">
        <v>627</v>
      </c>
      <c r="AK156" s="32" t="s">
        <v>947</v>
      </c>
      <c r="AL156" s="32" t="s">
        <v>948</v>
      </c>
      <c r="AM156" s="32" t="s">
        <v>948</v>
      </c>
      <c r="AN156" s="32" t="s">
        <v>59</v>
      </c>
      <c r="AO156" s="33">
        <f t="shared" ca="1" si="37"/>
        <v>1</v>
      </c>
      <c r="AP156" s="28">
        <f t="shared" si="38"/>
        <v>1</v>
      </c>
      <c r="AQ156" s="28">
        <f t="shared" si="39"/>
        <v>1</v>
      </c>
      <c r="AR156" s="28">
        <f t="shared" si="40"/>
        <v>1</v>
      </c>
      <c r="AS156" s="34">
        <f t="shared" si="36"/>
        <v>1</v>
      </c>
    </row>
    <row r="157" spans="1:45">
      <c r="A157" t="str">
        <f>'Model output'!A156</f>
        <v>TCGA-EM-A22I</v>
      </c>
      <c r="B157" s="43">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
      </c>
      <c r="F157" t="str">
        <f t="shared" si="29"/>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output'!G156)),ISNUMBER(SEARCH("2",'Model output'!G156)),ISNUMBER(SEARCH("III",'Model output'!G156)),ISNUMBER(SEARCH("three",'Model output'!G156)),ISNUMBER(SEARCH("3",'Model output'!G156)),ISNUMBER(SEARCH("IV",'Model output'!G156)),ISNUMBER(SEARCH("four",'Model output'!G156)),ISNUMBER(SEARCH("4",'Model output'!G156)),ISNUMBER(SEARCH("V ",'Model output'!G156)),ISNUMBER(SEARCH("five",'Model output'!G156)),ISNUMBER(SEARCH("5",'Model output'!G156))))), "lateral", "central"))</f>
        <v/>
      </c>
      <c r="H157" t="str">
        <f>IF('Model output'!H156="","negative",IF('Model output'!H156="[]", "negative", IF(OR(ISNUMBER(SEARCH("lymph node",'Model output'!H156)),ISNUMBER(SEARCH("Not mentioned",'Model output'!H156)),ISNUMBER(SEARCH("neck",'Model output'!H156)),ISNUMBER(SEARCH("Not applicable",'Model output'!H156))),"negative","positive")))</f>
        <v>negative</v>
      </c>
      <c r="I157">
        <f>IF('Model output'!I156="","",IF(ISNUMBER('Model output'!I156),'Model output'!I156,1))</f>
        <v>1</v>
      </c>
      <c r="J157">
        <f>IF('Model output'!J156="","",IF(AND(ISNUMBER('Model output'!J156),'Model output'!J156&lt;=I157),'Model output'!J156,IF(ISNUMBER(SEARCH("0/",'Model output'!J156)),0,1)))</f>
        <v>0</v>
      </c>
      <c r="K157" t="str" cm="1">
        <f t="array" ref="K157">IF(COUNT(FIND({0,1,2,3,4,5,6,7,8,9},'Model output'!K156))&gt;0,'Model output'!K156,"")</f>
        <v/>
      </c>
      <c r="L157" s="8" t="str">
        <f t="shared" si="30"/>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v>
      </c>
      <c r="O157" t="str">
        <f>IF('Model output'!M156="","",'Model output'!M156)</f>
        <v>classical (usual)</v>
      </c>
      <c r="P157" t="str">
        <f>IF('Model output'!N156="","",'Model output'!N156)</f>
        <v>2.1 cm</v>
      </c>
      <c r="Q157" t="str">
        <f t="shared" si="31"/>
        <v>2.1cm</v>
      </c>
      <c r="R157" cm="1">
        <f t="array" ref="R157">IF(Q157="","",IF(ISNUMBER(SEARCH("cm",Q157)),MAX(VALUE(SUBSTITUTE(_xlfn.FILTERXML("&lt;t&gt;&lt;s&gt;"&amp;SUBSTITUTE(Q157,",","&lt;/s&gt;&lt;s&gt;")&amp;"&lt;/s&gt;&lt;/t&gt;","//s"),"cm",""))),MAX(VALUE(SUBSTITUTE(_xlfn.FILTERXML("&lt;t&gt;&lt;s&gt;"&amp;SUBSTITUTE(Q157,",","&lt;/s&gt;&lt;s&gt;")&amp;"&lt;/s&gt;&lt;/t&gt;","//s"),"mm","")))/10))</f>
        <v>2.1</v>
      </c>
      <c r="S157" t="str">
        <f>IF(OR('Model output'!P156="",ISNUMBER(SEARCH("Not identified", 'Model output'!P156)),ISNUMBER(SEARCH("Absent",'Model output'!P156)),AND(ISNUMBER(SEARCH("No",'Model output'!P156)),NOT(ISNUMBER(SEARCH("diagnostic",'Model output'!P156)))),ISNUMBER(SEARCH("Negative",'Model output'!P156))),"negative","positive")</f>
        <v>positive</v>
      </c>
      <c r="T157">
        <f>IF('Model output'!O156="","",'Model output'!O156)</f>
        <v>2</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t="str">
        <f>IF('Model output'!S156="","", IF('Model output'!S156= "[]", "", 'Model output'!S156))</f>
        <v>Present, minimal</v>
      </c>
      <c r="Y157" t="str">
        <f>IF(OR('Model output'!S156="",ISNUMBER(SEARCH("Absent",'Model output'!S156)),ISNUMBER(SEARCH("Not identified",'Model output'!S156)),ISNUMBER(SEARCH("No",'Model output'!S156)),ISNUMBER(SEARCH("negative",'Model output'!S156)),ISNUMBER(SEARCH("limited to thyroid",'Model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 IF('Model output'!T156="[]", "", IF('Model output'!T156="Not mentioned", "No", "Yes")))</f>
        <v/>
      </c>
      <c r="AB157" t="str">
        <f>IF(AA157&lt;&gt;"Yes","",IF(OR('Model output'!U156="",'Model output'!U156="[]",ISNUMBER(SEARCH("Not identified",'Model output'!U156))),"",'Model output'!U156))</f>
        <v/>
      </c>
      <c r="AC157" s="9" t="str">
        <f>IF(OR('Model output'!V156="", AND(ISERROR(SEARCH("Positive",'Model output'!V156)), ISNUMBER(SEARCH("Negative",'Model output'!V156))), 'Model output'!V156="No", ISNUMBER(SEARCH("Uninvolved",'Model output'!V156)), ISNUMBER(SEARCH("Not involved",'Model output'!V156)), ISNUMBER(SEARCH("Free",'Model output'!V156)), ISNUMBER(SEARCH("Cannot be assessed",'Model output'!V156)), ISNUMBER(SEARCH("1 mm",'Model output'!V156)), ISNUMBER(SEARCH("0.1 CM",'Model output'!V156)), ISNUMBER(SEARCH("less than 0.2 mm",'Model output'!V156)), ISNUMBER(SEARCH("less than 0.5 mm",'Model output'!V156)), ISNUMBER(SEARCH("abut",'Model output'!V156))), "negative", "positive")</f>
        <v>positive</v>
      </c>
      <c r="AE157" s="27"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ISNUMBER(SEARCH("papillary",N157,1)),S157="positive"),AND(AND(ISNUMBER(J157),J157&gt;=5),M157=""),AND(AND(ISNUMBER(J157),J157&gt;=5),AND(ISNUMBER(M157),M157&gt;=1)),AND(ISNUMBER(SERACH("papillary",N157)),OR(Y157="positive",Z157="positive"), ISNUMBER(SEARCH("BRAF",AB157)))),"intermediate","low"))</f>
        <v>high</v>
      </c>
      <c r="AF157" s="28" t="str">
        <f t="shared" si="32"/>
        <v>2</v>
      </c>
      <c r="AG157" s="28" t="str">
        <f t="shared" si="33"/>
        <v>0</v>
      </c>
      <c r="AH157" s="28" t="str">
        <f t="shared" si="34"/>
        <v>0</v>
      </c>
      <c r="AI157" s="35" t="str">
        <f t="shared" si="35"/>
        <v>I</v>
      </c>
      <c r="AJ157" s="27" t="s">
        <v>625</v>
      </c>
      <c r="AK157" s="32" t="s">
        <v>947</v>
      </c>
      <c r="AL157" s="32" t="s">
        <v>945</v>
      </c>
      <c r="AM157" s="32" t="s">
        <v>948</v>
      </c>
      <c r="AN157" s="32" t="s">
        <v>59</v>
      </c>
      <c r="AO157" s="33">
        <f t="shared" si="37"/>
        <v>1</v>
      </c>
      <c r="AP157" s="28">
        <f t="shared" si="38"/>
        <v>1</v>
      </c>
      <c r="AQ157" s="28">
        <f t="shared" si="39"/>
        <v>1</v>
      </c>
      <c r="AR157" s="28">
        <f t="shared" si="40"/>
        <v>1</v>
      </c>
      <c r="AS157" s="34">
        <f t="shared" si="36"/>
        <v>1</v>
      </c>
    </row>
    <row r="158" spans="1:45">
      <c r="A158" t="str">
        <f>'Model output'!A157</f>
        <v>TCGA-EM-A22J</v>
      </c>
      <c r="B158" s="43">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
      </c>
      <c r="F158" t="str">
        <f t="shared" si="29"/>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output'!G157)),ISNUMBER(SEARCH("2",'Model output'!G157)),ISNUMBER(SEARCH("III",'Model output'!G157)),ISNUMBER(SEARCH("three",'Model output'!G157)),ISNUMBER(SEARCH("3",'Model output'!G157)),ISNUMBER(SEARCH("IV",'Model output'!G157)),ISNUMBER(SEARCH("four",'Model output'!G157)),ISNUMBER(SEARCH("4",'Model output'!G157)),ISNUMBER(SEARCH("V ",'Model output'!G157)),ISNUMBER(SEARCH("five",'Model output'!G157)),ISNUMBER(SEARCH("5",'Model output'!G157))))), "lateral", "central"))</f>
        <v/>
      </c>
      <c r="H158" t="str">
        <f>IF('Model output'!H157="","negative",IF('Model output'!H157="[]", "negative", IF(OR(ISNUMBER(SEARCH("lymph node",'Model output'!H157)),ISNUMBER(SEARCH("Not mentioned",'Model output'!H157)),ISNUMBER(SEARCH("neck",'Model output'!H157)),ISNUMBER(SEARCH("Not applicable",'Model output'!H157))),"negative","positive")))</f>
        <v>negative</v>
      </c>
      <c r="I158">
        <f>IF('Model output'!I157="","",IF(ISNUMBER('Model output'!I157),'Model output'!I157,1))</f>
        <v>1</v>
      </c>
      <c r="J158">
        <f>IF('Model output'!J157="","",IF(AND(ISNUMBER('Model output'!J157),'Model output'!J157&lt;=I158),'Model output'!J157,IF(ISNUMBER(SEARCH("0/",'Model output'!J157)),0,1)))</f>
        <v>0</v>
      </c>
      <c r="K158" t="str" cm="1">
        <f t="array" ref="K158">IF(COUNT(FIND({0,1,2,3,4,5,6,7,8,9},'Model output'!K157))&gt;0,'Model output'!K157,"")</f>
        <v/>
      </c>
      <c r="L158" s="8" t="str">
        <f t="shared" si="30"/>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 carcinoma, follicular variant</v>
      </c>
      <c r="O158" t="str">
        <f>IF('Model output'!M157="","",'Model output'!M157)</f>
        <v>Mixed solid and follicular variant with oncocytic change</v>
      </c>
      <c r="P158" t="str">
        <f>IF('Model output'!N157="","",'Model output'!N157)</f>
        <v>2.5cm</v>
      </c>
      <c r="Q158" t="str">
        <f t="shared" si="31"/>
        <v>2.5cm</v>
      </c>
      <c r="R158" cm="1">
        <f t="array" ref="R158">IF(Q158="","",IF(ISNUMBER(SEARCH("cm",Q158)),MAX(VALUE(SUBSTITUTE(_xlfn.FILTERXML("&lt;t&gt;&lt;s&gt;"&amp;SUBSTITUTE(Q158,",","&lt;/s&gt;&lt;s&gt;")&amp;"&lt;/s&gt;&lt;/t&gt;","//s"),"cm",""))),MAX(VALUE(SUBSTITUTE(_xlfn.FILTERXML("&lt;t&gt;&lt;s&gt;"&amp;SUBSTITUTE(Q158,",","&lt;/s&gt;&lt;s&gt;")&amp;"&lt;/s&gt;&lt;/t&gt;","//s"),"mm","")))/10))</f>
        <v>2.5</v>
      </c>
      <c r="S158" t="str">
        <f>IF(OR('Model output'!P157="",ISNUMBER(SEARCH("Not identified", 'Model output'!P157)),ISNUMBER(SEARCH("Absent",'Model output'!P157)),AND(ISNUMBER(SEARCH("No",'Model output'!P157)),NOT(ISNUMBER(SEARCH("diagnostic",'Model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t="str">
        <f>IF('Model output'!S157="","", IF('Model output'!S157= "[]", "", 'Model output'!S157))</f>
        <v>Not identified</v>
      </c>
      <c r="Y158" t="str">
        <f>IF(OR('Model output'!S157="",ISNUMBER(SEARCH("Absent",'Model output'!S157)),ISNUMBER(SEARCH("Not identified",'Model output'!S157)),ISNUMBER(SEARCH("No",'Model output'!S157)),ISNUMBER(SEARCH("negative",'Model output'!S157)),ISNUMBER(SEARCH("limited to thyroid",'Model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 IF('Model output'!T157="[]", "", IF('Model output'!T157="Not mentioned", "No", "Yes")))</f>
        <v/>
      </c>
      <c r="AB158" t="str">
        <f>IF(AA158&lt;&gt;"Yes","",IF(OR('Model output'!U157="",'Model output'!U157="[]",ISNUMBER(SEARCH("Not identified",'Model output'!U157))),"",'Model output'!U157))</f>
        <v/>
      </c>
      <c r="AC158" s="9" t="str">
        <f>IF(OR('Model output'!V157="", AND(ISERROR(SEARCH("Positive",'Model output'!V157)), ISNUMBER(SEARCH("Negative",'Model output'!V157))), 'Model output'!V157="No", ISNUMBER(SEARCH("Uninvolved",'Model output'!V157)), ISNUMBER(SEARCH("Not involved",'Model output'!V157)), ISNUMBER(SEARCH("Free",'Model output'!V157)), ISNUMBER(SEARCH("Cannot be assessed",'Model output'!V157)), ISNUMBER(SEARCH("1 mm",'Model output'!V157)), ISNUMBER(SEARCH("0.1 CM",'Model output'!V157)), ISNUMBER(SEARCH("less than 0.2 mm",'Model output'!V157)), ISNUMBER(SEARCH("less than 0.5 mm",'Model output'!V157)), ISNUMBER(SEARCH("abut",'Model output'!V157))), "negative", "positive")</f>
        <v>negative</v>
      </c>
      <c r="AE158" s="27"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ISNUMBER(SEARCH("papillary",N158,1)),S158="positive"),AND(AND(ISNUMBER(J158),J158&gt;=5),M158=""),AND(AND(ISNUMBER(J158),J158&gt;=5),AND(ISNUMBER(M158),M158&gt;=1)),AND(ISNUMBER(SERACH("papillary",N158)),OR(Y158="positive",Z158="positive"), ISNUMBER(SEARCH("BRAF",AB158)))),"intermediate","low"))</f>
        <v>intermediate</v>
      </c>
      <c r="AF158" s="28" t="str">
        <f t="shared" si="32"/>
        <v>2</v>
      </c>
      <c r="AG158" s="28" t="str">
        <f t="shared" si="33"/>
        <v>0</v>
      </c>
      <c r="AH158" s="28" t="str">
        <f t="shared" si="34"/>
        <v>0</v>
      </c>
      <c r="AI158" s="35" t="str">
        <f t="shared" si="35"/>
        <v>I</v>
      </c>
      <c r="AJ158" s="27" t="s">
        <v>629</v>
      </c>
      <c r="AK158" s="32" t="s">
        <v>947</v>
      </c>
      <c r="AL158" s="32" t="s">
        <v>945</v>
      </c>
      <c r="AM158" s="32" t="s">
        <v>948</v>
      </c>
      <c r="AN158" s="32" t="s">
        <v>59</v>
      </c>
      <c r="AO158" s="33">
        <f t="shared" ca="1" si="37"/>
        <v>1</v>
      </c>
      <c r="AP158" s="28">
        <f t="shared" si="38"/>
        <v>1</v>
      </c>
      <c r="AQ158" s="28">
        <f t="shared" si="39"/>
        <v>1</v>
      </c>
      <c r="AR158" s="28">
        <f t="shared" si="40"/>
        <v>1</v>
      </c>
      <c r="AS158" s="34">
        <f t="shared" si="36"/>
        <v>1</v>
      </c>
    </row>
    <row r="159" spans="1:45">
      <c r="A159" t="str">
        <f>'Model output'!A158</f>
        <v>TCGA-EM-A22K</v>
      </c>
      <c r="B159" s="43">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
      </c>
      <c r="F159" t="str">
        <f t="shared" si="29"/>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output'!G158)),ISNUMBER(SEARCH("2",'Model output'!G158)),ISNUMBER(SEARCH("III",'Model output'!G158)),ISNUMBER(SEARCH("three",'Model output'!G158)),ISNUMBER(SEARCH("3",'Model output'!G158)),ISNUMBER(SEARCH("IV",'Model output'!G158)),ISNUMBER(SEARCH("four",'Model output'!G158)),ISNUMBER(SEARCH("4",'Model output'!G158)),ISNUMBER(SEARCH("V ",'Model output'!G158)),ISNUMBER(SEARCH("five",'Model output'!G158)),ISNUMBER(SEARCH("5",'Model output'!G158))))), "lateral", "central"))</f>
        <v>central</v>
      </c>
      <c r="H159" t="str">
        <f>IF('Model output'!H158="","negative",IF('Model output'!H158="[]", "negative", IF(OR(ISNUMBER(SEARCH("lymph node",'Model output'!H158)),ISNUMBER(SEARCH("Not mentioned",'Model output'!H158)),ISNUMBER(SEARCH("neck",'Model output'!H158)),ISNUMBER(SEARCH("Not applicable",'Model output'!H158))),"negative","positive")))</f>
        <v>negative</v>
      </c>
      <c r="I159">
        <f>IF('Model output'!I158="","",IF(ISNUMBER('Model output'!I158),'Model output'!I158,1))</f>
        <v>83</v>
      </c>
      <c r="J159">
        <f>IF('Model output'!J158="","",IF(AND(ISNUMBER('Model output'!J158),'Model output'!J158&lt;=I159),'Model output'!J158,IF(ISNUMBER(SEARCH("0/",'Model output'!J158)),0,1)))</f>
        <v>10</v>
      </c>
      <c r="K159" t="str" cm="1">
        <f t="array" ref="K159">IF(COUNT(FIND({0,1,2,3,4,5,6,7,8,9},'Model output'!K158))&gt;0,'Model output'!K158,"")</f>
        <v/>
      </c>
      <c r="L159" s="8" t="str">
        <f t="shared" si="30"/>
        <v/>
      </c>
      <c r="M159" t="str" cm="1">
        <f t="array" ref="M159">IF(L159="","",IF(ISNUMBER(SEARCH("cm",L159)),MAX(VALUE(SUBSTITUTE(_xlfn.FILTERXML("&lt;t&gt;&lt;s&gt;"&amp;SUBSTITUTE(L159,",","&lt;/s&gt;&lt;s&gt;")&amp;"&lt;/s&gt;&lt;/t&gt;","//s"),"cm",""))),MAX(VALUE(SUBSTITUTE(_xlfn.FILTERXML("&lt;t&gt;&lt;s&gt;"&amp;SUBSTITUTE(L159,",","&lt;/s&gt;&lt;s&gt;")&amp;"&lt;/s&gt;&lt;/t&gt;","//s"),"mm","")))/10))</f>
        <v/>
      </c>
      <c r="N159" t="str">
        <f>IF('Model output'!L158="","",'Model output'!L158)</f>
        <v>['papillary carcinoma, classical (usual)', 'papillary carcinoma, columnar cell variant', 'papillary carcinoma, follicular variant']</v>
      </c>
      <c r="O159" t="str">
        <f>IF('Model output'!M158="","",'Model output'!M158)</f>
        <v>[]</v>
      </c>
      <c r="P159" t="str">
        <f>IF('Model output'!N158="","",'Model output'!N158)</f>
        <v>1.1 cm</v>
      </c>
      <c r="Q159" t="str">
        <f t="shared" si="31"/>
        <v>1.1cm</v>
      </c>
      <c r="R159" cm="1">
        <f t="array" ref="R159">IF(Q159="","",IF(ISNUMBER(SEARCH("cm",Q159)),MAX(VALUE(SUBSTITUTE(_xlfn.FILTERXML("&lt;t&gt;&lt;s&gt;"&amp;SUBSTITUTE(Q159,",","&lt;/s&gt;&lt;s&gt;")&amp;"&lt;/s&gt;&lt;/t&gt;","//s"),"cm",""))),MAX(VALUE(SUBSTITUTE(_xlfn.FILTERXML("&lt;t&gt;&lt;s&gt;"&amp;SUBSTITUTE(Q159,",","&lt;/s&gt;&lt;s&gt;")&amp;"&lt;/s&gt;&lt;/t&gt;","//s"),"mm","")))/10))</f>
        <v>1.1000000000000001</v>
      </c>
      <c r="S159" t="str">
        <f>IF(OR('Model output'!P158="",ISNUMBER(SEARCH("Not identified", 'Model output'!P158)),ISNUMBER(SEARCH("Absent",'Model output'!P158)),AND(ISNUMBER(SEARCH("No",'Model output'!P158)),NOT(ISNUMBER(SEARCH("diagnostic",'Model output'!P158)))),ISNUMBER(SEARCH("Negative",'Model output'!P158))),"negative","positive")</f>
        <v>negative</v>
      </c>
      <c r="T159" t="str">
        <f>IF('Model output'!O158="","",'Model output'!O158)</f>
        <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t="str">
        <f>IF('Model output'!S158="","", IF('Model output'!S158= "[]", "", 'Model output'!S158))</f>
        <v>Not identified</v>
      </c>
      <c r="Y159" t="str">
        <f>IF(OR('Model output'!S158="",ISNUMBER(SEARCH("Absent",'Model output'!S158)),ISNUMBER(SEARCH("Not identified",'Model output'!S158)),ISNUMBER(SEARCH("No",'Model output'!S158)),ISNUMBER(SEARCH("negative",'Model output'!S158)),ISNUMBER(SEARCH("limited to thyroid",'Model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 IF('Model output'!T158="[]", "", IF('Model output'!T158="Not mentioned", "No", "Yes")))</f>
        <v/>
      </c>
      <c r="AB159" t="str">
        <f>IF(AA159&lt;&gt;"Yes","",IF(OR('Model output'!U158="",'Model output'!U158="[]",ISNUMBER(SEARCH("Not identified",'Model output'!U158))),"",'Model output'!U158))</f>
        <v/>
      </c>
      <c r="AC159" s="9" t="str">
        <f>IF(OR('Model output'!V158="", AND(ISERROR(SEARCH("Positive",'Model output'!V158)), ISNUMBER(SEARCH("Negative",'Model output'!V158))), 'Model output'!V158="No", ISNUMBER(SEARCH("Uninvolved",'Model output'!V158)), ISNUMBER(SEARCH("Not involved",'Model output'!V158)), ISNUMBER(SEARCH("Free",'Model output'!V158)), ISNUMBER(SEARCH("Cannot be assessed",'Model output'!V158)), ISNUMBER(SEARCH("1 mm",'Model output'!V158)), ISNUMBER(SEARCH("0.1 CM",'Model output'!V158)), ISNUMBER(SEARCH("less than 0.2 mm",'Model output'!V158)), ISNUMBER(SEARCH("less than 0.5 mm",'Model output'!V158)), ISNUMBER(SEARCH("abut",'Model output'!V158))), "negative", "positive")</f>
        <v>positive</v>
      </c>
      <c r="AE159" s="27"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ISNUMBER(SEARCH("papillary",N159,1)),S159="positive"),AND(AND(ISNUMBER(J159),J159&gt;=5),M159=""),AND(AND(ISNUMBER(J159),J159&gt;=5),AND(ISNUMBER(M159),M159&gt;=1)),AND(ISNUMBER(SERACH("papillary",N159)),OR(Y159="positive",Z159="positive"), ISNUMBER(SEARCH("BRAF",AB159)))),"intermediate","low"))</f>
        <v>high</v>
      </c>
      <c r="AF159" s="28" t="str">
        <f t="shared" si="32"/>
        <v>1b</v>
      </c>
      <c r="AG159" s="28" t="str">
        <f t="shared" si="33"/>
        <v>1a</v>
      </c>
      <c r="AH159" s="28" t="str">
        <f t="shared" si="34"/>
        <v>0</v>
      </c>
      <c r="AI159" s="35" t="str">
        <f t="shared" si="35"/>
        <v>I</v>
      </c>
      <c r="AJ159" s="27" t="s">
        <v>625</v>
      </c>
      <c r="AK159" s="32" t="s">
        <v>944</v>
      </c>
      <c r="AL159" s="32" t="s">
        <v>944</v>
      </c>
      <c r="AM159" s="32" t="s">
        <v>948</v>
      </c>
      <c r="AN159" s="32" t="s">
        <v>59</v>
      </c>
      <c r="AO159" s="33">
        <f t="shared" si="37"/>
        <v>1</v>
      </c>
      <c r="AP159" s="28">
        <f t="shared" si="38"/>
        <v>1</v>
      </c>
      <c r="AQ159" s="28">
        <f t="shared" si="39"/>
        <v>0</v>
      </c>
      <c r="AR159" s="28">
        <f t="shared" si="40"/>
        <v>1</v>
      </c>
      <c r="AS159" s="34">
        <f t="shared" si="36"/>
        <v>1</v>
      </c>
    </row>
    <row r="160" spans="1:45">
      <c r="A160" t="str">
        <f>'Model output'!A159</f>
        <v>TCGA-EM-A22L</v>
      </c>
      <c r="B160" s="43">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
      </c>
      <c r="F160" t="str">
        <f t="shared" si="29"/>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output'!G159)),ISNUMBER(SEARCH("2",'Model output'!G159)),ISNUMBER(SEARCH("III",'Model output'!G159)),ISNUMBER(SEARCH("three",'Model output'!G159)),ISNUMBER(SEARCH("3",'Model output'!G159)),ISNUMBER(SEARCH("IV",'Model output'!G159)),ISNUMBER(SEARCH("four",'Model output'!G159)),ISNUMBER(SEARCH("4",'Model output'!G159)),ISNUMBER(SEARCH("V ",'Model output'!G159)),ISNUMBER(SEARCH("five",'Model output'!G159)),ISNUMBER(SEARCH("5",'Model output'!G159))))), "lateral", "central"))</f>
        <v/>
      </c>
      <c r="H160" t="str">
        <f>IF('Model output'!H159="","negative",IF('Model output'!H159="[]", "negative", IF(OR(ISNUMBER(SEARCH("lymph node",'Model output'!H159)),ISNUMBER(SEARCH("Not mentioned",'Model output'!H159)),ISNUMBER(SEARCH("neck",'Model output'!H159)),ISNUMBER(SEARCH("Not applicable",'Model output'!H159))),"negative","positive")))</f>
        <v>negative</v>
      </c>
      <c r="I160">
        <f>IF('Model output'!I159="","",IF(ISNUMBER('Model output'!I159),'Model output'!I159,1))</f>
        <v>1</v>
      </c>
      <c r="J160">
        <f>IF('Model output'!J159="","",IF(AND(ISNUMBER('Model output'!J159),'Model output'!J159&lt;=I160),'Model output'!J159,IF(ISNUMBER(SEARCH("0/",'Model output'!J159)),0,1)))</f>
        <v>0</v>
      </c>
      <c r="K160" t="str" cm="1">
        <f t="array" ref="K160">IF(COUNT(FIND({0,1,2,3,4,5,6,7,8,9},'Model output'!K159))&gt;0,'Model output'!K159,"")</f>
        <v/>
      </c>
      <c r="L160" s="8" t="str">
        <f t="shared" si="30"/>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 carcinoma, follicular variant</v>
      </c>
      <c r="O160" t="str">
        <f>IF('Model output'!M159="","",'Model output'!M159)</f>
        <v>microcarcinoma (occult, small or microscopic) variant</v>
      </c>
      <c r="P160" t="str">
        <f>IF('Model output'!N159="","",'Model output'!N159)</f>
        <v>2.2cm</v>
      </c>
      <c r="Q160" t="str">
        <f t="shared" si="31"/>
        <v>2.2cm</v>
      </c>
      <c r="R160" cm="1">
        <f t="array" ref="R160">IF(Q160="","",IF(ISNUMBER(SEARCH("cm",Q160)),MAX(VALUE(SUBSTITUTE(_xlfn.FILTERXML("&lt;t&gt;&lt;s&gt;"&amp;SUBSTITUTE(Q160,",","&lt;/s&gt;&lt;s&gt;")&amp;"&lt;/s&gt;&lt;/t&gt;","//s"),"cm",""))),MAX(VALUE(SUBSTITUTE(_xlfn.FILTERXML("&lt;t&gt;&lt;s&gt;"&amp;SUBSTITUTE(Q160,",","&lt;/s&gt;&lt;s&gt;")&amp;"&lt;/s&gt;&lt;/t&gt;","//s"),"mm","")))/10))</f>
        <v>2.2000000000000002</v>
      </c>
      <c r="S160" t="str">
        <f>IF(OR('Model output'!P159="",ISNUMBER(SEARCH("Not identified", 'Model output'!P159)),ISNUMBER(SEARCH("Absent",'Model output'!P159)),AND(ISNUMBER(SEARCH("No",'Model output'!P159)),NOT(ISNUMBER(SEARCH("diagnostic",'Model output'!P159)))),ISNUMBER(SEARCH("Negative",'Model output'!P159))),"negative","positive")</f>
        <v>positive</v>
      </c>
      <c r="T160">
        <f>IF('Model output'!O159="","",'Model output'!O159)</f>
        <v>1</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t="str">
        <f>IF('Model output'!S159="","", IF('Model output'!S159= "[]", "", 'Model output'!S159))</f>
        <v>Not identified</v>
      </c>
      <c r="Y160" t="str">
        <f>IF(OR('Model output'!S159="",ISNUMBER(SEARCH("Absent",'Model output'!S159)),ISNUMBER(SEARCH("Not identified",'Model output'!S159)),ISNUMBER(SEARCH("No",'Model output'!S159)),ISNUMBER(SEARCH("negative",'Model output'!S159)),ISNUMBER(SEARCH("limited to thyroid",'Model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 IF('Model output'!T159="[]", "", IF('Model output'!T159="Not mentioned", "No", "Yes")))</f>
        <v/>
      </c>
      <c r="AB160" t="str">
        <f>IF(AA160&lt;&gt;"Yes","",IF(OR('Model output'!U159="",'Model output'!U159="[]",ISNUMBER(SEARCH("Not identified",'Model output'!U159))),"",'Model output'!U159))</f>
        <v/>
      </c>
      <c r="AC160" s="9" t="str">
        <f>IF(OR('Model output'!V159="", AND(ISERROR(SEARCH("Positive",'Model output'!V159)), ISNUMBER(SEARCH("Negative",'Model output'!V159))), 'Model output'!V159="No", ISNUMBER(SEARCH("Uninvolved",'Model output'!V159)), ISNUMBER(SEARCH("Not involved",'Model output'!V159)), ISNUMBER(SEARCH("Free",'Model output'!V159)), ISNUMBER(SEARCH("Cannot be assessed",'Model output'!V159)), ISNUMBER(SEARCH("1 mm",'Model output'!V159)), ISNUMBER(SEARCH("0.1 CM",'Model output'!V159)), ISNUMBER(SEARCH("less than 0.2 mm",'Model output'!V159)), ISNUMBER(SEARCH("less than 0.5 mm",'Model output'!V159)), ISNUMBER(SEARCH("abut",'Model output'!V159))), "negative", "positive")</f>
        <v>negative</v>
      </c>
      <c r="AE160" s="27"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ISNUMBER(SEARCH("papillary",N160,1)),S160="positive"),AND(AND(ISNUMBER(J160),J160&gt;=5),M160=""),AND(AND(ISNUMBER(J160),J160&gt;=5),AND(ISNUMBER(M160),M160&gt;=1)),AND(ISNUMBER(SERACH("papillary",N160)),OR(Y160="positive",Z160="positive"), ISNUMBER(SEARCH("BRAF",AB160)))),"intermediate","low"))</f>
        <v>intermediate</v>
      </c>
      <c r="AF160" s="28" t="str">
        <f t="shared" si="32"/>
        <v>2</v>
      </c>
      <c r="AG160" s="28" t="str">
        <f t="shared" si="33"/>
        <v>0</v>
      </c>
      <c r="AH160" s="28" t="str">
        <f t="shared" si="34"/>
        <v>0</v>
      </c>
      <c r="AI160" s="35" t="str">
        <f t="shared" si="35"/>
        <v>I</v>
      </c>
      <c r="AJ160" s="27" t="s">
        <v>629</v>
      </c>
      <c r="AK160" s="32" t="s">
        <v>947</v>
      </c>
      <c r="AL160" s="32" t="s">
        <v>945</v>
      </c>
      <c r="AM160" s="32" t="s">
        <v>948</v>
      </c>
      <c r="AN160" s="32" t="s">
        <v>59</v>
      </c>
      <c r="AO160" s="33">
        <f t="shared" ca="1" si="37"/>
        <v>1</v>
      </c>
      <c r="AP160" s="28">
        <f t="shared" si="38"/>
        <v>1</v>
      </c>
      <c r="AQ160" s="28">
        <f t="shared" si="39"/>
        <v>1</v>
      </c>
      <c r="AR160" s="28">
        <f t="shared" si="40"/>
        <v>1</v>
      </c>
      <c r="AS160" s="34">
        <f t="shared" si="36"/>
        <v>1</v>
      </c>
    </row>
    <row r="161" spans="1:45">
      <c r="A161" t="str">
        <f>'Model output'!A160</f>
        <v>TCGA-EM-A22M</v>
      </c>
      <c r="B161" s="43">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
      </c>
      <c r="F161" t="str">
        <f t="shared" si="29"/>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output'!G160)),ISNUMBER(SEARCH("2",'Model output'!G160)),ISNUMBER(SEARCH("III",'Model output'!G160)),ISNUMBER(SEARCH("three",'Model output'!G160)),ISNUMBER(SEARCH("3",'Model output'!G160)),ISNUMBER(SEARCH("IV",'Model output'!G160)),ISNUMBER(SEARCH("four",'Model output'!G160)),ISNUMBER(SEARCH("4",'Model output'!G160)),ISNUMBER(SEARCH("V ",'Model output'!G160)),ISNUMBER(SEARCH("five",'Model output'!G160)),ISNUMBER(SEARCH("5",'Model output'!G160))))), "lateral", "central"))</f>
        <v/>
      </c>
      <c r="H161" t="str">
        <f>IF('Model output'!H160="","negative",IF('Model output'!H160="[]", "negative", IF(OR(ISNUMBER(SEARCH("lymph node",'Model output'!H160)),ISNUMBER(SEARCH("Not mentioned",'Model output'!H160)),ISNUMBER(SEARCH("neck",'Model output'!H160)),ISNUMBER(SEARCH("Not applicable",'Model output'!H160))),"negative","positive")))</f>
        <v>negative</v>
      </c>
      <c r="I161">
        <f>IF('Model output'!I160="","",IF(ISNUMBER('Model output'!I160),'Model output'!I160,1))</f>
        <v>3</v>
      </c>
      <c r="J161">
        <f>IF('Model output'!J160="","",IF(AND(ISNUMBER('Model output'!J160),'Model output'!J160&lt;=I161),'Model output'!J160,IF(ISNUMBER(SEARCH("0/",'Model output'!J160)),0,1)))</f>
        <v>0</v>
      </c>
      <c r="K161" t="str" cm="1">
        <f t="array" ref="K161">IF(COUNT(FIND({0,1,2,3,4,5,6,7,8,9},'Model output'!K160))&gt;0,'Model output'!K160,"")</f>
        <v/>
      </c>
      <c r="L161" s="8" t="str">
        <f t="shared" si="30"/>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 carcinoma</v>
      </c>
      <c r="O161" t="str">
        <f>IF('Model output'!M160="","",'Model output'!M160)</f>
        <v>Mixed follicular and columnar cell variant with focal tall cell change and Warthin-like component</v>
      </c>
      <c r="P161" t="str">
        <f>IF('Model output'!N160="","",'Model output'!N160)</f>
        <v>1.7cm</v>
      </c>
      <c r="Q161" t="str">
        <f t="shared" si="31"/>
        <v>1.7cm</v>
      </c>
      <c r="R161" cm="1">
        <f t="array" ref="R161">IF(Q161="","",IF(ISNUMBER(SEARCH("cm",Q161)),MAX(VALUE(SUBSTITUTE(_xlfn.FILTERXML("&lt;t&gt;&lt;s&gt;"&amp;SUBSTITUTE(Q161,",","&lt;/s&gt;&lt;s&gt;")&amp;"&lt;/s&gt;&lt;/t&gt;","//s"),"cm",""))),MAX(VALUE(SUBSTITUTE(_xlfn.FILTERXML("&lt;t&gt;&lt;s&gt;"&amp;SUBSTITUTE(Q161,",","&lt;/s&gt;&lt;s&gt;")&amp;"&lt;/s&gt;&lt;/t&gt;","//s"),"mm","")))/10))</f>
        <v>1.7</v>
      </c>
      <c r="S161" t="str">
        <f>IF(OR('Model output'!P160="",ISNUMBER(SEARCH("Not identified", 'Model output'!P160)),ISNUMBER(SEARCH("Absent",'Model output'!P160)),AND(ISNUMBER(SEARCH("No",'Model output'!P160)),NOT(ISNUMBER(SEARCH("diagnostic",'Model output'!P160)))),ISNUMBER(SEARCH("Negative",'Model output'!P160))),"negative","positive")</f>
        <v>negative</v>
      </c>
      <c r="T161" t="str">
        <f>IF('Model output'!O160="","",'Model output'!O160)</f>
        <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t="str">
        <f>IF('Model output'!S160="","", IF('Model output'!S160= "[]", "", 'Model output'!S160))</f>
        <v>Not identified</v>
      </c>
      <c r="Y161" t="str">
        <f>IF(OR('Model output'!S160="",ISNUMBER(SEARCH("Absent",'Model output'!S160)),ISNUMBER(SEARCH("Not identified",'Model output'!S160)),ISNUMBER(SEARCH("No",'Model output'!S160)),ISNUMBER(SEARCH("negative",'Model output'!S160)),ISNUMBER(SEARCH("limited to thyroid",'Model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 IF('Model output'!T160="[]", "", IF('Model output'!T160="Not mentioned", "No", "Yes")))</f>
        <v/>
      </c>
      <c r="AB161" t="str">
        <f>IF(AA161&lt;&gt;"Yes","",IF(OR('Model output'!U160="",'Model output'!U160="[]",ISNUMBER(SEARCH("Not identified",'Model output'!U160))),"",'Model output'!U160))</f>
        <v/>
      </c>
      <c r="AC161" s="9" t="str">
        <f>IF(OR('Model output'!V160="", AND(ISERROR(SEARCH("Positive",'Model output'!V160)), ISNUMBER(SEARCH("Negative",'Model output'!V160))), 'Model output'!V160="No", ISNUMBER(SEARCH("Uninvolved",'Model output'!V160)), ISNUMBER(SEARCH("Not involved",'Model output'!V160)), ISNUMBER(SEARCH("Free",'Model output'!V160)), ISNUMBER(SEARCH("Cannot be assessed",'Model output'!V160)), ISNUMBER(SEARCH("1 mm",'Model output'!V160)), ISNUMBER(SEARCH("0.1 CM",'Model output'!V160)), ISNUMBER(SEARCH("less than 0.2 mm",'Model output'!V160)), ISNUMBER(SEARCH("less than 0.5 mm",'Model output'!V160)), ISNUMBER(SEARCH("abut",'Model output'!V160))), "negative", "positive")</f>
        <v>negative</v>
      </c>
      <c r="AE161" s="27"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ISNUMBER(SEARCH("papillary",N161,1)),S161="positive"),AND(AND(ISNUMBER(J161),J161&gt;=5),M161=""),AND(AND(ISNUMBER(J161),J161&gt;=5),AND(ISNUMBER(M161),M161&gt;=1)),AND(ISNUMBER(SERACH("papillary",N161)),OR(Y161="positive",Z161="positive"), ISNUMBER(SEARCH("BRAF",AB161)))),"intermediate","low"))</f>
        <v>intermediate</v>
      </c>
      <c r="AF161" s="28" t="str">
        <f t="shared" si="32"/>
        <v>1b</v>
      </c>
      <c r="AG161" s="28" t="str">
        <f t="shared" si="33"/>
        <v>0</v>
      </c>
      <c r="AH161" s="28" t="str">
        <f t="shared" si="34"/>
        <v>0</v>
      </c>
      <c r="AI161" s="35" t="str">
        <f t="shared" si="35"/>
        <v>I</v>
      </c>
      <c r="AJ161" s="27" t="s">
        <v>629</v>
      </c>
      <c r="AK161" s="32" t="s">
        <v>944</v>
      </c>
      <c r="AL161" s="32" t="s">
        <v>945</v>
      </c>
      <c r="AM161" s="32" t="s">
        <v>948</v>
      </c>
      <c r="AN161" s="32" t="s">
        <v>59</v>
      </c>
      <c r="AO161" s="33">
        <f t="shared" ca="1" si="37"/>
        <v>1</v>
      </c>
      <c r="AP161" s="28">
        <f t="shared" si="38"/>
        <v>1</v>
      </c>
      <c r="AQ161" s="28">
        <f t="shared" si="39"/>
        <v>1</v>
      </c>
      <c r="AR161" s="28">
        <f t="shared" si="40"/>
        <v>1</v>
      </c>
      <c r="AS161" s="34">
        <f t="shared" si="36"/>
        <v>1</v>
      </c>
    </row>
    <row r="162" spans="1:45">
      <c r="A162" t="str">
        <f>'Model output'!A161</f>
        <v>TCGA-EM-A22N</v>
      </c>
      <c r="B162" s="43">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
      </c>
      <c r="F162" t="str">
        <f t="shared" si="29"/>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output'!G161)),ISNUMBER(SEARCH("2",'Model output'!G161)),ISNUMBER(SEARCH("III",'Model output'!G161)),ISNUMBER(SEARCH("three",'Model output'!G161)),ISNUMBER(SEARCH("3",'Model output'!G161)),ISNUMBER(SEARCH("IV",'Model output'!G161)),ISNUMBER(SEARCH("four",'Model output'!G161)),ISNUMBER(SEARCH("4",'Model output'!G161)),ISNUMBER(SEARCH("V ",'Model output'!G161)),ISNUMBER(SEARCH("five",'Model output'!G161)),ISNUMBER(SEARCH("5",'Model output'!G161))))), "lateral", "central"))</f>
        <v/>
      </c>
      <c r="H162" t="str">
        <f>IF('Model output'!H161="","negative",IF('Model output'!H161="[]", "negative", IF(OR(ISNUMBER(SEARCH("lymph node",'Model output'!H161)),ISNUMBER(SEARCH("Not mentioned",'Model output'!H161)),ISNUMBER(SEARCH("neck",'Model output'!H161)),ISNUMBER(SEARCH("Not applicable",'Model output'!H161))),"negative","positive")))</f>
        <v>negative</v>
      </c>
      <c r="I162">
        <f>IF('Model output'!I161="","",IF(ISNUMBER('Model output'!I161),'Model output'!I161,1))</f>
        <v>2</v>
      </c>
      <c r="J162">
        <f>IF('Model output'!J161="","",IF(AND(ISNUMBER('Model output'!J161),'Model output'!J161&lt;=I162),'Model output'!J161,IF(ISNUMBER(SEARCH("0/",'Model output'!J161)),0,1)))</f>
        <v>0</v>
      </c>
      <c r="K162" t="str" cm="1">
        <f t="array" ref="K162">IF(COUNT(FIND({0,1,2,3,4,5,6,7,8,9},'Model output'!K161))&gt;0,'Model output'!K161,"")</f>
        <v/>
      </c>
      <c r="L162" s="8" t="str">
        <f t="shared" si="30"/>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v>
      </c>
      <c r="O162" t="str">
        <f>IF('Model output'!M161="","",'Model output'!M161)</f>
        <v>follicular variant, oncocytic or oxyphilic variant</v>
      </c>
      <c r="P162" t="str">
        <f>IF('Model output'!N161="","",'Model output'!N161)</f>
        <v>2.0cm</v>
      </c>
      <c r="Q162" t="str">
        <f t="shared" si="31"/>
        <v>2.0cm</v>
      </c>
      <c r="R162" cm="1">
        <f t="array" ref="R162">IF(Q162="","",IF(ISNUMBER(SEARCH("cm",Q162)),MAX(VALUE(SUBSTITUTE(_xlfn.FILTERXML("&lt;t&gt;&lt;s&gt;"&amp;SUBSTITUTE(Q162,",","&lt;/s&gt;&lt;s&gt;")&amp;"&lt;/s&gt;&lt;/t&gt;","//s"),"cm",""))),MAX(VALUE(SUBSTITUTE(_xlfn.FILTERXML("&lt;t&gt;&lt;s&gt;"&amp;SUBSTITUTE(Q162,",","&lt;/s&gt;&lt;s&gt;")&amp;"&lt;/s&gt;&lt;/t&gt;","//s"),"mm","")))/10))</f>
        <v>2</v>
      </c>
      <c r="S162" t="str">
        <f>IF(OR('Model output'!P161="",ISNUMBER(SEARCH("Not identified", 'Model output'!P161)),ISNUMBER(SEARCH("Absent",'Model output'!P161)),AND(ISNUMBER(SEARCH("No",'Model output'!P161)),NOT(ISNUMBER(SEARCH("diagnostic",'Model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t="str">
        <f>IF('Model output'!S161="","", IF('Model output'!S161= "[]", "", 'Model output'!S161))</f>
        <v>Not identified</v>
      </c>
      <c r="Y162" t="str">
        <f>IF(OR('Model output'!S161="",ISNUMBER(SEARCH("Absent",'Model output'!S161)),ISNUMBER(SEARCH("Not identified",'Model output'!S161)),ISNUMBER(SEARCH("No",'Model output'!S161)),ISNUMBER(SEARCH("negative",'Model output'!S161)),ISNUMBER(SEARCH("limited to thyroid",'Model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 IF('Model output'!T161="[]", "", IF('Model output'!T161="Not mentioned", "No", "Yes")))</f>
        <v/>
      </c>
      <c r="AB162" t="str">
        <f>IF(AA162&lt;&gt;"Yes","",IF(OR('Model output'!U161="",'Model output'!U161="[]",ISNUMBER(SEARCH("Not identified",'Model output'!U161))),"",'Model output'!U161))</f>
        <v/>
      </c>
      <c r="AC162" s="9" t="str">
        <f>IF(OR('Model output'!V161="", AND(ISERROR(SEARCH("Positive",'Model output'!V161)), ISNUMBER(SEARCH("Negative",'Model output'!V161))), 'Model output'!V161="No", ISNUMBER(SEARCH("Uninvolved",'Model output'!V161)), ISNUMBER(SEARCH("Not involved",'Model output'!V161)), ISNUMBER(SEARCH("Free",'Model output'!V161)), ISNUMBER(SEARCH("Cannot be assessed",'Model output'!V161)), ISNUMBER(SEARCH("1 mm",'Model output'!V161)), ISNUMBER(SEARCH("0.1 CM",'Model output'!V161)), ISNUMBER(SEARCH("less than 0.2 mm",'Model output'!V161)), ISNUMBER(SEARCH("less than 0.5 mm",'Model output'!V161)), ISNUMBER(SEARCH("abut",'Model output'!V161))), "negative", "positive")</f>
        <v>negative</v>
      </c>
      <c r="AE162" s="27"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ISNUMBER(SEARCH("papillary",N162,1)),S162="positive"),AND(AND(ISNUMBER(J162),J162&gt;=5),M162=""),AND(AND(ISNUMBER(J162),J162&gt;=5),AND(ISNUMBER(M162),M162&gt;=1)),AND(ISNUMBER(SERACH("papillary",N162)),OR(Y162="positive",Z162="positive"), ISNUMBER(SEARCH("BRAF",AB162)))),"intermediate","low"))</f>
        <v>low</v>
      </c>
      <c r="AF162" s="28" t="str">
        <f t="shared" si="32"/>
        <v>1b</v>
      </c>
      <c r="AG162" s="28" t="str">
        <f t="shared" si="33"/>
        <v>0</v>
      </c>
      <c r="AH162" s="28" t="str">
        <f t="shared" si="34"/>
        <v>0</v>
      </c>
      <c r="AI162" s="35" t="str">
        <f t="shared" si="35"/>
        <v>I</v>
      </c>
      <c r="AJ162" s="27" t="s">
        <v>627</v>
      </c>
      <c r="AK162" s="32" t="s">
        <v>944</v>
      </c>
      <c r="AL162" s="32" t="s">
        <v>945</v>
      </c>
      <c r="AM162" s="32" t="s">
        <v>948</v>
      </c>
      <c r="AN162" s="32" t="s">
        <v>59</v>
      </c>
      <c r="AO162" s="33">
        <f t="shared" ca="1" si="37"/>
        <v>1</v>
      </c>
      <c r="AP162" s="28">
        <f t="shared" si="38"/>
        <v>1</v>
      </c>
      <c r="AQ162" s="28">
        <f t="shared" si="39"/>
        <v>1</v>
      </c>
      <c r="AR162" s="28">
        <f t="shared" si="40"/>
        <v>1</v>
      </c>
      <c r="AS162" s="34">
        <f t="shared" si="36"/>
        <v>1</v>
      </c>
    </row>
    <row r="163" spans="1:45">
      <c r="A163" t="str">
        <f>'Model output'!A162</f>
        <v>TCGA-EM-A22O</v>
      </c>
      <c r="B163" s="43">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
      </c>
      <c r="F163" t="str">
        <f t="shared" si="29"/>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output'!G162)),ISNUMBER(SEARCH("2",'Model output'!G162)),ISNUMBER(SEARCH("III",'Model output'!G162)),ISNUMBER(SEARCH("three",'Model output'!G162)),ISNUMBER(SEARCH("3",'Model output'!G162)),ISNUMBER(SEARCH("IV",'Model output'!G162)),ISNUMBER(SEARCH("four",'Model output'!G162)),ISNUMBER(SEARCH("4",'Model output'!G162)),ISNUMBER(SEARCH("V ",'Model output'!G162)),ISNUMBER(SEARCH("five",'Model output'!G162)),ISNUMBER(SEARCH("5",'Model output'!G162))))), "lateral", "central"))</f>
        <v>central</v>
      </c>
      <c r="H163" t="str">
        <f>IF('Model output'!H162="","negative",IF('Model output'!H162="[]", "negative", IF(OR(ISNUMBER(SEARCH("lymph node",'Model output'!H162)),ISNUMBER(SEARCH("Not mentioned",'Model output'!H162)),ISNUMBER(SEARCH("neck",'Model output'!H162)),ISNUMBER(SEARCH("Not applicable",'Model output'!H162))),"negative","positive")))</f>
        <v>negative</v>
      </c>
      <c r="I163">
        <f>IF('Model output'!I162="","",IF(ISNUMBER('Model output'!I162),'Model output'!I162,1))</f>
        <v>1</v>
      </c>
      <c r="J163">
        <f>IF('Model output'!J162="","",IF(AND(ISNUMBER('Model output'!J162),'Model output'!J162&lt;=I163),'Model output'!J162,IF(ISNUMBER(SEARCH("0/",'Model output'!J162)),0,1)))</f>
        <v>1</v>
      </c>
      <c r="K163" t="str" cm="1">
        <f t="array" ref="K163">IF(COUNT(FIND({0,1,2,3,4,5,6,7,8,9},'Model output'!K162))&gt;0,'Model output'!K162,"")</f>
        <v/>
      </c>
      <c r="L163" s="8" t="str">
        <f t="shared" si="30"/>
        <v/>
      </c>
      <c r="M163" t="str" cm="1">
        <f t="array" ref="M163">IF(L163="","",IF(ISNUMBER(SEARCH("cm",L163)),MAX(VALUE(SUBSTITUTE(_xlfn.FILTERXML("&lt;t&gt;&lt;s&gt;"&amp;SUBSTITUTE(L163,",","&lt;/s&gt;&lt;s&gt;")&amp;"&lt;/s&gt;&lt;/t&gt;","//s"),"cm",""))),MAX(VALUE(SUBSTITUTE(_xlfn.FILTERXML("&lt;t&gt;&lt;s&gt;"&amp;SUBSTITUTE(L163,",","&lt;/s&gt;&lt;s&gt;")&amp;"&lt;/s&gt;&lt;/t&gt;","//s"),"mm","")))/10))</f>
        <v/>
      </c>
      <c r="N163" t="str">
        <f>IF('Model output'!L162="","",'Model output'!L162)</f>
        <v>Papillary carcinoma, classical (usual)</v>
      </c>
      <c r="O163" t="str">
        <f>IF('Model output'!M162="","",'Model output'!M162)</f>
        <v>Angioinvasive and widely invasive classical variant with focal dedifferentiation (5%) and tall cell change (10%); Follicular variant</v>
      </c>
      <c r="P163" t="str">
        <f>IF('Model output'!N162="","",'Model output'!N162)</f>
        <v>6.6cm</v>
      </c>
      <c r="Q163" t="str">
        <f t="shared" si="31"/>
        <v>6.6cm</v>
      </c>
      <c r="R163" cm="1">
        <f t="array" ref="R163">IF(Q163="","",IF(ISNUMBER(SEARCH("cm",Q163)),MAX(VALUE(SUBSTITUTE(_xlfn.FILTERXML("&lt;t&gt;&lt;s&gt;"&amp;SUBSTITUTE(Q163,",","&lt;/s&gt;&lt;s&gt;")&amp;"&lt;/s&gt;&lt;/t&gt;","//s"),"cm",""))),MAX(VALUE(SUBSTITUTE(_xlfn.FILTERXML("&lt;t&gt;&lt;s&gt;"&amp;SUBSTITUTE(Q163,",","&lt;/s&gt;&lt;s&gt;")&amp;"&lt;/s&gt;&lt;/t&gt;","//s"),"mm","")))/10))</f>
        <v>6.6</v>
      </c>
      <c r="S163" t="str">
        <f>IF(OR('Model output'!P162="",ISNUMBER(SEARCH("Not identified", 'Model output'!P162)),ISNUMBER(SEARCH("Absent",'Model output'!P162)),AND(ISNUMBER(SEARCH("No",'Model output'!P162)),NOT(ISNUMBER(SEARCH("diagnostic",'Model output'!P162)))),ISNUMBER(SEARCH("Negative",'Model output'!P162))),"negative","positive")</f>
        <v>positive</v>
      </c>
      <c r="T163" t="str">
        <f>IF('Model output'!O162="","",'Model output'!O162)</f>
        <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f>
        <v>&lt;4</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t="str">
        <f>IF('Model output'!S162="","", IF('Model output'!S162= "[]", "", 'Model output'!S162))</f>
        <v>Present, extensive</v>
      </c>
      <c r="Y163" t="str">
        <f>IF(OR('Model output'!S162="",ISNUMBER(SEARCH("Absent",'Model output'!S162)),ISNUMBER(SEARCH("Not identified",'Model output'!S162)),ISNUMBER(SEARCH("No",'Model output'!S162)),ISNUMBER(SEARCH("negative",'Model output'!S162)),ISNUMBER(SEARCH("limited to thyroid",'Model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 IF('Model output'!T162="[]", "", IF('Model output'!T162="Not mentioned", "No", "Yes")))</f>
        <v/>
      </c>
      <c r="AB163" t="str">
        <f>IF(AA163&lt;&gt;"Yes","",IF(OR('Model output'!U162="",'Model output'!U162="[]",ISNUMBER(SEARCH("Not identified",'Model output'!U162))),"",'Model output'!U162))</f>
        <v/>
      </c>
      <c r="AC163" s="9" t="str">
        <f>IF(OR('Model output'!V162="", AND(ISERROR(SEARCH("Positive",'Model output'!V162)), ISNUMBER(SEARCH("Negative",'Model output'!V162))), 'Model output'!V162="No", ISNUMBER(SEARCH("Uninvolved",'Model output'!V162)), ISNUMBER(SEARCH("Not involved",'Model output'!V162)), ISNUMBER(SEARCH("Free",'Model output'!V162)), ISNUMBER(SEARCH("Cannot be assessed",'Model output'!V162)), ISNUMBER(SEARCH("1 mm",'Model output'!V162)), ISNUMBER(SEARCH("0.1 CM",'Model output'!V162)), ISNUMBER(SEARCH("less than 0.2 mm",'Model output'!V162)), ISNUMBER(SEARCH("less than 0.5 mm",'Model output'!V162)), ISNUMBER(SEARCH("abut",'Model output'!V162))), "negative", "positive")</f>
        <v>positive</v>
      </c>
      <c r="AE163" s="27"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ISNUMBER(SEARCH("papillary",N163,1)),S163="positive"),AND(AND(ISNUMBER(J163),J163&gt;=5),M163=""),AND(AND(ISNUMBER(J163),J163&gt;=5),AND(ISNUMBER(M163),M163&gt;=1)),AND(ISNUMBER(SERACH("papillary",N163)),OR(Y163="positive",Z163="positive"), ISNUMBER(SEARCH("BRAF",AB163)))),"intermediate","low"))</f>
        <v>high</v>
      </c>
      <c r="AF163" s="28" t="str">
        <f t="shared" si="32"/>
        <v>3b</v>
      </c>
      <c r="AG163" s="28" t="str">
        <f t="shared" si="33"/>
        <v>1a</v>
      </c>
      <c r="AH163" s="28" t="str">
        <f t="shared" si="34"/>
        <v>0</v>
      </c>
      <c r="AI163" s="35" t="str">
        <f t="shared" si="35"/>
        <v>II</v>
      </c>
      <c r="AJ163" s="27" t="s">
        <v>625</v>
      </c>
      <c r="AK163" s="32" t="s">
        <v>951</v>
      </c>
      <c r="AL163" s="32" t="s">
        <v>949</v>
      </c>
      <c r="AM163" s="32" t="s">
        <v>948</v>
      </c>
      <c r="AN163" s="32" t="s">
        <v>952</v>
      </c>
      <c r="AO163" s="33">
        <f t="shared" si="37"/>
        <v>1</v>
      </c>
      <c r="AP163" s="28">
        <f t="shared" si="38"/>
        <v>0</v>
      </c>
      <c r="AQ163" s="28">
        <f t="shared" si="39"/>
        <v>1</v>
      </c>
      <c r="AR163" s="28">
        <f t="shared" si="40"/>
        <v>1</v>
      </c>
      <c r="AS163" s="34">
        <f t="shared" si="36"/>
        <v>0</v>
      </c>
    </row>
    <row r="164" spans="1:45">
      <c r="A164" t="str">
        <f>'Model output'!A163</f>
        <v>TCGA-EM-A22P</v>
      </c>
      <c r="B164" s="43">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
      </c>
      <c r="F164" t="str">
        <f t="shared" si="29"/>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output'!G163)),ISNUMBER(SEARCH("2",'Model output'!G163)),ISNUMBER(SEARCH("III",'Model output'!G163)),ISNUMBER(SEARCH("three",'Model output'!G163)),ISNUMBER(SEARCH("3",'Model output'!G163)),ISNUMBER(SEARCH("IV",'Model output'!G163)),ISNUMBER(SEARCH("four",'Model output'!G163)),ISNUMBER(SEARCH("4",'Model output'!G163)),ISNUMBER(SEARCH("V ",'Model output'!G163)),ISNUMBER(SEARCH("five",'Model output'!G163)),ISNUMBER(SEARCH("5",'Model output'!G163))))), "lateral", "central"))</f>
        <v>lateral</v>
      </c>
      <c r="H164" t="str">
        <f>IF('Model output'!H163="","negative",IF('Model output'!H163="[]", "negative", IF(OR(ISNUMBER(SEARCH("lymph node",'Model output'!H163)),ISNUMBER(SEARCH("Not mentioned",'Model output'!H163)),ISNUMBER(SEARCH("neck",'Model output'!H163)),ISNUMBER(SEARCH("Not applicable",'Model output'!H163))),"negative","positive")))</f>
        <v>negative</v>
      </c>
      <c r="I164">
        <f>IF('Model output'!I163="","",IF(ISNUMBER('Model output'!I163),'Model output'!I163,1))</f>
        <v>28</v>
      </c>
      <c r="J164">
        <f>IF('Model output'!J163="","",IF(AND(ISNUMBER('Model output'!J163),'Model output'!J163&lt;=I164),'Model output'!J163,IF(ISNUMBER(SEARCH("0/",'Model output'!J163)),0,1)))</f>
        <v>14</v>
      </c>
      <c r="K164" t="str" cm="1">
        <f t="array" ref="K164">IF(COUNT(FIND({0,1,2,3,4,5,6,7,8,9},'Model output'!K163))&gt;0,'Model output'!K163,"")</f>
        <v/>
      </c>
      <c r="L164" s="8" t="str">
        <f t="shared" si="30"/>
        <v/>
      </c>
      <c r="M164" t="str" cm="1">
        <f t="array" ref="M164">IF(L164="","",IF(ISNUMBER(SEARCH("cm",L164)),MAX(VALUE(SUBSTITUTE(_xlfn.FILTERXML("&lt;t&gt;&lt;s&gt;"&amp;SUBSTITUTE(L164,",","&lt;/s&gt;&lt;s&gt;")&amp;"&lt;/s&gt;&lt;/t&gt;","//s"),"cm",""))),MAX(VALUE(SUBSTITUTE(_xlfn.FILTERXML("&lt;t&gt;&lt;s&gt;"&amp;SUBSTITUTE(L164,",","&lt;/s&gt;&lt;s&gt;")&amp;"&lt;/s&gt;&lt;/t&gt;","//s"),"mm","")))/10))</f>
        <v/>
      </c>
      <c r="N164" t="str">
        <f>IF('Model output'!L163="","",'Model output'!L163)</f>
        <v>Papillary carcinoma, classical (usual)</v>
      </c>
      <c r="O164" t="str">
        <f>IF('Model output'!M163="","",'Model output'!M163)</f>
        <v>['Classical (papillary) architecture', 'Classical cytomorphology']</v>
      </c>
      <c r="P164" t="str">
        <f>IF('Model output'!N163="","",'Model output'!N163)</f>
        <v>1.2cm</v>
      </c>
      <c r="Q164" t="str">
        <f t="shared" si="31"/>
        <v>1.2cm</v>
      </c>
      <c r="R164" cm="1">
        <f t="array" ref="R164">IF(Q164="","",IF(ISNUMBER(SEARCH("cm",Q164)),MAX(VALUE(SUBSTITUTE(_xlfn.FILTERXML("&lt;t&gt;&lt;s&gt;"&amp;SUBSTITUTE(Q164,",","&lt;/s&gt;&lt;s&gt;")&amp;"&lt;/s&gt;&lt;/t&gt;","//s"),"cm",""))),MAX(VALUE(SUBSTITUTE(_xlfn.FILTERXML("&lt;t&gt;&lt;s&gt;"&amp;SUBSTITUTE(Q164,",","&lt;/s&gt;&lt;s&gt;")&amp;"&lt;/s&gt;&lt;/t&gt;","//s"),"mm","")))/10))</f>
        <v>1.2</v>
      </c>
      <c r="S164" t="str">
        <f>IF(OR('Model output'!P163="",ISNUMBER(SEARCH("Not identified", 'Model output'!P163)),ISNUMBER(SEARCH("Absent",'Model output'!P163)),AND(ISNUMBER(SEARCH("No",'Model output'!P163)),NOT(ISNUMBER(SEARCH("diagnostic",'Model output'!P163)))),ISNUMBER(SEARCH("Negative",'Model output'!P163))),"negative","positive")</f>
        <v>negative</v>
      </c>
      <c r="T164" t="str">
        <f>IF('Model output'!O163="","",'Model output'!O163)</f>
        <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t="str">
        <f>IF('Model output'!S163="","", IF('Model output'!S163= "[]", "", 'Model output'!S163))</f>
        <v>Cannot be assessed</v>
      </c>
      <c r="Y164" t="str">
        <f>IF(OR('Model output'!S163="",ISNUMBER(SEARCH("Absent",'Model output'!S163)),ISNUMBER(SEARCH("Not identified",'Model output'!S163)),ISNUMBER(SEARCH("No",'Model output'!S163)),ISNUMBER(SEARCH("negative",'Model output'!S163)),ISNUMBER(SEARCH("limited to thyroid",'Model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 IF('Model output'!T163="[]", "", IF('Model output'!T163="Not mentioned", "No", "Yes")))</f>
        <v/>
      </c>
      <c r="AB164" t="str">
        <f>IF(AA164&lt;&gt;"Yes","",IF(OR('Model output'!U163="",'Model output'!U163="[]",ISNUMBER(SEARCH("Not identified",'Model output'!U163))),"",'Model output'!U163))</f>
        <v/>
      </c>
      <c r="AC164" s="9" t="str">
        <f>IF(OR('Model output'!V163="", AND(ISERROR(SEARCH("Positive",'Model output'!V163)), ISNUMBER(SEARCH("Negative",'Model output'!V163))), 'Model output'!V163="No", ISNUMBER(SEARCH("Uninvolved",'Model output'!V163)), ISNUMBER(SEARCH("Not involved",'Model output'!V163)), ISNUMBER(SEARCH("Free",'Model output'!V163)), ISNUMBER(SEARCH("Cannot be assessed",'Model output'!V163)), ISNUMBER(SEARCH("1 mm",'Model output'!V163)), ISNUMBER(SEARCH("0.1 CM",'Model output'!V163)), ISNUMBER(SEARCH("less than 0.2 mm",'Model output'!V163)), ISNUMBER(SEARCH("less than 0.5 mm",'Model output'!V163)), ISNUMBER(SEARCH("abut",'Model output'!V163))), "negative", "positive")</f>
        <v>negative</v>
      </c>
      <c r="AE164" s="27" t="str" cm="1">
        <f t="array" aca="1" ref="AE164" ca="1">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ISNUMBER(SEARCH("papillary",N164,1)),S164="positive"),AND(AND(ISNUMBER(J164),J164&gt;=5),M164=""),AND(AND(ISNUMBER(J164),J164&gt;=5),AND(ISNUMBER(M164),M164&gt;=1)),AND(ISNUMBER(SERACH("papillary",N164)),OR(Y164="positive",Z164="positive"), ISNUMBER(SEARCH("BRAF",AB164)))),"intermediate","low"))</f>
        <v>intermediate</v>
      </c>
      <c r="AF164" s="28" t="str">
        <f t="shared" si="32"/>
        <v>1b</v>
      </c>
      <c r="AG164" s="28" t="str">
        <f t="shared" si="33"/>
        <v>1b</v>
      </c>
      <c r="AH164" s="28" t="str">
        <f t="shared" si="34"/>
        <v>0</v>
      </c>
      <c r="AI164" s="35" t="str">
        <f t="shared" si="35"/>
        <v>II</v>
      </c>
      <c r="AJ164" s="27" t="s">
        <v>625</v>
      </c>
      <c r="AK164" s="32" t="s">
        <v>944</v>
      </c>
      <c r="AL164" s="32" t="s">
        <v>944</v>
      </c>
      <c r="AM164" s="32" t="s">
        <v>948</v>
      </c>
      <c r="AN164" s="32" t="s">
        <v>946</v>
      </c>
      <c r="AO164" s="33">
        <f t="shared" ref="AO164:AO191" ca="1" si="41">IF(AE164=AJ164,1,0)</f>
        <v>0</v>
      </c>
      <c r="AP164" s="28">
        <f t="shared" ref="AP164:AP191" si="42">IF(AF164=AK164, 1, IF(AND(AF164="x", AK164="0"), 1, IF(AND(AF164="0", AK164="x"), 1, 0)))</f>
        <v>1</v>
      </c>
      <c r="AQ164" s="28">
        <f t="shared" ref="AQ164:AQ191" si="43">IF(AG164=AL164, 1, IF(AND(AG164="x", AL164="0"), 1, IF(AND(AG164="0", AL164="x"), 1, 0)))</f>
        <v>1</v>
      </c>
      <c r="AR164" s="28">
        <f t="shared" ref="AR164:AR191" si="44">IF(AH164=AM164, 1, IF(AND(AH164="x", AM164="0"), 1, IF(AND(AH164="0", AM164="x"), 1, 0)))</f>
        <v>1</v>
      </c>
      <c r="AS164" s="34">
        <f t="shared" si="36"/>
        <v>1</v>
      </c>
    </row>
    <row r="165" spans="1:45">
      <c r="A165" t="str">
        <f>'Model output'!A164</f>
        <v>TCGA-EM-A22Q</v>
      </c>
      <c r="B165" s="43">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
      </c>
      <c r="F165" t="str">
        <f t="shared" si="29"/>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output'!G164)),ISNUMBER(SEARCH("2",'Model output'!G164)),ISNUMBER(SEARCH("III",'Model output'!G164)),ISNUMBER(SEARCH("three",'Model output'!G164)),ISNUMBER(SEARCH("3",'Model output'!G164)),ISNUMBER(SEARCH("IV",'Model output'!G164)),ISNUMBER(SEARCH("four",'Model output'!G164)),ISNUMBER(SEARCH("4",'Model output'!G164)),ISNUMBER(SEARCH("V ",'Model output'!G164)),ISNUMBER(SEARCH("five",'Model output'!G164)),ISNUMBER(SEARCH("5",'Model output'!G164))))), "lateral", "central"))</f>
        <v/>
      </c>
      <c r="H165" t="str">
        <f>IF('Model output'!H164="","negative",IF('Model output'!H164="[]", "negative", IF(OR(ISNUMBER(SEARCH("lymph node",'Model output'!H164)),ISNUMBER(SEARCH("Not mentioned",'Model output'!H164)),ISNUMBER(SEARCH("neck",'Model output'!H164)),ISNUMBER(SEARCH("Not applicable",'Model output'!H164))),"negative","positive")))</f>
        <v>negative</v>
      </c>
      <c r="I165">
        <f>IF('Model output'!I164="","",IF(ISNUMBER('Model output'!I164),'Model output'!I164,1))</f>
        <v>9</v>
      </c>
      <c r="J165">
        <f>IF('Model output'!J164="","",IF(AND(ISNUMBER('Model output'!J164),'Model output'!J164&lt;=I165),'Model output'!J164,IF(ISNUMBER(SEARCH("0/",'Model output'!J164)),0,1)))</f>
        <v>0</v>
      </c>
      <c r="K165" t="str" cm="1">
        <f t="array" ref="K165">IF(COUNT(FIND({0,1,2,3,4,5,6,7,8,9},'Model output'!K164))&gt;0,'Model output'!K164,"")</f>
        <v/>
      </c>
      <c r="L165" s="8" t="str">
        <f t="shared" si="30"/>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 carcinoma, follicular variant</v>
      </c>
      <c r="O165" t="str">
        <f>IF('Model output'!M164="","",'Model output'!M164)</f>
        <v/>
      </c>
      <c r="P165" t="str">
        <f>IF('Model output'!N164="","",'Model output'!N164)</f>
        <v>5.4cm</v>
      </c>
      <c r="Q165" t="str">
        <f t="shared" si="31"/>
        <v>5.4cm</v>
      </c>
      <c r="R165" cm="1">
        <f t="array" ref="R165">IF(Q165="","",IF(ISNUMBER(SEARCH("cm",Q165)),MAX(VALUE(SUBSTITUTE(_xlfn.FILTERXML("&lt;t&gt;&lt;s&gt;"&amp;SUBSTITUTE(Q165,",","&lt;/s&gt;&lt;s&gt;")&amp;"&lt;/s&gt;&lt;/t&gt;","//s"),"cm",""))),MAX(VALUE(SUBSTITUTE(_xlfn.FILTERXML("&lt;t&gt;&lt;s&gt;"&amp;SUBSTITUTE(Q165,",","&lt;/s&gt;&lt;s&gt;")&amp;"&lt;/s&gt;&lt;/t&gt;","//s"),"mm","")))/10))</f>
        <v>5.4</v>
      </c>
      <c r="S165" t="str">
        <f>IF(OR('Model output'!P164="",ISNUMBER(SEARCH("Not identified", 'Model output'!P164)),ISNUMBER(SEARCH("Absent",'Model output'!P164)),AND(ISNUMBER(SEARCH("No",'Model output'!P164)),NOT(ISNUMBER(SEARCH("diagnostic",'Model output'!P164)))),ISNUMBER(SEARCH("Negative",'Model output'!P164))),"negative","positive")</f>
        <v>negative</v>
      </c>
      <c r="T165" t="str">
        <f>IF('Model output'!O164="","",'Model output'!O164)</f>
        <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t="str">
        <f>IF('Model output'!S164="","", IF('Model output'!S164= "[]", "", 'Model output'!S164))</f>
        <v>Not identified</v>
      </c>
      <c r="Y165" t="str">
        <f>IF(OR('Model output'!S164="",ISNUMBER(SEARCH("Absent",'Model output'!S164)),ISNUMBER(SEARCH("Not identified",'Model output'!S164)),ISNUMBER(SEARCH("No",'Model output'!S164)),ISNUMBER(SEARCH("negative",'Model output'!S164)),ISNUMBER(SEARCH("limited to thyroid",'Model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 IF('Model output'!T164="[]", "", IF('Model output'!T164="Not mentioned", "No", "Yes")))</f>
        <v/>
      </c>
      <c r="AB165" t="str">
        <f>IF(AA165&lt;&gt;"Yes","",IF(OR('Model output'!U164="",'Model output'!U164="[]",ISNUMBER(SEARCH("Not identified",'Model output'!U164))),"",'Model output'!U164))</f>
        <v/>
      </c>
      <c r="AC165" s="9" t="str">
        <f>IF(OR('Model output'!V164="", AND(ISERROR(SEARCH("Positive",'Model output'!V164)), ISNUMBER(SEARCH("Negative",'Model output'!V164))), 'Model output'!V164="No", ISNUMBER(SEARCH("Uninvolved",'Model output'!V164)), ISNUMBER(SEARCH("Not involved",'Model output'!V164)), ISNUMBER(SEARCH("Free",'Model output'!V164)), ISNUMBER(SEARCH("Cannot be assessed",'Model output'!V164)), ISNUMBER(SEARCH("1 mm",'Model output'!V164)), ISNUMBER(SEARCH("0.1 CM",'Model output'!V164)), ISNUMBER(SEARCH("less than 0.2 mm",'Model output'!V164)), ISNUMBER(SEARCH("less than 0.5 mm",'Model output'!V164)), ISNUMBER(SEARCH("abut",'Model output'!V164))), "negative", "positive")</f>
        <v>negative</v>
      </c>
      <c r="AE165" s="27"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ISNUMBER(SEARCH("papillary",N165,1)),S165="positive"),AND(AND(ISNUMBER(J165),J165&gt;=5),M165=""),AND(AND(ISNUMBER(J165),J165&gt;=5),AND(ISNUMBER(M165),M165&gt;=1)),AND(ISNUMBER(SERACH("papillary",N165)),OR(Y165="positive",Z165="positive"), ISNUMBER(SEARCH("BRAF",AB165)))),"intermediate","low"))</f>
        <v>low</v>
      </c>
      <c r="AF165" s="28" t="str">
        <f t="shared" si="32"/>
        <v>3a</v>
      </c>
      <c r="AG165" s="28" t="str">
        <f t="shared" si="33"/>
        <v>0</v>
      </c>
      <c r="AH165" s="28" t="str">
        <f t="shared" si="34"/>
        <v>0</v>
      </c>
      <c r="AI165" s="35" t="str">
        <f t="shared" si="35"/>
        <v>I</v>
      </c>
      <c r="AJ165" s="27" t="s">
        <v>627</v>
      </c>
      <c r="AK165" s="32" t="s">
        <v>950</v>
      </c>
      <c r="AL165" s="32" t="s">
        <v>945</v>
      </c>
      <c r="AM165" s="32" t="s">
        <v>948</v>
      </c>
      <c r="AN165" s="32" t="s">
        <v>59</v>
      </c>
      <c r="AO165" s="33">
        <f t="shared" ca="1" si="41"/>
        <v>1</v>
      </c>
      <c r="AP165" s="28">
        <f t="shared" si="42"/>
        <v>1</v>
      </c>
      <c r="AQ165" s="28">
        <f t="shared" si="43"/>
        <v>1</v>
      </c>
      <c r="AR165" s="28">
        <f t="shared" si="44"/>
        <v>1</v>
      </c>
      <c r="AS165" s="34">
        <f t="shared" si="36"/>
        <v>1</v>
      </c>
    </row>
    <row r="166" spans="1:45">
      <c r="A166" t="str">
        <f>'Model output'!A165</f>
        <v>TCGA-EM-A2CJ</v>
      </c>
      <c r="B166" s="43">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
      </c>
      <c r="F166" t="str">
        <f t="shared" si="29"/>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output'!G165)),ISNUMBER(SEARCH("2",'Model output'!G165)),ISNUMBER(SEARCH("III",'Model output'!G165)),ISNUMBER(SEARCH("three",'Model output'!G165)),ISNUMBER(SEARCH("3",'Model output'!G165)),ISNUMBER(SEARCH("IV",'Model output'!G165)),ISNUMBER(SEARCH("four",'Model output'!G165)),ISNUMBER(SEARCH("4",'Model output'!G165)),ISNUMBER(SEARCH("V ",'Model output'!G165)),ISNUMBER(SEARCH("five",'Model output'!G165)),ISNUMBER(SEARCH("5",'Model output'!G165))))), "lateral", "central"))</f>
        <v/>
      </c>
      <c r="H166" t="str">
        <f>IF('Model output'!H165="","negative",IF('Model output'!H165="[]", "negative", IF(OR(ISNUMBER(SEARCH("lymph node",'Model output'!H165)),ISNUMBER(SEARCH("Not mentioned",'Model output'!H165)),ISNUMBER(SEARCH("neck",'Model output'!H165)),ISNUMBER(SEARCH("Not applicable",'Model output'!H165))),"negative","positive")))</f>
        <v>negative</v>
      </c>
      <c r="I166">
        <f>IF('Model output'!I165="","",IF(ISNUMBER('Model output'!I165),'Model output'!I165,1))</f>
        <v>0</v>
      </c>
      <c r="J166">
        <f>IF('Model output'!J165="","",IF(AND(ISNUMBER('Model output'!J165),'Model output'!J165&lt;=I166),'Model output'!J165,IF(ISNUMBER(SEARCH("0/",'Model output'!J165)),0,1)))</f>
        <v>0</v>
      </c>
      <c r="K166" t="str" cm="1">
        <f t="array" ref="K166">IF(COUNT(FIND({0,1,2,3,4,5,6,7,8,9},'Model output'!K165))&gt;0,'Model output'!K165,"")</f>
        <v/>
      </c>
      <c r="L166" s="8" t="str">
        <f t="shared" si="30"/>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v>
      </c>
      <c r="O166" t="str">
        <f>IF('Model output'!M165="","",'Model output'!M165)</f>
        <v>follicular variant, microcarcinoma (occult, small or microscopic) variant</v>
      </c>
      <c r="P166" t="str">
        <f>IF('Model output'!N165="","",'Model output'!N165)</f>
        <v>1.2cm</v>
      </c>
      <c r="Q166" t="str">
        <f t="shared" si="31"/>
        <v>1.2cm</v>
      </c>
      <c r="R166" cm="1">
        <f t="array" ref="R166">IF(Q166="","",IF(ISNUMBER(SEARCH("cm",Q166)),MAX(VALUE(SUBSTITUTE(_xlfn.FILTERXML("&lt;t&gt;&lt;s&gt;"&amp;SUBSTITUTE(Q166,",","&lt;/s&gt;&lt;s&gt;")&amp;"&lt;/s&gt;&lt;/t&gt;","//s"),"cm",""))),MAX(VALUE(SUBSTITUTE(_xlfn.FILTERXML("&lt;t&gt;&lt;s&gt;"&amp;SUBSTITUTE(Q166,",","&lt;/s&gt;&lt;s&gt;")&amp;"&lt;/s&gt;&lt;/t&gt;","//s"),"mm","")))/10))</f>
        <v>1.2</v>
      </c>
      <c r="S166" t="str">
        <f>IF(OR('Model output'!P165="",ISNUMBER(SEARCH("Not identified", 'Model output'!P165)),ISNUMBER(SEARCH("Absent",'Model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t="str">
        <f>IF('Model output'!S165="","", IF('Model output'!S165= "[]", "", 'Model output'!S165))</f>
        <v>Not identified</v>
      </c>
      <c r="Y166" t="str">
        <f>IF(OR('Model output'!S165="",ISNUMBER(SEARCH("Absent",'Model output'!S165)),ISNUMBER(SEARCH("Not identified",'Model output'!S165)),ISNUMBER(SEARCH("No",'Model output'!S165)),ISNUMBER(SEARCH("negative",'Model output'!S165)),ISNUMBER(SEARCH("limited to thyroid",'Model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 IF('Model output'!T165="[]", "", IF('Model output'!T165="Not mentioned", "No", "Yes")))</f>
        <v/>
      </c>
      <c r="AB166" t="str">
        <f>IF(AA166&lt;&gt;"Yes","",IF(OR('Model output'!U165="",'Model output'!U165="[]",ISNUMBER(SEARCH("Not identified",'Model output'!U165))),"",'Model output'!U165))</f>
        <v/>
      </c>
      <c r="AC166" s="9" t="str">
        <f>IF(OR('Model output'!V165="", AND(ISERROR(SEARCH("Positive",'Model output'!V165)), ISNUMBER(SEARCH("Negative",'Model output'!V165))), 'Model output'!V165="No", ISNUMBER(SEARCH("Uninvolved",'Model output'!V165)), ISNUMBER(SEARCH("Not involved",'Model output'!V165)), ISNUMBER(SEARCH("Free",'Model output'!V165)), ISNUMBER(SEARCH("Cannot be assessed",'Model output'!V165)), ISNUMBER(SEARCH("1 mm",'Model output'!V165)), ISNUMBER(SEARCH("0.1 CM",'Model output'!V165)), ISNUMBER(SEARCH("less than 0.2 mm",'Model output'!V165)), ISNUMBER(SEARCH("less than 0.5 mm",'Model output'!V165)), ISNUMBER(SEARCH("abut",'Model output'!V165))), "negative", "positive")</f>
        <v>negative</v>
      </c>
      <c r="AE166" s="27"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ISNUMBER(SEARCH("papillary",N166,1)),S166="positive"),AND(AND(ISNUMBER(J166),J166&gt;=5),M166=""),AND(AND(ISNUMBER(J166),J166&gt;=5),AND(ISNUMBER(M166),M166&gt;=1)),AND(ISNUMBER(SERACH("papillary",N166)),OR(Y166="positive",Z166="positive"), ISNUMBER(SEARCH("BRAF",AB166)))),"intermediate","low"))</f>
        <v>low</v>
      </c>
      <c r="AF166" s="28" t="str">
        <f t="shared" si="32"/>
        <v>1b</v>
      </c>
      <c r="AG166" s="28" t="str">
        <f t="shared" si="33"/>
        <v>0</v>
      </c>
      <c r="AH166" s="28" t="str">
        <f t="shared" si="34"/>
        <v>0</v>
      </c>
      <c r="AI166" s="35" t="str">
        <f t="shared" si="35"/>
        <v>I</v>
      </c>
      <c r="AJ166" s="27" t="s">
        <v>627</v>
      </c>
      <c r="AK166" s="32" t="s">
        <v>944</v>
      </c>
      <c r="AL166" s="32" t="s">
        <v>948</v>
      </c>
      <c r="AM166" s="32" t="s">
        <v>948</v>
      </c>
      <c r="AN166" s="32" t="s">
        <v>59</v>
      </c>
      <c r="AO166" s="33">
        <f t="shared" ca="1" si="41"/>
        <v>1</v>
      </c>
      <c r="AP166" s="28">
        <f t="shared" si="42"/>
        <v>1</v>
      </c>
      <c r="AQ166" s="28">
        <f t="shared" si="43"/>
        <v>1</v>
      </c>
      <c r="AR166" s="28">
        <f t="shared" si="44"/>
        <v>1</v>
      </c>
      <c r="AS166" s="34">
        <f t="shared" si="36"/>
        <v>1</v>
      </c>
    </row>
    <row r="167" spans="1:45">
      <c r="A167" t="str">
        <f>'Model output'!A166</f>
        <v>TCGA-EM-A2CK</v>
      </c>
      <c r="B167" s="43">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X</v>
      </c>
      <c r="F167" t="str">
        <f t="shared" si="29"/>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output'!G166)),ISNUMBER(SEARCH("2",'Model output'!G166)),ISNUMBER(SEARCH("III",'Model output'!G166)),ISNUMBER(SEARCH("three",'Model output'!G166)),ISNUMBER(SEARCH("3",'Model output'!G166)),ISNUMBER(SEARCH("IV",'Model output'!G166)),ISNUMBER(SEARCH("four",'Model output'!G166)),ISNUMBER(SEARCH("4",'Model output'!G166)),ISNUMBER(SEARCH("V ",'Model output'!G166)),ISNUMBER(SEARCH("five",'Model output'!G166)),ISNUMBER(SEARCH("5",'Model output'!G166))))), "lateral", "central"))</f>
        <v>lateral</v>
      </c>
      <c r="H167" t="str">
        <f>IF('Model output'!H166="","negative",IF('Model output'!H166="[]", "negative", IF(OR(ISNUMBER(SEARCH("lymph node",'Model output'!H166)),ISNUMBER(SEARCH("Not mentioned",'Model output'!H166)),ISNUMBER(SEARCH("neck",'Model output'!H166)),ISNUMBER(SEARCH("Not applicable",'Model output'!H166))),"negative","positive")))</f>
        <v>negative</v>
      </c>
      <c r="I167">
        <f>IF('Model output'!I166="","",IF(ISNUMBER('Model output'!I166),'Model output'!I166,1))</f>
        <v>25</v>
      </c>
      <c r="J167">
        <f>IF('Model output'!J166="","",IF(AND(ISNUMBER('Model output'!J166),'Model output'!J166&lt;=I167),'Model output'!J166,IF(ISNUMBER(SEARCH("0/",'Model output'!J166)),0,1)))</f>
        <v>6</v>
      </c>
      <c r="K167" t="str" cm="1">
        <f t="array" ref="K167">IF(COUNT(FIND({0,1,2,3,4,5,6,7,8,9},'Model output'!K166))&gt;0,'Model output'!K166,"")</f>
        <v>3.5 cm</v>
      </c>
      <c r="L167" s="8" t="str">
        <f t="shared" si="30"/>
        <v>3.5cm</v>
      </c>
      <c r="M167" cm="1">
        <f t="array" ref="M167">IF(L167="","",IF(ISNUMBER(SEARCH("cm",L167)),MAX(VALUE(SUBSTITUTE(_xlfn.FILTERXML("&lt;t&gt;&lt;s&gt;"&amp;SUBSTITUTE(L167,",","&lt;/s&gt;&lt;s&gt;")&amp;"&lt;/s&gt;&lt;/t&gt;","//s"),"cm",""))),MAX(VALUE(SUBSTITUTE(_xlfn.FILTERXML("&lt;t&gt;&lt;s&gt;"&amp;SUBSTITUTE(L167,",","&lt;/s&gt;&lt;s&gt;")&amp;"&lt;/s&gt;&lt;/t&gt;","//s"),"mm","")))/10))</f>
        <v>3.5</v>
      </c>
      <c r="N167" t="str">
        <f>IF('Model output'!L166="","",'Model output'!L166)</f>
        <v>['Papillary carcinoma, follicular variant', 'Papillary carcinoma, classical (usual)']</v>
      </c>
      <c r="O167" t="str">
        <f>IF('Model output'!M166="","",'Model output'!M166)</f>
        <v>['Classical variant', 'Follicular variant', 'Usual']</v>
      </c>
      <c r="P167" t="str">
        <f>IF('Model output'!N166="","",'Model output'!N166)</f>
        <v>2.3 cm</v>
      </c>
      <c r="Q167" t="str">
        <f t="shared" si="31"/>
        <v>2.3cm</v>
      </c>
      <c r="R167" cm="1">
        <f t="array" ref="R167">IF(Q167="","",IF(ISNUMBER(SEARCH("cm",Q167)),MAX(VALUE(SUBSTITUTE(_xlfn.FILTERXML("&lt;t&gt;&lt;s&gt;"&amp;SUBSTITUTE(Q167,",","&lt;/s&gt;&lt;s&gt;")&amp;"&lt;/s&gt;&lt;/t&gt;","//s"),"cm",""))),MAX(VALUE(SUBSTITUTE(_xlfn.FILTERXML("&lt;t&gt;&lt;s&gt;"&amp;SUBSTITUTE(Q167,",","&lt;/s&gt;&lt;s&gt;")&amp;"&lt;/s&gt;&lt;/t&gt;","//s"),"mm","")))/10))</f>
        <v>2.2999999999999998</v>
      </c>
      <c r="S167" t="str">
        <f>IF(OR('Model output'!P166="",ISNUMBER(SEARCH("Not identified", 'Model output'!P166)),ISNUMBER(SEARCH("Absent",'Model output'!P166)),AND(ISNUMBER(SEARCH("No",'Model output'!P166)),NOT(ISNUMBER(SEARCH("diagnostic",'Model output'!P166)))),ISNUMBER(SEARCH("Negative",'Model output'!P166))),"negative","positive")</f>
        <v>negative</v>
      </c>
      <c r="T167">
        <f>IF('Model output'!O166="","",'Model output'!O166)</f>
        <v>2</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f>
        <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negative</v>
      </c>
      <c r="X167" t="str">
        <f>IF('Model output'!S166="","", IF('Model output'!S166= "[]", "", 'Model output'!S166))</f>
        <v>Not identified</v>
      </c>
      <c r="Y167" t="str">
        <f>IF(OR('Model output'!S166="",ISNUMBER(SEARCH("Absent",'Model output'!S166)),ISNUMBER(SEARCH("Not identified",'Model output'!S166)),ISNUMBER(SEARCH("No",'Model output'!S166)),ISNUMBER(SEARCH("negative",'Model output'!S166)),ISNUMBER(SEARCH("limited to thyroid",'Model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 IF('Model output'!T166="[]", "", IF('Model output'!T166="Not mentioned", "No", "Yes")))</f>
        <v/>
      </c>
      <c r="AB167" t="str">
        <f>IF(AA167&lt;&gt;"Yes","",IF(OR('Model output'!U166="",'Model output'!U166="[]",ISNUMBER(SEARCH("Not identified",'Model output'!U166))),"",'Model output'!U166))</f>
        <v/>
      </c>
      <c r="AC167" s="9" t="str">
        <f>IF(OR('Model output'!V166="", AND(ISERROR(SEARCH("Positive",'Model output'!V166)), ISNUMBER(SEARCH("Negative",'Model output'!V166))), 'Model output'!V166="No", ISNUMBER(SEARCH("Uninvolved",'Model output'!V166)), ISNUMBER(SEARCH("Not involved",'Model output'!V166)), ISNUMBER(SEARCH("Free",'Model output'!V166)), ISNUMBER(SEARCH("Cannot be assessed",'Model output'!V166)), ISNUMBER(SEARCH("1 mm",'Model output'!V166)), ISNUMBER(SEARCH("0.1 CM",'Model output'!V166)), ISNUMBER(SEARCH("less than 0.2 mm",'Model output'!V166)), ISNUMBER(SEARCH("less than 0.5 mm",'Model output'!V166)), ISNUMBER(SEARCH("abut",'Model output'!V166))), "negative", "positive")</f>
        <v>negative</v>
      </c>
      <c r="AE167" s="27" t="str" cm="1">
        <f t="array" ref="AE167">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ISNUMBER(SEARCH("papillary",N167,1)),S167="positive"),AND(AND(ISNUMBER(J167),J167&gt;=5),M167=""),AND(AND(ISNUMBER(J167),J167&gt;=5),AND(ISNUMBER(M167),M167&gt;=1)),AND(ISNUMBER(SERACH("papillary",N167)),OR(Y167="positive",Z167="positive"), ISNUMBER(SEARCH("BRAF",AB167)))),"intermediate","low"))</f>
        <v>high</v>
      </c>
      <c r="AF167" s="28" t="str">
        <f t="shared" si="32"/>
        <v>2</v>
      </c>
      <c r="AG167" s="28" t="str">
        <f t="shared" si="33"/>
        <v>1b</v>
      </c>
      <c r="AH167" s="28" t="str">
        <f t="shared" si="34"/>
        <v>0</v>
      </c>
      <c r="AI167" s="35" t="str">
        <f t="shared" si="35"/>
        <v>I</v>
      </c>
      <c r="AJ167" s="27" t="s">
        <v>629</v>
      </c>
      <c r="AK167" s="32" t="s">
        <v>947</v>
      </c>
      <c r="AL167" s="32" t="s">
        <v>944</v>
      </c>
      <c r="AM167" s="32" t="s">
        <v>948</v>
      </c>
      <c r="AN167" s="32" t="s">
        <v>59</v>
      </c>
      <c r="AO167" s="33">
        <f t="shared" si="41"/>
        <v>0</v>
      </c>
      <c r="AP167" s="28">
        <f t="shared" si="42"/>
        <v>1</v>
      </c>
      <c r="AQ167" s="28">
        <f t="shared" si="43"/>
        <v>1</v>
      </c>
      <c r="AR167" s="28">
        <f t="shared" si="44"/>
        <v>1</v>
      </c>
      <c r="AS167" s="34">
        <f t="shared" si="36"/>
        <v>1</v>
      </c>
    </row>
    <row r="168" spans="1:45">
      <c r="A168" t="str">
        <f>'Model output'!A167</f>
        <v>TCGA-EM-A2CL</v>
      </c>
      <c r="B168" s="43">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
      </c>
      <c r="F168" t="str">
        <f t="shared" si="29"/>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output'!G167)),ISNUMBER(SEARCH("2",'Model output'!G167)),ISNUMBER(SEARCH("III",'Model output'!G167)),ISNUMBER(SEARCH("three",'Model output'!G167)),ISNUMBER(SEARCH("3",'Model output'!G167)),ISNUMBER(SEARCH("IV",'Model output'!G167)),ISNUMBER(SEARCH("four",'Model output'!G167)),ISNUMBER(SEARCH("4",'Model output'!G167)),ISNUMBER(SEARCH("V ",'Model output'!G167)),ISNUMBER(SEARCH("five",'Model output'!G167)),ISNUMBER(SEARCH("5",'Model output'!G167))))), "lateral", "central"))</f>
        <v/>
      </c>
      <c r="H168" t="str">
        <f>IF('Model output'!H167="","negative",IF('Model output'!H167="[]", "negative", IF(OR(ISNUMBER(SEARCH("lymph node",'Model output'!H167)),ISNUMBER(SEARCH("Not mentioned",'Model output'!H167)),ISNUMBER(SEARCH("neck",'Model output'!H167)),ISNUMBER(SEARCH("Not applicable",'Model output'!H167))),"negative","positive")))</f>
        <v>negative</v>
      </c>
      <c r="I168">
        <f>IF('Model output'!I167="","",IF(ISNUMBER('Model output'!I167),'Model output'!I167,1))</f>
        <v>0</v>
      </c>
      <c r="J168">
        <f>IF('Model output'!J167="","",IF(AND(ISNUMBER('Model output'!J167),'Model output'!J167&lt;=I168),'Model output'!J167,IF(ISNUMBER(SEARCH("0/",'Model output'!J167)),0,1)))</f>
        <v>0</v>
      </c>
      <c r="K168" t="str" cm="1">
        <f t="array" ref="K168">IF(COUNT(FIND({0,1,2,3,4,5,6,7,8,9},'Model output'!K167))&gt;0,'Model output'!K167,"")</f>
        <v/>
      </c>
      <c r="L168" s="8" t="str">
        <f t="shared" si="30"/>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v>
      </c>
      <c r="O168" t="str">
        <f>IF('Model output'!M167="","",'Model output'!M167)</f>
        <v>follicular variant, microcarcinoma (occult, small or microscopic) variant</v>
      </c>
      <c r="P168" t="str">
        <f>IF('Model output'!N167="","",'Model output'!N167)</f>
        <v>2.5cm</v>
      </c>
      <c r="Q168" t="str">
        <f t="shared" si="31"/>
        <v>2.5cm</v>
      </c>
      <c r="R168" cm="1">
        <f t="array" ref="R168">IF(Q168="","",IF(ISNUMBER(SEARCH("cm",Q168)),MAX(VALUE(SUBSTITUTE(_xlfn.FILTERXML("&lt;t&gt;&lt;s&gt;"&amp;SUBSTITUTE(Q168,",","&lt;/s&gt;&lt;s&gt;")&amp;"&lt;/s&gt;&lt;/t&gt;","//s"),"cm",""))),MAX(VALUE(SUBSTITUTE(_xlfn.FILTERXML("&lt;t&gt;&lt;s&gt;"&amp;SUBSTITUTE(Q168,",","&lt;/s&gt;&lt;s&gt;")&amp;"&lt;/s&gt;&lt;/t&gt;","//s"),"mm","")))/10))</f>
        <v>2.5</v>
      </c>
      <c r="S168" t="str">
        <f>IF(OR('Model output'!P167="",ISNUMBER(SEARCH("Not identified", 'Model output'!P167)),ISNUMBER(SEARCH("Absent",'Model output'!P167)),AND(ISNUMBER(SEARCH("No",'Model output'!P167)),NOT(ISNUMBER(SEARCH("diagnostic",'Model output'!P167)))),ISNUMBER(SEARCH("Negative",'Model output'!P167))),"negative","positive")</f>
        <v>negative</v>
      </c>
      <c r="T168">
        <f>IF('Model output'!O167="","",'Model output'!O167)</f>
        <v>2</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t="str">
        <f>IF('Model output'!S167="","", IF('Model output'!S167= "[]", "", 'Model output'!S167))</f>
        <v>Not identified</v>
      </c>
      <c r="Y168" t="str">
        <f>IF(OR('Model output'!S167="",ISNUMBER(SEARCH("Absent",'Model output'!S167)),ISNUMBER(SEARCH("Not identified",'Model output'!S167)),ISNUMBER(SEARCH("No",'Model output'!S167)),ISNUMBER(SEARCH("negative",'Model output'!S167)),ISNUMBER(SEARCH("limited to thyroid",'Model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 IF('Model output'!T167="[]", "", IF('Model output'!T167="Not mentioned", "No", "Yes")))</f>
        <v/>
      </c>
      <c r="AB168" t="str">
        <f>IF(AA168&lt;&gt;"Yes","",IF(OR('Model output'!U167="",'Model output'!U167="[]",ISNUMBER(SEARCH("Not identified",'Model output'!U167))),"",'Model output'!U167))</f>
        <v/>
      </c>
      <c r="AC168" s="9" t="str">
        <f>IF(OR('Model output'!V167="", AND(ISERROR(SEARCH("Positive",'Model output'!V167)), ISNUMBER(SEARCH("Negative",'Model output'!V167))), 'Model output'!V167="No", ISNUMBER(SEARCH("Uninvolved",'Model output'!V167)), ISNUMBER(SEARCH("Not involved",'Model output'!V167)), ISNUMBER(SEARCH("Free",'Model output'!V167)), ISNUMBER(SEARCH("Cannot be assessed",'Model output'!V167)), ISNUMBER(SEARCH("1 mm",'Model output'!V167)), ISNUMBER(SEARCH("0.1 CM",'Model output'!V167)), ISNUMBER(SEARCH("less than 0.2 mm",'Model output'!V167)), ISNUMBER(SEARCH("less than 0.5 mm",'Model output'!V167)), ISNUMBER(SEARCH("abut",'Model output'!V167))), "negative", "positive")</f>
        <v>negative</v>
      </c>
      <c r="AE168" s="27"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ISNUMBER(SEARCH("papillary",N168,1)),S168="positive"),AND(AND(ISNUMBER(J168),J168&gt;=5),M168=""),AND(AND(ISNUMBER(J168),J168&gt;=5),AND(ISNUMBER(M168),M168&gt;=1)),AND(ISNUMBER(SERACH("papillary",N168)),OR(Y168="positive",Z168="positive"), ISNUMBER(SEARCH("BRAF",AB168)))),"intermediate","low"))</f>
        <v>low</v>
      </c>
      <c r="AF168" s="28" t="str">
        <f t="shared" si="32"/>
        <v>2</v>
      </c>
      <c r="AG168" s="28" t="str">
        <f t="shared" si="33"/>
        <v>0</v>
      </c>
      <c r="AH168" s="28" t="str">
        <f t="shared" si="34"/>
        <v>0</v>
      </c>
      <c r="AI168" s="35" t="str">
        <f t="shared" si="35"/>
        <v>I</v>
      </c>
      <c r="AJ168" s="27" t="s">
        <v>627</v>
      </c>
      <c r="AK168" s="32" t="s">
        <v>947</v>
      </c>
      <c r="AL168" s="32" t="s">
        <v>948</v>
      </c>
      <c r="AM168" s="32" t="s">
        <v>948</v>
      </c>
      <c r="AN168" s="32" t="s">
        <v>59</v>
      </c>
      <c r="AO168" s="33">
        <f t="shared" ca="1" si="41"/>
        <v>1</v>
      </c>
      <c r="AP168" s="28">
        <f t="shared" si="42"/>
        <v>1</v>
      </c>
      <c r="AQ168" s="28">
        <f t="shared" si="43"/>
        <v>1</v>
      </c>
      <c r="AR168" s="28">
        <f t="shared" si="44"/>
        <v>1</v>
      </c>
      <c r="AS168" s="34">
        <f t="shared" si="36"/>
        <v>1</v>
      </c>
    </row>
    <row r="169" spans="1:45">
      <c r="A169" t="str">
        <f>'Model output'!A168</f>
        <v>TCGA-EM-A2CM</v>
      </c>
      <c r="B169" s="43">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
      </c>
      <c r="F169" t="str">
        <f t="shared" si="29"/>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output'!G168)),ISNUMBER(SEARCH("2",'Model output'!G168)),ISNUMBER(SEARCH("III",'Model output'!G168)),ISNUMBER(SEARCH("three",'Model output'!G168)),ISNUMBER(SEARCH("3",'Model output'!G168)),ISNUMBER(SEARCH("IV",'Model output'!G168)),ISNUMBER(SEARCH("four",'Model output'!G168)),ISNUMBER(SEARCH("4",'Model output'!G168)),ISNUMBER(SEARCH("V ",'Model output'!G168)),ISNUMBER(SEARCH("five",'Model output'!G168)),ISNUMBER(SEARCH("5",'Model output'!G168))))), "lateral", "central"))</f>
        <v/>
      </c>
      <c r="H169" t="str">
        <f>IF('Model output'!H168="","negative",IF('Model output'!H168="[]", "negative", IF(OR(ISNUMBER(SEARCH("lymph node",'Model output'!H168)),ISNUMBER(SEARCH("Not mentioned",'Model output'!H168)),ISNUMBER(SEARCH("neck",'Model output'!H168)),ISNUMBER(SEARCH("Not applicable",'Model output'!H168))),"negative","positive")))</f>
        <v>negative</v>
      </c>
      <c r="I169">
        <f>IF('Model output'!I168="","",IF(ISNUMBER('Model output'!I168),'Model output'!I168,1))</f>
        <v>3</v>
      </c>
      <c r="J169">
        <f>IF('Model output'!J168="","",IF(AND(ISNUMBER('Model output'!J168),'Model output'!J168&lt;=I169),'Model output'!J168,IF(ISNUMBER(SEARCH("0/",'Model output'!J168)),0,1)))</f>
        <v>0</v>
      </c>
      <c r="K169" t="str" cm="1">
        <f t="array" ref="K169">IF(COUNT(FIND({0,1,2,3,4,5,6,7,8,9},'Model output'!K168))&gt;0,'Model output'!K168,"")</f>
        <v/>
      </c>
      <c r="L169" s="8" t="str">
        <f t="shared" si="30"/>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v>
      </c>
      <c r="O169" t="str">
        <f>IF('Model output'!M168="","",'Model output'!M168)</f>
        <v>Angioinvasive, Insular carcinoma</v>
      </c>
      <c r="P169" t="str">
        <f>IF('Model output'!N168="","",'Model output'!N168)</f>
        <v>9.6cm</v>
      </c>
      <c r="Q169" t="str">
        <f t="shared" si="31"/>
        <v>9.6cm</v>
      </c>
      <c r="R169" cm="1">
        <f t="array" ref="R169">IF(Q169="","",IF(ISNUMBER(SEARCH("cm",Q169)),MAX(VALUE(SUBSTITUTE(_xlfn.FILTERXML("&lt;t&gt;&lt;s&gt;"&amp;SUBSTITUTE(Q169,",","&lt;/s&gt;&lt;s&gt;")&amp;"&lt;/s&gt;&lt;/t&gt;","//s"),"cm",""))),MAX(VALUE(SUBSTITUTE(_xlfn.FILTERXML("&lt;t&gt;&lt;s&gt;"&amp;SUBSTITUTE(Q169,",","&lt;/s&gt;&lt;s&gt;")&amp;"&lt;/s&gt;&lt;/t&gt;","//s"),"mm","")))/10))</f>
        <v>9.6</v>
      </c>
      <c r="S169" t="str">
        <f>IF(OR('Model output'!P168="",ISNUMBER(SEARCH("Not identified", 'Model output'!P168)),ISNUMBER(SEARCH("Absent",'Model output'!P168)),AND(ISNUMBER(SEARCH("No",'Model output'!P168)),NOT(ISNUMBER(SEARCH("diagnostic",'Model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f>
        <v>&lt;4</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t="str">
        <f>IF('Model output'!S168="","", IF('Model output'!S168= "[]", "", 'Model output'!S168))</f>
        <v>Not identified</v>
      </c>
      <c r="Y169" t="str">
        <f>IF(OR('Model output'!S168="",ISNUMBER(SEARCH("Absent",'Model output'!S168)),ISNUMBER(SEARCH("Not identified",'Model output'!S168)),ISNUMBER(SEARCH("No",'Model output'!S168)),ISNUMBER(SEARCH("negative",'Model output'!S168)),ISNUMBER(SEARCH("limited to thyroid",'Model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 IF('Model output'!T168="[]", "", IF('Model output'!T168="Not mentioned", "No", "Yes")))</f>
        <v/>
      </c>
      <c r="AB169" t="str">
        <f>IF(AA169&lt;&gt;"Yes","",IF(OR('Model output'!U168="",'Model output'!U168="[]",ISNUMBER(SEARCH("Not identified",'Model output'!U168))),"",'Model output'!U168))</f>
        <v/>
      </c>
      <c r="AC169" s="9" t="str">
        <f>IF(OR('Model output'!V168="", AND(ISERROR(SEARCH("Positive",'Model output'!V168)), ISNUMBER(SEARCH("Negative",'Model output'!V168))), 'Model output'!V168="No", ISNUMBER(SEARCH("Uninvolved",'Model output'!V168)), ISNUMBER(SEARCH("Not involved",'Model output'!V168)), ISNUMBER(SEARCH("Free",'Model output'!V168)), ISNUMBER(SEARCH("Cannot be assessed",'Model output'!V168)), ISNUMBER(SEARCH("1 mm",'Model output'!V168)), ISNUMBER(SEARCH("0.1 CM",'Model output'!V168)), ISNUMBER(SEARCH("less than 0.2 mm",'Model output'!V168)), ISNUMBER(SEARCH("less than 0.5 mm",'Model output'!V168)), ISNUMBER(SEARCH("abut",'Model output'!V168))), "negative", "positive")</f>
        <v>negative</v>
      </c>
      <c r="AE169" s="27"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ISNUMBER(SEARCH("papillary",N169,1)),S169="positive"),AND(AND(ISNUMBER(J169),J169&gt;=5),M169=""),AND(AND(ISNUMBER(J169),J169&gt;=5),AND(ISNUMBER(M169),M169&gt;=1)),AND(ISNUMBER(SERACH("papillary",N169)),OR(Y169="positive",Z169="positive"), ISNUMBER(SEARCH("BRAF",AB169)))),"intermediate","low"))</f>
        <v>low</v>
      </c>
      <c r="AF169" s="28" t="str">
        <f t="shared" si="32"/>
        <v>3a</v>
      </c>
      <c r="AG169" s="28" t="str">
        <f t="shared" si="33"/>
        <v>0</v>
      </c>
      <c r="AH169" s="28" t="str">
        <f t="shared" si="34"/>
        <v>0</v>
      </c>
      <c r="AI169" s="35" t="str">
        <f t="shared" si="35"/>
        <v>II</v>
      </c>
      <c r="AJ169" s="27" t="s">
        <v>629</v>
      </c>
      <c r="AK169" s="32" t="s">
        <v>950</v>
      </c>
      <c r="AL169" s="32" t="s">
        <v>945</v>
      </c>
      <c r="AM169" s="32" t="s">
        <v>948</v>
      </c>
      <c r="AN169" s="32" t="s">
        <v>946</v>
      </c>
      <c r="AO169" s="33">
        <f t="shared" ca="1" si="41"/>
        <v>0</v>
      </c>
      <c r="AP169" s="28">
        <f t="shared" si="42"/>
        <v>1</v>
      </c>
      <c r="AQ169" s="28">
        <f t="shared" si="43"/>
        <v>1</v>
      </c>
      <c r="AR169" s="28">
        <f t="shared" si="44"/>
        <v>1</v>
      </c>
      <c r="AS169" s="34">
        <f t="shared" si="36"/>
        <v>1</v>
      </c>
    </row>
    <row r="170" spans="1:45">
      <c r="A170" t="str">
        <f>'Model output'!A169</f>
        <v>TCGA-EM-A2CO</v>
      </c>
      <c r="B170" s="43">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
      </c>
      <c r="F170" t="str">
        <f t="shared" si="29"/>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output'!G169)),ISNUMBER(SEARCH("2",'Model output'!G169)),ISNUMBER(SEARCH("III",'Model output'!G169)),ISNUMBER(SEARCH("three",'Model output'!G169)),ISNUMBER(SEARCH("3",'Model output'!G169)),ISNUMBER(SEARCH("IV",'Model output'!G169)),ISNUMBER(SEARCH("four",'Model output'!G169)),ISNUMBER(SEARCH("4",'Model output'!G169)),ISNUMBER(SEARCH("V ",'Model output'!G169)),ISNUMBER(SEARCH("five",'Model output'!G169)),ISNUMBER(SEARCH("5",'Model output'!G169))))), "lateral", "central"))</f>
        <v/>
      </c>
      <c r="H170" t="str">
        <f>IF('Model output'!H169="","negative",IF('Model output'!H169="[]", "negative", IF(OR(ISNUMBER(SEARCH("lymph node",'Model output'!H169)),ISNUMBER(SEARCH("Not mentioned",'Model output'!H169)),ISNUMBER(SEARCH("neck",'Model output'!H169)),ISNUMBER(SEARCH("Not applicable",'Model output'!H169))),"negative","positive")))</f>
        <v>negative</v>
      </c>
      <c r="I170">
        <f>IF('Model output'!I169="","",IF(ISNUMBER('Model output'!I169),'Model output'!I169,1))</f>
        <v>0</v>
      </c>
      <c r="J170">
        <f>IF('Model output'!J169="","",IF(AND(ISNUMBER('Model output'!J169),'Model output'!J169&lt;=I170),'Model output'!J169,IF(ISNUMBER(SEARCH("0/",'Model output'!J169)),0,1)))</f>
        <v>0</v>
      </c>
      <c r="K170" t="str" cm="1">
        <f t="array" ref="K170">IF(COUNT(FIND({0,1,2,3,4,5,6,7,8,9},'Model output'!K169))&gt;0,'Model output'!K169,"")</f>
        <v/>
      </c>
      <c r="L170" s="8" t="str">
        <f t="shared" si="30"/>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 carcinoma</v>
      </c>
      <c r="O170" t="str">
        <f>IF('Model output'!M169="","",'Model output'!M169)</f>
        <v>Oncocytic or oxyphilic variant, Follicular architecture, Oncocytic or oxyphilic cytomorphology</v>
      </c>
      <c r="P170" t="str">
        <f>IF('Model output'!N169="","",'Model output'!N169)</f>
        <v>2.9cm</v>
      </c>
      <c r="Q170" t="str">
        <f t="shared" si="31"/>
        <v>2.9cm</v>
      </c>
      <c r="R170" cm="1">
        <f t="array" ref="R170">IF(Q170="","",IF(ISNUMBER(SEARCH("cm",Q170)),MAX(VALUE(SUBSTITUTE(_xlfn.FILTERXML("&lt;t&gt;&lt;s&gt;"&amp;SUBSTITUTE(Q170,",","&lt;/s&gt;&lt;s&gt;")&amp;"&lt;/s&gt;&lt;/t&gt;","//s"),"cm",""))),MAX(VALUE(SUBSTITUTE(_xlfn.FILTERXML("&lt;t&gt;&lt;s&gt;"&amp;SUBSTITUTE(Q170,",","&lt;/s&gt;&lt;s&gt;")&amp;"&lt;/s&gt;&lt;/t&gt;","//s"),"mm","")))/10))</f>
        <v>2.9</v>
      </c>
      <c r="S170" t="str">
        <f>IF(OR('Model output'!P169="",ISNUMBER(SEARCH("Not identified", 'Model output'!P169)),ISNUMBER(SEARCH("Absent",'Model output'!P169)),AND(ISNUMBER(SEARCH("No",'Model output'!P169)),NOT(ISNUMBER(SEARCH("diagnostic",'Model output'!P169)))),ISNUMBER(SEARCH("Negative",'Model output'!P169))),"negative","positive")</f>
        <v>negative</v>
      </c>
      <c r="T170" t="str">
        <f>IF('Model output'!O169="","",'Model output'!O169)</f>
        <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t="str">
        <f>IF('Model output'!S169="","", IF('Model output'!S169= "[]", "", 'Model output'!S169))</f>
        <v>Not identified</v>
      </c>
      <c r="Y170" t="str">
        <f>IF(OR('Model output'!S169="",ISNUMBER(SEARCH("Absent",'Model output'!S169)),ISNUMBER(SEARCH("Not identified",'Model output'!S169)),ISNUMBER(SEARCH("No",'Model output'!S169)),ISNUMBER(SEARCH("negative",'Model output'!S169)),ISNUMBER(SEARCH("limited to thyroid",'Model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 IF('Model output'!T169="[]", "", IF('Model output'!T169="Not mentioned", "No", "Yes")))</f>
        <v/>
      </c>
      <c r="AB170" t="str">
        <f>IF(AA170&lt;&gt;"Yes","",IF(OR('Model output'!U169="",'Model output'!U169="[]",ISNUMBER(SEARCH("Not identified",'Model output'!U169))),"",'Model output'!U169))</f>
        <v/>
      </c>
      <c r="AC170" s="9" t="str">
        <f>IF(OR('Model output'!V169="", AND(ISERROR(SEARCH("Positive",'Model output'!V169)), ISNUMBER(SEARCH("Negative",'Model output'!V169))), 'Model output'!V169="No", ISNUMBER(SEARCH("Uninvolved",'Model output'!V169)), ISNUMBER(SEARCH("Not involved",'Model output'!V169)), ISNUMBER(SEARCH("Free",'Model output'!V169)), ISNUMBER(SEARCH("Cannot be assessed",'Model output'!V169)), ISNUMBER(SEARCH("1 mm",'Model output'!V169)), ISNUMBER(SEARCH("0.1 CM",'Model output'!V169)), ISNUMBER(SEARCH("less than 0.2 mm",'Model output'!V169)), ISNUMBER(SEARCH("less than 0.5 mm",'Model output'!V169)), ISNUMBER(SEARCH("abut",'Model output'!V169))), "negative", "positive")</f>
        <v>negative</v>
      </c>
      <c r="AE170" s="27"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ISNUMBER(SEARCH("papillary",N170,1)),S170="positive"),AND(AND(ISNUMBER(J170),J170&gt;=5),M170=""),AND(AND(ISNUMBER(J170),J170&gt;=5),AND(ISNUMBER(M170),M170&gt;=1)),AND(ISNUMBER(SERACH("papillary",N170)),OR(Y170="positive",Z170="positive"), ISNUMBER(SEARCH("BRAF",AB170)))),"intermediate","low"))</f>
        <v>low</v>
      </c>
      <c r="AF170" s="28" t="str">
        <f t="shared" si="32"/>
        <v>2</v>
      </c>
      <c r="AG170" s="28" t="str">
        <f t="shared" si="33"/>
        <v>0</v>
      </c>
      <c r="AH170" s="28" t="str">
        <f t="shared" si="34"/>
        <v>0</v>
      </c>
      <c r="AI170" s="35" t="str">
        <f t="shared" si="35"/>
        <v>I</v>
      </c>
      <c r="AJ170" s="27" t="s">
        <v>627</v>
      </c>
      <c r="AK170" s="32" t="s">
        <v>947</v>
      </c>
      <c r="AL170" s="32" t="s">
        <v>948</v>
      </c>
      <c r="AM170" s="32" t="s">
        <v>948</v>
      </c>
      <c r="AN170" s="32" t="s">
        <v>59</v>
      </c>
      <c r="AO170" s="33">
        <f t="shared" ca="1" si="41"/>
        <v>1</v>
      </c>
      <c r="AP170" s="28">
        <f t="shared" si="42"/>
        <v>1</v>
      </c>
      <c r="AQ170" s="28">
        <f t="shared" si="43"/>
        <v>1</v>
      </c>
      <c r="AR170" s="28">
        <f t="shared" si="44"/>
        <v>1</v>
      </c>
      <c r="AS170" s="34">
        <f t="shared" si="36"/>
        <v>1</v>
      </c>
    </row>
    <row r="171" spans="1:45">
      <c r="A171" t="str">
        <f>'Model output'!A170</f>
        <v>TCGA-EM-A2CP</v>
      </c>
      <c r="B171" s="43">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
      </c>
      <c r="F171" t="str">
        <f t="shared" si="29"/>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output'!G170)),ISNUMBER(SEARCH("2",'Model output'!G170)),ISNUMBER(SEARCH("III",'Model output'!G170)),ISNUMBER(SEARCH("three",'Model output'!G170)),ISNUMBER(SEARCH("3",'Model output'!G170)),ISNUMBER(SEARCH("IV",'Model output'!G170)),ISNUMBER(SEARCH("four",'Model output'!G170)),ISNUMBER(SEARCH("4",'Model output'!G170)),ISNUMBER(SEARCH("V ",'Model output'!G170)),ISNUMBER(SEARCH("five",'Model output'!G170)),ISNUMBER(SEARCH("5",'Model output'!G170))))), "lateral", "central"))</f>
        <v/>
      </c>
      <c r="H171" t="str">
        <f>IF('Model output'!H170="","negative",IF('Model output'!H170="[]", "negative", IF(OR(ISNUMBER(SEARCH("lymph node",'Model output'!H170)),ISNUMBER(SEARCH("Not mentioned",'Model output'!H170)),ISNUMBER(SEARCH("neck",'Model output'!H170)),ISNUMBER(SEARCH("Not applicable",'Model output'!H170))),"negative","positive")))</f>
        <v>negative</v>
      </c>
      <c r="I171">
        <f>IF('Model output'!I170="","",IF(ISNUMBER('Model output'!I170),'Model output'!I170,1))</f>
        <v>27</v>
      </c>
      <c r="J171">
        <f>IF('Model output'!J170="","",IF(AND(ISNUMBER('Model output'!J170),'Model output'!J170&lt;=I171),'Model output'!J170,IF(ISNUMBER(SEARCH("0/",'Model output'!J170)),0,1)))</f>
        <v>0</v>
      </c>
      <c r="K171" t="str" cm="1">
        <f t="array" ref="K171">IF(COUNT(FIND({0,1,2,3,4,5,6,7,8,9},'Model output'!K170))&gt;0,'Model output'!K170,"")</f>
        <v/>
      </c>
      <c r="L171" s="8" t="str">
        <f t="shared" si="30"/>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 carcinoma, follicular variant</v>
      </c>
      <c r="O171" t="str">
        <f>IF('Model output'!M170="","",'Model output'!M170)</f>
        <v>Follicular variant</v>
      </c>
      <c r="P171" t="str">
        <f>IF('Model output'!N170="","",'Model output'!N170)</f>
        <v>3.2cm</v>
      </c>
      <c r="Q171" t="str">
        <f t="shared" si="31"/>
        <v>3.2cm</v>
      </c>
      <c r="R171" cm="1">
        <f t="array" ref="R171">IF(Q171="","",IF(ISNUMBER(SEARCH("cm",Q171)),MAX(VALUE(SUBSTITUTE(_xlfn.FILTERXML("&lt;t&gt;&lt;s&gt;"&amp;SUBSTITUTE(Q171,",","&lt;/s&gt;&lt;s&gt;")&amp;"&lt;/s&gt;&lt;/t&gt;","//s"),"cm",""))),MAX(VALUE(SUBSTITUTE(_xlfn.FILTERXML("&lt;t&gt;&lt;s&gt;"&amp;SUBSTITUTE(Q171,",","&lt;/s&gt;&lt;s&gt;")&amp;"&lt;/s&gt;&lt;/t&gt;","//s"),"mm","")))/10))</f>
        <v>3.2</v>
      </c>
      <c r="S171" t="str">
        <f>IF(OR('Model output'!P170="",ISNUMBER(SEARCH("Not identified", 'Model output'!P170)),ISNUMBER(SEARCH("Absent",'Model output'!P170)),AND(ISNUMBER(SEARCH("No",'Model output'!P170)),NOT(ISNUMBER(SEARCH("diagnostic",'Model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t="str">
        <f>IF('Model output'!S170="","", IF('Model output'!S170= "[]", "", 'Model output'!S170))</f>
        <v>Not identified</v>
      </c>
      <c r="Y171" t="str">
        <f>IF(OR('Model output'!S170="",ISNUMBER(SEARCH("Absent",'Model output'!S170)),ISNUMBER(SEARCH("Not identified",'Model output'!S170)),ISNUMBER(SEARCH("No",'Model output'!S170)),ISNUMBER(SEARCH("negative",'Model output'!S170)),ISNUMBER(SEARCH("limited to thyroid",'Model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 IF('Model output'!T170="[]", "", IF('Model output'!T170="Not mentioned", "No", "Yes")))</f>
        <v/>
      </c>
      <c r="AB171" t="str">
        <f>IF(AA171&lt;&gt;"Yes","",IF(OR('Model output'!U170="",'Model output'!U170="[]",ISNUMBER(SEARCH("Not identified",'Model output'!U170))),"",'Model output'!U170))</f>
        <v/>
      </c>
      <c r="AC171" s="9" t="str">
        <f>IF(OR('Model output'!V170="", AND(ISERROR(SEARCH("Positive",'Model output'!V170)), ISNUMBER(SEARCH("Negative",'Model output'!V170))), 'Model output'!V170="No", ISNUMBER(SEARCH("Uninvolved",'Model output'!V170)), ISNUMBER(SEARCH("Not involved",'Model output'!V170)), ISNUMBER(SEARCH("Free",'Model output'!V170)), ISNUMBER(SEARCH("Cannot be assessed",'Model output'!V170)), ISNUMBER(SEARCH("1 mm",'Model output'!V170)), ISNUMBER(SEARCH("0.1 CM",'Model output'!V170)), ISNUMBER(SEARCH("less than 0.2 mm",'Model output'!V170)), ISNUMBER(SEARCH("less than 0.5 mm",'Model output'!V170)), ISNUMBER(SEARCH("abut",'Model output'!V170))), "negative", "positive")</f>
        <v>negative</v>
      </c>
      <c r="AE171" s="27"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ISNUMBER(SEARCH("papillary",N171,1)),S171="positive"),AND(AND(ISNUMBER(J171),J171&gt;=5),M171=""),AND(AND(ISNUMBER(J171),J171&gt;=5),AND(ISNUMBER(M171),M171&gt;=1)),AND(ISNUMBER(SERACH("papillary",N171)),OR(Y171="positive",Z171="positive"), ISNUMBER(SEARCH("BRAF",AB171)))),"intermediate","low"))</f>
        <v>low</v>
      </c>
      <c r="AF171" s="28" t="str">
        <f t="shared" si="32"/>
        <v>2</v>
      </c>
      <c r="AG171" s="28" t="str">
        <f t="shared" si="33"/>
        <v>0</v>
      </c>
      <c r="AH171" s="28" t="str">
        <f t="shared" si="34"/>
        <v>0</v>
      </c>
      <c r="AI171" s="35" t="str">
        <f t="shared" si="35"/>
        <v>I</v>
      </c>
      <c r="AJ171" s="27" t="s">
        <v>627</v>
      </c>
      <c r="AK171" s="32" t="s">
        <v>947</v>
      </c>
      <c r="AL171" s="32" t="s">
        <v>945</v>
      </c>
      <c r="AM171" s="32" t="s">
        <v>948</v>
      </c>
      <c r="AN171" s="32" t="s">
        <v>59</v>
      </c>
      <c r="AO171" s="33">
        <f t="shared" ca="1" si="41"/>
        <v>1</v>
      </c>
      <c r="AP171" s="28">
        <f t="shared" si="42"/>
        <v>1</v>
      </c>
      <c r="AQ171" s="28">
        <f t="shared" si="43"/>
        <v>1</v>
      </c>
      <c r="AR171" s="28">
        <f t="shared" si="44"/>
        <v>1</v>
      </c>
      <c r="AS171" s="34">
        <f t="shared" si="36"/>
        <v>1</v>
      </c>
    </row>
    <row r="172" spans="1:45">
      <c r="A172" t="str">
        <f>'Model output'!A171</f>
        <v>TCGA-EM-A2CQ</v>
      </c>
      <c r="B172" s="43">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
      </c>
      <c r="F172" t="str">
        <f t="shared" si="29"/>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output'!G171)),ISNUMBER(SEARCH("2",'Model output'!G171)),ISNUMBER(SEARCH("III",'Model output'!G171)),ISNUMBER(SEARCH("three",'Model output'!G171)),ISNUMBER(SEARCH("3",'Model output'!G171)),ISNUMBER(SEARCH("IV",'Model output'!G171)),ISNUMBER(SEARCH("four",'Model output'!G171)),ISNUMBER(SEARCH("4",'Model output'!G171)),ISNUMBER(SEARCH("V ",'Model output'!G171)),ISNUMBER(SEARCH("five",'Model output'!G171)),ISNUMBER(SEARCH("5",'Model output'!G171))))), "lateral", "central"))</f>
        <v>central</v>
      </c>
      <c r="H172" t="str">
        <f>IF('Model output'!H171="","negative",IF('Model output'!H171="[]", "negative", IF(OR(ISNUMBER(SEARCH("lymph node",'Model output'!H171)),ISNUMBER(SEARCH("Not mentioned",'Model output'!H171)),ISNUMBER(SEARCH("neck",'Model output'!H171)),ISNUMBER(SEARCH("Not applicable",'Model output'!H171))),"negative","positive")))</f>
        <v>negative</v>
      </c>
      <c r="I172">
        <f>IF('Model output'!I171="","",IF(ISNUMBER('Model output'!I171),'Model output'!I171,1))</f>
        <v>3</v>
      </c>
      <c r="J172">
        <f>IF('Model output'!J171="","",IF(AND(ISNUMBER('Model output'!J171),'Model output'!J171&lt;=I172),'Model output'!J171,IF(ISNUMBER(SEARCH("0/",'Model output'!J171)),0,1)))</f>
        <v>1</v>
      </c>
      <c r="K172" t="str" cm="1">
        <f t="array" ref="K172">IF(COUNT(FIND({0,1,2,3,4,5,6,7,8,9},'Model output'!K171))&gt;0,'Model output'!K171,"")</f>
        <v/>
      </c>
      <c r="L172" s="8" t="str">
        <f t="shared" si="30"/>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 carcinoma, follicular variant</v>
      </c>
      <c r="O172" t="str">
        <f>IF('Model output'!M171="","",'Model output'!M171)</f>
        <v/>
      </c>
      <c r="P172" t="str">
        <f>IF('Model output'!N171="","",'Model output'!N171)</f>
        <v>1.8cm</v>
      </c>
      <c r="Q172" t="str">
        <f t="shared" si="31"/>
        <v>1.8cm</v>
      </c>
      <c r="R172" cm="1">
        <f t="array" ref="R172">IF(Q172="","",IF(ISNUMBER(SEARCH("cm",Q172)),MAX(VALUE(SUBSTITUTE(_xlfn.FILTERXML("&lt;t&gt;&lt;s&gt;"&amp;SUBSTITUTE(Q172,",","&lt;/s&gt;&lt;s&gt;")&amp;"&lt;/s&gt;&lt;/t&gt;","//s"),"cm",""))),MAX(VALUE(SUBSTITUTE(_xlfn.FILTERXML("&lt;t&gt;&lt;s&gt;"&amp;SUBSTITUTE(Q172,",","&lt;/s&gt;&lt;s&gt;")&amp;"&lt;/s&gt;&lt;/t&gt;","//s"),"mm","")))/10))</f>
        <v>1.8</v>
      </c>
      <c r="S172" t="str">
        <f>IF(OR('Model output'!P171="",ISNUMBER(SEARCH("Not identified", 'Model output'!P171)),ISNUMBER(SEARCH("Absent",'Model output'!P171)),AND(ISNUMBER(SEARCH("No",'Model output'!P171)),NOT(ISNUMBER(SEARCH("diagnostic",'Model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t="str">
        <f>IF('Model output'!S171="","", IF('Model output'!S171= "[]", "", 'Model output'!S171))</f>
        <v>Not identified</v>
      </c>
      <c r="Y172" t="str">
        <f>IF(OR('Model output'!S171="",ISNUMBER(SEARCH("Absent",'Model output'!S171)),ISNUMBER(SEARCH("Not identified",'Model output'!S171)),ISNUMBER(SEARCH("No",'Model output'!S171)),ISNUMBER(SEARCH("negative",'Model output'!S171)),ISNUMBER(SEARCH("limited to thyroid",'Model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 IF('Model output'!T171="[]", "", IF('Model output'!T171="Not mentioned", "No", "Yes")))</f>
        <v/>
      </c>
      <c r="AB172" t="str">
        <f>IF(AA172&lt;&gt;"Yes","",IF(OR('Model output'!U171="",'Model output'!U171="[]",ISNUMBER(SEARCH("Not identified",'Model output'!U171))),"",'Model output'!U171))</f>
        <v/>
      </c>
      <c r="AC172" s="9" t="str">
        <f>IF(OR('Model output'!V171="", AND(ISERROR(SEARCH("Positive",'Model output'!V171)), ISNUMBER(SEARCH("Negative",'Model output'!V171))), 'Model output'!V171="No", ISNUMBER(SEARCH("Uninvolved",'Model output'!V171)), ISNUMBER(SEARCH("Not involved",'Model output'!V171)), ISNUMBER(SEARCH("Free",'Model output'!V171)), ISNUMBER(SEARCH("Cannot be assessed",'Model output'!V171)), ISNUMBER(SEARCH("1 mm",'Model output'!V171)), ISNUMBER(SEARCH("0.1 CM",'Model output'!V171)), ISNUMBER(SEARCH("less than 0.2 mm",'Model output'!V171)), ISNUMBER(SEARCH("less than 0.5 mm",'Model output'!V171)), ISNUMBER(SEARCH("abut",'Model output'!V171))), "negative", "positive")</f>
        <v>negative</v>
      </c>
      <c r="AE172" s="27"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ISNUMBER(SEARCH("papillary",N172,1)),S172="positive"),AND(AND(ISNUMBER(J172),J172&gt;=5),M172=""),AND(AND(ISNUMBER(J172),J172&gt;=5),AND(ISNUMBER(M172),M172&gt;=1)),AND(ISNUMBER(SERACH("papillary",N172)),OR(Y172="positive",Z172="positive"), ISNUMBER(SEARCH("BRAF",AB172)))),"intermediate","low"))</f>
        <v>low</v>
      </c>
      <c r="AF172" s="28" t="str">
        <f t="shared" si="32"/>
        <v>1b</v>
      </c>
      <c r="AG172" s="28" t="str">
        <f t="shared" si="33"/>
        <v>1a</v>
      </c>
      <c r="AH172" s="28" t="str">
        <f t="shared" si="34"/>
        <v>0</v>
      </c>
      <c r="AI172" s="35" t="str">
        <f t="shared" si="35"/>
        <v>I</v>
      </c>
      <c r="AJ172" s="27" t="s">
        <v>627</v>
      </c>
      <c r="AK172" s="32" t="s">
        <v>944</v>
      </c>
      <c r="AL172" s="32" t="s">
        <v>949</v>
      </c>
      <c r="AM172" s="32" t="s">
        <v>948</v>
      </c>
      <c r="AN172" s="32" t="s">
        <v>59</v>
      </c>
      <c r="AO172" s="33">
        <f t="shared" ca="1" si="41"/>
        <v>1</v>
      </c>
      <c r="AP172" s="28">
        <f t="shared" si="42"/>
        <v>1</v>
      </c>
      <c r="AQ172" s="28">
        <f t="shared" si="43"/>
        <v>1</v>
      </c>
      <c r="AR172" s="28">
        <f t="shared" si="44"/>
        <v>1</v>
      </c>
      <c r="AS172" s="34">
        <f t="shared" si="36"/>
        <v>1</v>
      </c>
    </row>
    <row r="173" spans="1:45">
      <c r="A173" t="str">
        <f>'Model output'!A172</f>
        <v>TCGA-EM-A2CS</v>
      </c>
      <c r="B173" s="43">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
      </c>
      <c r="F173" t="str">
        <f t="shared" si="29"/>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output'!G172)),ISNUMBER(SEARCH("2",'Model output'!G172)),ISNUMBER(SEARCH("III",'Model output'!G172)),ISNUMBER(SEARCH("three",'Model output'!G172)),ISNUMBER(SEARCH("3",'Model output'!G172)),ISNUMBER(SEARCH("IV",'Model output'!G172)),ISNUMBER(SEARCH("four",'Model output'!G172)),ISNUMBER(SEARCH("4",'Model output'!G172)),ISNUMBER(SEARCH("V ",'Model output'!G172)),ISNUMBER(SEARCH("five",'Model output'!G172)),ISNUMBER(SEARCH("5",'Model output'!G172))))), "lateral", "central"))</f>
        <v>central</v>
      </c>
      <c r="H173" t="str">
        <f>IF('Model output'!H172="","negative",IF('Model output'!H172="[]", "negative", IF(OR(ISNUMBER(SEARCH("lymph node",'Model output'!H172)),ISNUMBER(SEARCH("Not mentioned",'Model output'!H172)),ISNUMBER(SEARCH("neck",'Model output'!H172)),ISNUMBER(SEARCH("Not applicable",'Model output'!H172))),"negative","positive")))</f>
        <v>negative</v>
      </c>
      <c r="I173">
        <f>IF('Model output'!I172="","",IF(ISNUMBER('Model output'!I172),'Model output'!I172,1))</f>
        <v>49</v>
      </c>
      <c r="J173">
        <f>IF('Model output'!J172="","",IF(AND(ISNUMBER('Model output'!J172),'Model output'!J172&lt;=I173),'Model output'!J172,IF(ISNUMBER(SEARCH("0/",'Model output'!J172)),0,1)))</f>
        <v>35</v>
      </c>
      <c r="K173" t="str" cm="1">
        <f t="array" ref="K173">IF(COUNT(FIND({0,1,2,3,4,5,6,7,8,9},'Model output'!K172))&gt;0,'Model output'!K172,"")</f>
        <v/>
      </c>
      <c r="L173" s="8" t="str">
        <f t="shared" si="30"/>
        <v/>
      </c>
      <c r="M173" t="str" cm="1">
        <f t="array" ref="M173">IF(L173="","",IF(ISNUMBER(SEARCH("cm",L173)),MAX(VALUE(SUBSTITUTE(_xlfn.FILTERXML("&lt;t&gt;&lt;s&gt;"&amp;SUBSTITUTE(L173,",","&lt;/s&gt;&lt;s&gt;")&amp;"&lt;/s&gt;&lt;/t&gt;","//s"),"cm",""))),MAX(VALUE(SUBSTITUTE(_xlfn.FILTERXML("&lt;t&gt;&lt;s&gt;"&amp;SUBSTITUTE(L173,",","&lt;/s&gt;&lt;s&gt;")&amp;"&lt;/s&gt;&lt;/t&gt;","//s"),"mm","")))/10))</f>
        <v/>
      </c>
      <c r="N173" t="str">
        <f>IF('Model output'!L172="","",'Model output'!L172)</f>
        <v>papillary carcinoma; classical (usual)</v>
      </c>
      <c r="O173" t="str">
        <f>IF('Model output'!M172="","",'Model output'!M172)</f>
        <v>['classical (papillary) architecture', 'diffuse sclerosing architecture', 'classical cytomorphology']</v>
      </c>
      <c r="P173" t="str">
        <f>IF('Model output'!N172="","",'Model output'!N172)</f>
        <v>6.3cm</v>
      </c>
      <c r="Q173" t="str">
        <f t="shared" si="31"/>
        <v>6.3cm</v>
      </c>
      <c r="R173" cm="1">
        <f t="array" ref="R173">IF(Q173="","",IF(ISNUMBER(SEARCH("cm",Q173)),MAX(VALUE(SUBSTITUTE(_xlfn.FILTERXML("&lt;t&gt;&lt;s&gt;"&amp;SUBSTITUTE(Q173,",","&lt;/s&gt;&lt;s&gt;")&amp;"&lt;/s&gt;&lt;/t&gt;","//s"),"cm",""))),MAX(VALUE(SUBSTITUTE(_xlfn.FILTERXML("&lt;t&gt;&lt;s&gt;"&amp;SUBSTITUTE(Q173,",","&lt;/s&gt;&lt;s&gt;")&amp;"&lt;/s&gt;&lt;/t&gt;","//s"),"mm","")))/10))</f>
        <v>6.3</v>
      </c>
      <c r="S173" t="str">
        <f>IF(OR('Model output'!P172="",ISNUMBER(SEARCH("Not identified", 'Model output'!P172)),ISNUMBER(SEARCH("Absent",'Model output'!P172)),AND(ISNUMBER(SEARCH("No",'Model output'!P172)),NOT(ISNUMBER(SEARCH("diagnostic",'Model output'!P172)))),ISNUMBER(SEARCH("Negative",'Model output'!P172))),"negative","positive")</f>
        <v>positive</v>
      </c>
      <c r="T173" t="str">
        <f>IF('Model output'!O172="","",'Model output'!O172)</f>
        <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f>
        <v>&lt;4</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t="str">
        <f>IF('Model output'!S172="","", IF('Model output'!S172= "[]", "", 'Model output'!S172))</f>
        <v>Cannot be assessed</v>
      </c>
      <c r="Y173" t="str">
        <f>IF(OR('Model output'!S172="",ISNUMBER(SEARCH("Absent",'Model output'!S172)),ISNUMBER(SEARCH("Not identified",'Model output'!S172)),ISNUMBER(SEARCH("No",'Model output'!S172)),ISNUMBER(SEARCH("negative",'Model output'!S172)),ISNUMBER(SEARCH("limited to thyroid",'Model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 IF('Model output'!T172="[]", "", IF('Model output'!T172="Not mentioned", "No", "Yes")))</f>
        <v/>
      </c>
      <c r="AB173" t="str">
        <f>IF(AA173&lt;&gt;"Yes","",IF(OR('Model output'!U172="",'Model output'!U172="[]",ISNUMBER(SEARCH("Not identified",'Model output'!U172))),"",'Model output'!U172))</f>
        <v/>
      </c>
      <c r="AC173" s="9" t="str">
        <f>IF(OR('Model output'!V172="", AND(ISERROR(SEARCH("Positive",'Model output'!V172)), ISNUMBER(SEARCH("Negative",'Model output'!V172))), 'Model output'!V172="No", ISNUMBER(SEARCH("Uninvolved",'Model output'!V172)), ISNUMBER(SEARCH("Not involved",'Model output'!V172)), ISNUMBER(SEARCH("Free",'Model output'!V172)), ISNUMBER(SEARCH("Cannot be assessed",'Model output'!V172)), ISNUMBER(SEARCH("1 mm",'Model output'!V172)), ISNUMBER(SEARCH("0.1 CM",'Model output'!V172)), ISNUMBER(SEARCH("less than 0.2 mm",'Model output'!V172)), ISNUMBER(SEARCH("less than 0.5 mm",'Model output'!V172)), ISNUMBER(SEARCH("abut",'Model output'!V172))), "negative", "positive")</f>
        <v>positive</v>
      </c>
      <c r="AE173" s="27"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ISNUMBER(SEARCH("papillary",N173,1)),S173="positive"),AND(AND(ISNUMBER(J173),J173&gt;=5),M173=""),AND(AND(ISNUMBER(J173),J173&gt;=5),AND(ISNUMBER(M173),M173&gt;=1)),AND(ISNUMBER(SERACH("papillary",N173)),OR(Y173="positive",Z173="positive"), ISNUMBER(SEARCH("BRAF",AB173)))),"intermediate","low"))</f>
        <v>high</v>
      </c>
      <c r="AF173" s="28" t="str">
        <f t="shared" si="32"/>
        <v>3a</v>
      </c>
      <c r="AG173" s="28" t="str">
        <f t="shared" si="33"/>
        <v>1a</v>
      </c>
      <c r="AH173" s="28" t="str">
        <f t="shared" si="34"/>
        <v>0</v>
      </c>
      <c r="AI173" s="35" t="str">
        <f t="shared" si="35"/>
        <v>I</v>
      </c>
      <c r="AJ173" s="27" t="s">
        <v>625</v>
      </c>
      <c r="AK173" s="32" t="s">
        <v>950</v>
      </c>
      <c r="AL173" s="32" t="s">
        <v>944</v>
      </c>
      <c r="AM173" s="32" t="s">
        <v>948</v>
      </c>
      <c r="AN173" s="32" t="s">
        <v>59</v>
      </c>
      <c r="AO173" s="33">
        <f t="shared" si="41"/>
        <v>1</v>
      </c>
      <c r="AP173" s="28">
        <f t="shared" si="42"/>
        <v>1</v>
      </c>
      <c r="AQ173" s="28">
        <f t="shared" si="43"/>
        <v>0</v>
      </c>
      <c r="AR173" s="28">
        <f t="shared" si="44"/>
        <v>1</v>
      </c>
      <c r="AS173" s="34">
        <f t="shared" si="36"/>
        <v>1</v>
      </c>
    </row>
    <row r="174" spans="1:45">
      <c r="A174" t="str">
        <f>'Model output'!A173</f>
        <v>TCGA-EM-A2CT</v>
      </c>
      <c r="B174" s="43">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
      </c>
      <c r="F174" t="str">
        <f t="shared" si="29"/>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output'!G173)),ISNUMBER(SEARCH("2",'Model output'!G173)),ISNUMBER(SEARCH("III",'Model output'!G173)),ISNUMBER(SEARCH("three",'Model output'!G173)),ISNUMBER(SEARCH("3",'Model output'!G173)),ISNUMBER(SEARCH("IV",'Model output'!G173)),ISNUMBER(SEARCH("four",'Model output'!G173)),ISNUMBER(SEARCH("4",'Model output'!G173)),ISNUMBER(SEARCH("V ",'Model output'!G173)),ISNUMBER(SEARCH("five",'Model output'!G173)),ISNUMBER(SEARCH("5",'Model output'!G173))))), "lateral", "central"))</f>
        <v/>
      </c>
      <c r="H174" t="str">
        <f>IF('Model output'!H173="","negative",IF('Model output'!H173="[]", "negative", IF(OR(ISNUMBER(SEARCH("lymph node",'Model output'!H173)),ISNUMBER(SEARCH("Not mentioned",'Model output'!H173)),ISNUMBER(SEARCH("neck",'Model output'!H173)),ISNUMBER(SEARCH("Not applicable",'Model output'!H173))),"negative","positive")))</f>
        <v>negative</v>
      </c>
      <c r="I174">
        <f>IF('Model output'!I173="","",IF(ISNUMBER('Model output'!I173),'Model output'!I173,1))</f>
        <v>5</v>
      </c>
      <c r="J174">
        <f>IF('Model output'!J173="","",IF(AND(ISNUMBER('Model output'!J173),'Model output'!J173&lt;=I174),'Model output'!J173,IF(ISNUMBER(SEARCH("0/",'Model output'!J173)),0,1)))</f>
        <v>0</v>
      </c>
      <c r="K174" t="str" cm="1">
        <f t="array" ref="K174">IF(COUNT(FIND({0,1,2,3,4,5,6,7,8,9},'Model output'!K173))&gt;0,'Model output'!K173,"")</f>
        <v/>
      </c>
      <c r="L174" s="8" t="str">
        <f t="shared" si="30"/>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 carcinoma</v>
      </c>
      <c r="O174" t="str">
        <f>IF('Model output'!M173="","",'Model output'!M173)</f>
        <v>Oncocytic or oxyphilic variant</v>
      </c>
      <c r="P174" t="str">
        <f>IF('Model output'!N173="","",'Model output'!N173)</f>
        <v>1.1 cm</v>
      </c>
      <c r="Q174" t="str">
        <f t="shared" si="31"/>
        <v>1.1cm</v>
      </c>
      <c r="R174" cm="1">
        <f t="array" ref="R174">IF(Q174="","",IF(ISNUMBER(SEARCH("cm",Q174)),MAX(VALUE(SUBSTITUTE(_xlfn.FILTERXML("&lt;t&gt;&lt;s&gt;"&amp;SUBSTITUTE(Q174,",","&lt;/s&gt;&lt;s&gt;")&amp;"&lt;/s&gt;&lt;/t&gt;","//s"),"cm",""))),MAX(VALUE(SUBSTITUTE(_xlfn.FILTERXML("&lt;t&gt;&lt;s&gt;"&amp;SUBSTITUTE(Q174,",","&lt;/s&gt;&lt;s&gt;")&amp;"&lt;/s&gt;&lt;/t&gt;","//s"),"mm","")))/10))</f>
        <v>1.1000000000000001</v>
      </c>
      <c r="S174" t="str">
        <f>IF(OR('Model output'!P173="",ISNUMBER(SEARCH("Not identified", 'Model output'!P173)),ISNUMBER(SEARCH("Absent",'Model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t="str">
        <f>IF('Model output'!S173="","", IF('Model output'!S173= "[]", "", 'Model output'!S173))</f>
        <v>Not identified</v>
      </c>
      <c r="Y174" t="str">
        <f>IF(OR('Model output'!S173="",ISNUMBER(SEARCH("Absent",'Model output'!S173)),ISNUMBER(SEARCH("Not identified",'Model output'!S173)),ISNUMBER(SEARCH("No",'Model output'!S173)),ISNUMBER(SEARCH("negative",'Model output'!S173)),ISNUMBER(SEARCH("limited to thyroid",'Model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 IF('Model output'!T173="[]", "", IF('Model output'!T173="Not mentioned", "No", "Yes")))</f>
        <v/>
      </c>
      <c r="AB174" t="str">
        <f>IF(AA174&lt;&gt;"Yes","",IF(OR('Model output'!U173="",'Model output'!U173="[]",ISNUMBER(SEARCH("Not identified",'Model output'!U173))),"",'Model output'!U173))</f>
        <v/>
      </c>
      <c r="AC174" s="9" t="str">
        <f>IF(OR('Model output'!V173="", AND(ISERROR(SEARCH("Positive",'Model output'!V173)), ISNUMBER(SEARCH("Negative",'Model output'!V173))), 'Model output'!V173="No", ISNUMBER(SEARCH("Uninvolved",'Model output'!V173)), ISNUMBER(SEARCH("Not involved",'Model output'!V173)), ISNUMBER(SEARCH("Free",'Model output'!V173)), ISNUMBER(SEARCH("Cannot be assessed",'Model output'!V173)), ISNUMBER(SEARCH("1 mm",'Model output'!V173)), ISNUMBER(SEARCH("0.1 CM",'Model output'!V173)), ISNUMBER(SEARCH("less than 0.2 mm",'Model output'!V173)), ISNUMBER(SEARCH("less than 0.5 mm",'Model output'!V173)), ISNUMBER(SEARCH("abut",'Model output'!V173))), "negative", "positive")</f>
        <v>negative</v>
      </c>
      <c r="AE174" s="27"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ISNUMBER(SEARCH("papillary",N174,1)),S174="positive"),AND(AND(ISNUMBER(J174),J174&gt;=5),M174=""),AND(AND(ISNUMBER(J174),J174&gt;=5),AND(ISNUMBER(M174),M174&gt;=1)),AND(ISNUMBER(SERACH("papillary",N174)),OR(Y174="positive",Z174="positive"), ISNUMBER(SEARCH("BRAF",AB174)))),"intermediate","low"))</f>
        <v>low</v>
      </c>
      <c r="AF174" s="28" t="str">
        <f t="shared" si="32"/>
        <v>1b</v>
      </c>
      <c r="AG174" s="28" t="str">
        <f t="shared" si="33"/>
        <v>0</v>
      </c>
      <c r="AH174" s="28" t="str">
        <f t="shared" si="34"/>
        <v>0</v>
      </c>
      <c r="AI174" s="35" t="str">
        <f t="shared" si="35"/>
        <v>I</v>
      </c>
      <c r="AJ174" s="27" t="s">
        <v>627</v>
      </c>
      <c r="AK174" s="32" t="s">
        <v>944</v>
      </c>
      <c r="AL174" s="32" t="s">
        <v>945</v>
      </c>
      <c r="AM174" s="32" t="s">
        <v>948</v>
      </c>
      <c r="AN174" s="32" t="s">
        <v>59</v>
      </c>
      <c r="AO174" s="33">
        <f t="shared" ca="1" si="41"/>
        <v>1</v>
      </c>
      <c r="AP174" s="28">
        <f t="shared" si="42"/>
        <v>1</v>
      </c>
      <c r="AQ174" s="28">
        <f t="shared" si="43"/>
        <v>1</v>
      </c>
      <c r="AR174" s="28">
        <f t="shared" si="44"/>
        <v>1</v>
      </c>
      <c r="AS174" s="34">
        <f t="shared" si="36"/>
        <v>1</v>
      </c>
    </row>
    <row r="175" spans="1:45">
      <c r="A175" t="str">
        <f>'Model output'!A174</f>
        <v>TCGA-EM-A2CU</v>
      </c>
      <c r="B175" s="43">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
      </c>
      <c r="F175" t="str">
        <f t="shared" si="29"/>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output'!G174)),ISNUMBER(SEARCH("2",'Model output'!G174)),ISNUMBER(SEARCH("III",'Model output'!G174)),ISNUMBER(SEARCH("three",'Model output'!G174)),ISNUMBER(SEARCH("3",'Model output'!G174)),ISNUMBER(SEARCH("IV",'Model output'!G174)),ISNUMBER(SEARCH("four",'Model output'!G174)),ISNUMBER(SEARCH("4",'Model output'!G174)),ISNUMBER(SEARCH("V ",'Model output'!G174)),ISNUMBER(SEARCH("five",'Model output'!G174)),ISNUMBER(SEARCH("5",'Model output'!G174))))), "lateral", "central"))</f>
        <v>central</v>
      </c>
      <c r="H175" t="str">
        <f>IF('Model output'!H174="","negative",IF('Model output'!H174="[]", "negative", IF(OR(ISNUMBER(SEARCH("lymph node",'Model output'!H174)),ISNUMBER(SEARCH("Not mentioned",'Model output'!H174)),ISNUMBER(SEARCH("neck",'Model output'!H174)),ISNUMBER(SEARCH("Not applicable",'Model output'!H174))),"negative","positive")))</f>
        <v>negative</v>
      </c>
      <c r="I175">
        <f>IF('Model output'!I174="","",IF(ISNUMBER('Model output'!I174),'Model output'!I174,1))</f>
        <v>30</v>
      </c>
      <c r="J175">
        <f>IF('Model output'!J174="","",IF(AND(ISNUMBER('Model output'!J174),'Model output'!J174&lt;=I175),'Model output'!J174,IF(ISNUMBER(SEARCH("0/",'Model output'!J174)),0,1)))</f>
        <v>4</v>
      </c>
      <c r="K175" t="str" cm="1">
        <f t="array" ref="K175">IF(COUNT(FIND({0,1,2,3,4,5,6,7,8,9},'Model output'!K174))&gt;0,'Model output'!K174,"")</f>
        <v/>
      </c>
      <c r="L175" s="8" t="str">
        <f t="shared" si="30"/>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Papillary carcinoma, follicular variant</v>
      </c>
      <c r="O175" t="str">
        <f>IF('Model output'!M174="","",'Model output'!M174)</f>
        <v/>
      </c>
      <c r="P175" t="str">
        <f>IF('Model output'!N174="","",'Model output'!N174)</f>
        <v>4.0cm</v>
      </c>
      <c r="Q175" t="str">
        <f t="shared" si="31"/>
        <v>4.0cm</v>
      </c>
      <c r="R175" cm="1">
        <f t="array" ref="R175">IF(Q175="","",IF(ISNUMBER(SEARCH("cm",Q175)),MAX(VALUE(SUBSTITUTE(_xlfn.FILTERXML("&lt;t&gt;&lt;s&gt;"&amp;SUBSTITUTE(Q175,",","&lt;/s&gt;&lt;s&gt;")&amp;"&lt;/s&gt;&lt;/t&gt;","//s"),"cm",""))),MAX(VALUE(SUBSTITUTE(_xlfn.FILTERXML("&lt;t&gt;&lt;s&gt;"&amp;SUBSTITUTE(Q175,",","&lt;/s&gt;&lt;s&gt;")&amp;"&lt;/s&gt;&lt;/t&gt;","//s"),"mm","")))/10))</f>
        <v>4</v>
      </c>
      <c r="S175" t="str">
        <f>IF(OR('Model output'!P174="",ISNUMBER(SEARCH("Not identified", 'Model output'!P174)),ISNUMBER(SEARCH("Absent",'Model output'!P174)),AND(ISNUMBER(SEARCH("No",'Model output'!P174)),NOT(ISNUMBER(SEARCH("diagnostic",'Model output'!P174)))),ISNUMBER(SEARCH("Negative",'Model output'!P174))),"negative","positive")</f>
        <v>negative</v>
      </c>
      <c r="T175">
        <f>IF('Model output'!O174="","",'Model output'!O174)</f>
        <v>1</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t="str">
        <f>IF('Model output'!S174="","", IF('Model output'!S174= "[]", "", 'Model output'!S174))</f>
        <v>Not identified</v>
      </c>
      <c r="Y175" t="str">
        <f>IF(OR('Model output'!S174="",ISNUMBER(SEARCH("Absent",'Model output'!S174)),ISNUMBER(SEARCH("Not identified",'Model output'!S174)),ISNUMBER(SEARCH("No",'Model output'!S174)),ISNUMBER(SEARCH("negative",'Model output'!S174)),ISNUMBER(SEARCH("limited to thyroid",'Model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 IF('Model output'!T174="[]", "", IF('Model output'!T174="Not mentioned", "No", "Yes")))</f>
        <v/>
      </c>
      <c r="AB175" t="str">
        <f>IF(AA175&lt;&gt;"Yes","",IF(OR('Model output'!U174="",'Model output'!U174="[]",ISNUMBER(SEARCH("Not identified",'Model output'!U174))),"",'Model output'!U174))</f>
        <v/>
      </c>
      <c r="AC175" s="9" t="str">
        <f>IF(OR('Model output'!V174="", AND(ISERROR(SEARCH("Positive",'Model output'!V174)), ISNUMBER(SEARCH("Negative",'Model output'!V174))), 'Model output'!V174="No", ISNUMBER(SEARCH("Uninvolved",'Model output'!V174)), ISNUMBER(SEARCH("Not involved",'Model output'!V174)), ISNUMBER(SEARCH("Free",'Model output'!V174)), ISNUMBER(SEARCH("Cannot be assessed",'Model output'!V174)), ISNUMBER(SEARCH("1 mm",'Model output'!V174)), ISNUMBER(SEARCH("0.1 CM",'Model output'!V174)), ISNUMBER(SEARCH("less than 0.2 mm",'Model output'!V174)), ISNUMBER(SEARCH("less than 0.5 mm",'Model output'!V174)), ISNUMBER(SEARCH("abut",'Model output'!V174))), "negative", "positive")</f>
        <v>negative</v>
      </c>
      <c r="AE175" s="27"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ISNUMBER(SEARCH("papillary",N175,1)),S175="positive"),AND(AND(ISNUMBER(J175),J175&gt;=5),M175=""),AND(AND(ISNUMBER(J175),J175&gt;=5),AND(ISNUMBER(M175),M175&gt;=1)),AND(ISNUMBER(SERACH("papillary",N175)),OR(Y175="positive",Z175="positive"), ISNUMBER(SEARCH("BRAF",AB175)))),"intermediate","low"))</f>
        <v>low</v>
      </c>
      <c r="AF175" s="28" t="str">
        <f t="shared" si="32"/>
        <v>2</v>
      </c>
      <c r="AG175" s="28" t="str">
        <f t="shared" si="33"/>
        <v>1a</v>
      </c>
      <c r="AH175" s="28" t="str">
        <f t="shared" si="34"/>
        <v>0</v>
      </c>
      <c r="AI175" s="35" t="str">
        <f t="shared" si="35"/>
        <v>I</v>
      </c>
      <c r="AJ175" s="27" t="s">
        <v>627</v>
      </c>
      <c r="AK175" s="32" t="s">
        <v>947</v>
      </c>
      <c r="AL175" s="32" t="s">
        <v>949</v>
      </c>
      <c r="AM175" s="32" t="s">
        <v>948</v>
      </c>
      <c r="AN175" s="32" t="s">
        <v>59</v>
      </c>
      <c r="AO175" s="33">
        <f t="shared" ca="1" si="41"/>
        <v>1</v>
      </c>
      <c r="AP175" s="28">
        <f t="shared" si="42"/>
        <v>1</v>
      </c>
      <c r="AQ175" s="28">
        <f t="shared" si="43"/>
        <v>1</v>
      </c>
      <c r="AR175" s="28">
        <f t="shared" si="44"/>
        <v>1</v>
      </c>
      <c r="AS175" s="34">
        <f t="shared" si="36"/>
        <v>1</v>
      </c>
    </row>
    <row r="176" spans="1:45">
      <c r="A176" t="str">
        <f>'Model output'!A175</f>
        <v>TCGA-EM-A2OV</v>
      </c>
      <c r="B176" s="43">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ref="F176:F223" si="45">IF(OR(G176&lt;&gt;"",AND(J176&lt;&gt;"",ISNUMBER(J176),J176&gt;0),AND(M176&lt;&gt;"",M176&gt;0)),"positive","negative")</f>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output'!G175)),ISNUMBER(SEARCH("2",'Model output'!G175)),ISNUMBER(SEARCH("III",'Model output'!G175)),ISNUMBER(SEARCH("three",'Model output'!G175)),ISNUMBER(SEARCH("3",'Model output'!G175)),ISNUMBER(SEARCH("IV",'Model output'!G175)),ISNUMBER(SEARCH("four",'Model output'!G175)),ISNUMBER(SEARCH("4",'Model output'!G175)),ISNUMBER(SEARCH("V ",'Model output'!G175)),ISNUMBER(SEARCH("five",'Model output'!G175)),ISNUMBER(SEARCH("5",'Model output'!G175))))), "lateral", "central"))</f>
        <v/>
      </c>
      <c r="H176" t="str">
        <f>IF('Model output'!H175="","negative",IF('Model output'!H175="[]", "negative", IF(OR(ISNUMBER(SEARCH("lymph node",'Model output'!H175)),ISNUMBER(SEARCH("Not mentioned",'Model output'!H175)),ISNUMBER(SEARCH("neck",'Model output'!H175)),ISNUMBER(SEARCH("Not applicable",'Model output'!H175))),"negative","positive")))</f>
        <v>negative</v>
      </c>
      <c r="I176">
        <f>IF('Model output'!I175="","",IF(ISNUMBER('Model output'!I175),'Model output'!I175,1))</f>
        <v>1</v>
      </c>
      <c r="J176">
        <f>IF('Model output'!J175="","",IF(AND(ISNUMBER('Model output'!J175),'Model output'!J175&lt;=I176),'Model output'!J175,IF(ISNUMBER(SEARCH("0/",'Model output'!J175)),0,1)))</f>
        <v>0</v>
      </c>
      <c r="K176" t="str" cm="1">
        <f t="array" ref="K176">IF(COUNT(FIND({0,1,2,3,4,5,6,7,8,9},'Model output'!K175))&gt;0,'Model output'!K175,"")</f>
        <v/>
      </c>
      <c r="L176" s="8" t="str">
        <f t="shared" si="30"/>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 carcinoma, follicular variant</v>
      </c>
      <c r="O176" t="str">
        <f>IF('Model output'!M175="","",'Model output'!M175)</f>
        <v>follicular variant, oncocytic or oxyphilic variant</v>
      </c>
      <c r="P176" t="str">
        <f>IF('Model output'!N175="","",'Model output'!N175)</f>
        <v>2.1cm</v>
      </c>
      <c r="Q176" t="str">
        <f t="shared" si="31"/>
        <v>2.1cm</v>
      </c>
      <c r="R176" cm="1">
        <f t="array" ref="R176">IF(Q176="","",IF(ISNUMBER(SEARCH("cm",Q176)),MAX(VALUE(SUBSTITUTE(_xlfn.FILTERXML("&lt;t&gt;&lt;s&gt;"&amp;SUBSTITUTE(Q176,",","&lt;/s&gt;&lt;s&gt;")&amp;"&lt;/s&gt;&lt;/t&gt;","//s"),"cm",""))),MAX(VALUE(SUBSTITUTE(_xlfn.FILTERXML("&lt;t&gt;&lt;s&gt;"&amp;SUBSTITUTE(Q176,",","&lt;/s&gt;&lt;s&gt;")&amp;"&lt;/s&gt;&lt;/t&gt;","//s"),"mm","")))/10))</f>
        <v>2.1</v>
      </c>
      <c r="S176" t="str">
        <f>IF(OR('Model output'!P175="",ISNUMBER(SEARCH("Not identified", 'Model output'!P175)),ISNUMBER(SEARCH("Absent",'Model output'!P175)),AND(ISNUMBER(SEARCH("No",'Model output'!P175)),NOT(ISNUMBER(SEARCH("diagnostic",'Model output'!P175)))),ISNUMBER(SEARCH("Negative",'Model output'!P175))),"negative","positive")</f>
        <v>negative</v>
      </c>
      <c r="T176" t="str">
        <f>IF('Model output'!O175="","",'Model output'!O175)</f>
        <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t="str">
        <f>IF('Model output'!S175="","", IF('Model output'!S175= "[]", "", 'Model output'!S175))</f>
        <v>Not identified</v>
      </c>
      <c r="Y176" t="str">
        <f>IF(OR('Model output'!S175="",ISNUMBER(SEARCH("Absent",'Model output'!S175)),ISNUMBER(SEARCH("Not identified",'Model output'!S175)),ISNUMBER(SEARCH("No",'Model output'!S175)),ISNUMBER(SEARCH("negative",'Model output'!S175)),ISNUMBER(SEARCH("limited to thyroid",'Model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 IF('Model output'!T175="[]", "", IF('Model output'!T175="Not mentioned", "No", "Yes")))</f>
        <v/>
      </c>
      <c r="AB176" t="str">
        <f>IF(AA176&lt;&gt;"Yes","",IF(OR('Model output'!U175="",'Model output'!U175="[]",ISNUMBER(SEARCH("Not identified",'Model output'!U175))),"",'Model output'!U175))</f>
        <v/>
      </c>
      <c r="AC176" s="9" t="str">
        <f>IF(OR('Model output'!V175="", AND(ISERROR(SEARCH("Positive",'Model output'!V175)), ISNUMBER(SEARCH("Negative",'Model output'!V175))), 'Model output'!V175="No", ISNUMBER(SEARCH("Uninvolved",'Model output'!V175)), ISNUMBER(SEARCH("Not involved",'Model output'!V175)), ISNUMBER(SEARCH("Free",'Model output'!V175)), ISNUMBER(SEARCH("Cannot be assessed",'Model output'!V175)), ISNUMBER(SEARCH("1 mm",'Model output'!V175)), ISNUMBER(SEARCH("0.1 CM",'Model output'!V175)), ISNUMBER(SEARCH("less than 0.2 mm",'Model output'!V175)), ISNUMBER(SEARCH("less than 0.5 mm",'Model output'!V175)), ISNUMBER(SEARCH("abut",'Model output'!V175))), "negative", "positive")</f>
        <v>negative</v>
      </c>
      <c r="AE176" s="27"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ISNUMBER(SEARCH("papillary",N176,1)),S176="positive"),AND(AND(ISNUMBER(J176),J176&gt;=5),M176=""),AND(AND(ISNUMBER(J176),J176&gt;=5),AND(ISNUMBER(M176),M176&gt;=1)),AND(ISNUMBER(SERACH("papillary",N176)),OR(Y176="positive",Z176="positive"), ISNUMBER(SEARCH("BRAF",AB176)))),"intermediate","low"))</f>
        <v>low</v>
      </c>
      <c r="AF176" s="28" t="str">
        <f t="shared" si="32"/>
        <v>2</v>
      </c>
      <c r="AG176" s="28" t="str">
        <f t="shared" si="33"/>
        <v>0</v>
      </c>
      <c r="AH176" s="28" t="str">
        <f t="shared" si="34"/>
        <v>0</v>
      </c>
      <c r="AI176" s="35" t="str">
        <f t="shared" si="35"/>
        <v>I</v>
      </c>
      <c r="AJ176" s="27" t="s">
        <v>627</v>
      </c>
      <c r="AK176" s="32" t="s">
        <v>947</v>
      </c>
      <c r="AL176" s="32" t="s">
        <v>945</v>
      </c>
      <c r="AM176" s="32" t="s">
        <v>948</v>
      </c>
      <c r="AN176" s="32" t="s">
        <v>59</v>
      </c>
      <c r="AO176" s="33">
        <f t="shared" ca="1" si="41"/>
        <v>1</v>
      </c>
      <c r="AP176" s="28">
        <f t="shared" si="42"/>
        <v>1</v>
      </c>
      <c r="AQ176" s="28">
        <f t="shared" si="43"/>
        <v>1</v>
      </c>
      <c r="AR176" s="28">
        <f t="shared" si="44"/>
        <v>1</v>
      </c>
      <c r="AS176" s="34">
        <f t="shared" si="36"/>
        <v>1</v>
      </c>
    </row>
    <row r="177" spans="1:45">
      <c r="A177" t="str">
        <f>'Model output'!A176</f>
        <v>TCGA-EM-A2OW</v>
      </c>
      <c r="B177" s="43">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
      </c>
      <c r="F177" t="str">
        <f t="shared" si="45"/>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output'!G176)),ISNUMBER(SEARCH("2",'Model output'!G176)),ISNUMBER(SEARCH("III",'Model output'!G176)),ISNUMBER(SEARCH("three",'Model output'!G176)),ISNUMBER(SEARCH("3",'Model output'!G176)),ISNUMBER(SEARCH("IV",'Model output'!G176)),ISNUMBER(SEARCH("four",'Model output'!G176)),ISNUMBER(SEARCH("4",'Model output'!G176)),ISNUMBER(SEARCH("V ",'Model output'!G176)),ISNUMBER(SEARCH("five",'Model output'!G176)),ISNUMBER(SEARCH("5",'Model output'!G176))))), "lateral", "central"))</f>
        <v/>
      </c>
      <c r="H177" t="str">
        <f>IF('Model output'!H176="","negative",IF('Model output'!H176="[]", "negative", IF(OR(ISNUMBER(SEARCH("lymph node",'Model output'!H176)),ISNUMBER(SEARCH("Not mentioned",'Model output'!H176)),ISNUMBER(SEARCH("neck",'Model output'!H176)),ISNUMBER(SEARCH("Not applicable",'Model output'!H176))),"negative","positive")))</f>
        <v>negative</v>
      </c>
      <c r="I177">
        <f>IF('Model output'!I176="","",IF(ISNUMBER('Model output'!I176),'Model output'!I176,1))</f>
        <v>0</v>
      </c>
      <c r="J177">
        <f>IF('Model output'!J176="","",IF(AND(ISNUMBER('Model output'!J176),'Model output'!J176&lt;=I177),'Model output'!J176,IF(ISNUMBER(SEARCH("0/",'Model output'!J176)),0,1)))</f>
        <v>0</v>
      </c>
      <c r="K177" t="str" cm="1">
        <f t="array" ref="K177">IF(COUNT(FIND({0,1,2,3,4,5,6,7,8,9},'Model output'!K176))&gt;0,'Model output'!K176,"")</f>
        <v/>
      </c>
      <c r="L177" s="8" t="str">
        <f t="shared" si="30"/>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 carcinoma, follicular variant</v>
      </c>
      <c r="O177" t="str">
        <f>IF('Model output'!M176="","",'Model output'!M176)</f>
        <v>Follicular architecture, Classical cytomorphology, Oncocytic or oxyphilic cytomorphology</v>
      </c>
      <c r="P177" t="str">
        <f>IF('Model output'!N176="","",'Model output'!N176)</f>
        <v>1.3cm</v>
      </c>
      <c r="Q177" t="str">
        <f t="shared" ref="Q177:Q240" si="46">LOWER(SUBSTITUTE(SUBSTITUTE(SUBSTITUTE(SUBSTITUTE(SUBSTITUTE(SUBSTITUTE(SUBSTITUTE(SUBSTITUTE(SUBSTITUTE(SUBSTITUTE(SUBSTITUTE(SUBSTITUTE(SUBSTITUTE(SUBSTITUTE(SUBSTITUTE(SUBSTITUTE(SUBSTITUTE(SUBSTITUTE(SUBSTITUTE(SUBSTITUTE(SUBSTITUTE(SUBSTITUTE(SUBSTITUTE(SUBSTITUTE(SUBSTITUTE(P177,"cm.","cm"), "the", ""), "tumor", ""), "nodule", ""), "isthmic", ""), "lobe",""), "greatest dimension", ""), "largest", ""), "at least", ""), "less than", ""), "left", ""), "right", ""), "for", ""), "in", ""), "In", ""), "and", ","), "(", ""), ")", ""), "A", ""), "x", ","), "[", ""), "]", ""), "'", ""), "to", ","), " ",""))</f>
        <v>1.3cm</v>
      </c>
      <c r="R177" cm="1">
        <f t="array" ref="R177">IF(Q177="","",IF(ISNUMBER(SEARCH("cm",Q177)),MAX(VALUE(SUBSTITUTE(_xlfn.FILTERXML("&lt;t&gt;&lt;s&gt;"&amp;SUBSTITUTE(Q177,",","&lt;/s&gt;&lt;s&gt;")&amp;"&lt;/s&gt;&lt;/t&gt;","//s"),"cm",""))),MAX(VALUE(SUBSTITUTE(_xlfn.FILTERXML("&lt;t&gt;&lt;s&gt;"&amp;SUBSTITUTE(Q177,",","&lt;/s&gt;&lt;s&gt;")&amp;"&lt;/s&gt;&lt;/t&gt;","//s"),"mm","")))/10))</f>
        <v>1.3</v>
      </c>
      <c r="S177" t="str">
        <f>IF(OR('Model output'!P176="",ISNUMBER(SEARCH("Not identified", 'Model output'!P176)),ISNUMBER(SEARCH("Absent",'Model output'!P176)),AND(ISNUMBER(SEARCH("No",'Model output'!P176)),NOT(ISNUMBER(SEARCH("diagnostic",'Model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t="str">
        <f>IF('Model output'!S176="","", IF('Model output'!S176= "[]", "", 'Model output'!S176))</f>
        <v>Not identified</v>
      </c>
      <c r="Y177" t="str">
        <f>IF(OR('Model output'!S176="",ISNUMBER(SEARCH("Absent",'Model output'!S176)),ISNUMBER(SEARCH("Not identified",'Model output'!S176)),ISNUMBER(SEARCH("No",'Model output'!S176)),ISNUMBER(SEARCH("negative",'Model output'!S176)),ISNUMBER(SEARCH("limited to thyroid",'Model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 IF('Model output'!T176="[]", "", IF('Model output'!T176="Not mentioned", "No", "Yes")))</f>
        <v/>
      </c>
      <c r="AB177" t="str">
        <f>IF(AA177&lt;&gt;"Yes","",IF(OR('Model output'!U176="",'Model output'!U176="[]",ISNUMBER(SEARCH("Not identified",'Model output'!U176))),"",'Model output'!U176))</f>
        <v/>
      </c>
      <c r="AC177" s="9" t="str">
        <f>IF(OR('Model output'!V176="", AND(ISERROR(SEARCH("Positive",'Model output'!V176)), ISNUMBER(SEARCH("Negative",'Model output'!V176))), 'Model output'!V176="No", ISNUMBER(SEARCH("Uninvolved",'Model output'!V176)), ISNUMBER(SEARCH("Not involved",'Model output'!V176)), ISNUMBER(SEARCH("Free",'Model output'!V176)), ISNUMBER(SEARCH("Cannot be assessed",'Model output'!V176)), ISNUMBER(SEARCH("1 mm",'Model output'!V176)), ISNUMBER(SEARCH("0.1 CM",'Model output'!V176)), ISNUMBER(SEARCH("less than 0.2 mm",'Model output'!V176)), ISNUMBER(SEARCH("less than 0.5 mm",'Model output'!V176)), ISNUMBER(SEARCH("abut",'Model output'!V176))), "negative", "positive")</f>
        <v>negative</v>
      </c>
      <c r="AE177" s="27"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ISNUMBER(SEARCH("papillary",N177,1)),S177="positive"),AND(AND(ISNUMBER(J177),J177&gt;=5),M177=""),AND(AND(ISNUMBER(J177),J177&gt;=5),AND(ISNUMBER(M177),M177&gt;=1)),AND(ISNUMBER(SERACH("papillary",N177)),OR(Y177="positive",Z177="positive"), ISNUMBER(SEARCH("BRAF",AB177)))),"intermediate","low"))</f>
        <v>low</v>
      </c>
      <c r="AF177" s="28" t="str">
        <f t="shared" si="32"/>
        <v>1b</v>
      </c>
      <c r="AG177" s="28" t="str">
        <f t="shared" si="33"/>
        <v>0</v>
      </c>
      <c r="AH177" s="28" t="str">
        <f t="shared" si="34"/>
        <v>0</v>
      </c>
      <c r="AI177" s="35" t="str">
        <f t="shared" si="35"/>
        <v>I</v>
      </c>
      <c r="AJ177" s="27" t="s">
        <v>627</v>
      </c>
      <c r="AK177" s="32" t="s">
        <v>944</v>
      </c>
      <c r="AL177" s="32" t="s">
        <v>948</v>
      </c>
      <c r="AM177" s="32" t="s">
        <v>948</v>
      </c>
      <c r="AN177" s="32" t="s">
        <v>59</v>
      </c>
      <c r="AO177" s="33">
        <f t="shared" ca="1" si="41"/>
        <v>1</v>
      </c>
      <c r="AP177" s="28">
        <f t="shared" si="42"/>
        <v>1</v>
      </c>
      <c r="AQ177" s="28">
        <f t="shared" si="43"/>
        <v>1</v>
      </c>
      <c r="AR177" s="28">
        <f t="shared" si="44"/>
        <v>1</v>
      </c>
      <c r="AS177" s="34">
        <f t="shared" si="36"/>
        <v>1</v>
      </c>
    </row>
    <row r="178" spans="1:45">
      <c r="A178" t="str">
        <f>'Model output'!A177</f>
        <v>TCGA-EM-A2OX</v>
      </c>
      <c r="B178" s="43">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
      </c>
      <c r="F178" t="str">
        <f t="shared" si="45"/>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output'!G177)),ISNUMBER(SEARCH("2",'Model output'!G177)),ISNUMBER(SEARCH("III",'Model output'!G177)),ISNUMBER(SEARCH("three",'Model output'!G177)),ISNUMBER(SEARCH("3",'Model output'!G177)),ISNUMBER(SEARCH("IV",'Model output'!G177)),ISNUMBER(SEARCH("four",'Model output'!G177)),ISNUMBER(SEARCH("4",'Model output'!G177)),ISNUMBER(SEARCH("V ",'Model output'!G177)),ISNUMBER(SEARCH("five",'Model output'!G177)),ISNUMBER(SEARCH("5",'Model output'!G177))))), "lateral", "central"))</f>
        <v>lateral</v>
      </c>
      <c r="H178" t="str">
        <f>IF('Model output'!H177="","negative",IF('Model output'!H177="[]", "negative", IF(OR(ISNUMBER(SEARCH("lymph node",'Model output'!H177)),ISNUMBER(SEARCH("Not mentioned",'Model output'!H177)),ISNUMBER(SEARCH("neck",'Model output'!H177)),ISNUMBER(SEARCH("Not applicable",'Model output'!H177))),"negative","positive")))</f>
        <v>negative</v>
      </c>
      <c r="I178">
        <f>IF('Model output'!I177="","",IF(ISNUMBER('Model output'!I177),'Model output'!I177,1))</f>
        <v>9</v>
      </c>
      <c r="J178">
        <f>IF('Model output'!J177="","",IF(AND(ISNUMBER('Model output'!J177),'Model output'!J177&lt;=I178),'Model output'!J177,IF(ISNUMBER(SEARCH("0/",'Model output'!J177)),0,1)))</f>
        <v>8</v>
      </c>
      <c r="K178" t="str" cm="1">
        <f t="array" ref="K178">IF(COUNT(FIND({0,1,2,3,4,5,6,7,8,9},'Model output'!K177))&gt;0,'Model output'!K177,"")</f>
        <v/>
      </c>
      <c r="L178" s="8" t="str">
        <f t="shared" ref="L178:L241" si="47">SUBSTITUTE(SUBSTITUTE(SUBSTITUTE(SUBSTITUTE(SUBSTITUTE(SUBSTITUTE(SUBSTITUTE(SUBSTITUTE(SUBSTITUTE(SUBSTITUTE(SUBSTITUTE(SUBSTITUTE(SUBSTITUTE(SUBSTITUTE(SUBSTITUTE(SUBSTITUTE(SUBSTITUTE(SUBSTITUTE(SUBSTITUTE(K178,"cm.","cm"), "up to", ""), "size", ""), ", 'location'", ""), "Right paratracheal", ""), "Left neck dissection level 3", ""), "Left neck dissection level 4", ""), "Delphian", ""), "x", ","), "(LEVEL 4)", ""), "/", ","), "'',", ""), "'", ""), ":", ""), "[", ""), "]", ""), "{", ""), "}", ""), " ", "")</f>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 carcinoma, classical (usual)</v>
      </c>
      <c r="O178" t="str">
        <f>IF('Model output'!M177="","",'Model output'!M177)</f>
        <v>Focal tall cell change (&lt;5%)</v>
      </c>
      <c r="P178" t="str">
        <f>IF('Model output'!N177="","",'Model output'!N177)</f>
        <v>1.8cm</v>
      </c>
      <c r="Q178" t="str">
        <f t="shared" si="46"/>
        <v>1.8cm</v>
      </c>
      <c r="R178" cm="1">
        <f t="array" ref="R178">IF(Q178="","",IF(ISNUMBER(SEARCH("cm",Q178)),MAX(VALUE(SUBSTITUTE(_xlfn.FILTERXML("&lt;t&gt;&lt;s&gt;"&amp;SUBSTITUTE(Q178,",","&lt;/s&gt;&lt;s&gt;")&amp;"&lt;/s&gt;&lt;/t&gt;","//s"),"cm",""))),MAX(VALUE(SUBSTITUTE(_xlfn.FILTERXML("&lt;t&gt;&lt;s&gt;"&amp;SUBSTITUTE(Q178,",","&lt;/s&gt;&lt;s&gt;")&amp;"&lt;/s&gt;&lt;/t&gt;","//s"),"mm","")))/10))</f>
        <v>1.8</v>
      </c>
      <c r="S178" t="str">
        <f>IF(OR('Model output'!P177="",ISNUMBER(SEARCH("Not identified", 'Model output'!P177)),ISNUMBER(SEARCH("Absent",'Model output'!P177)),AND(ISNUMBER(SEARCH("No",'Model output'!P177)),NOT(ISNUMBER(SEARCH("diagnostic",'Model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f>
        <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t="str">
        <f>IF('Model output'!S177="","", IF('Model output'!S177= "[]", "", 'Model output'!S177))</f>
        <v>Not identified</v>
      </c>
      <c r="Y178" t="str">
        <f>IF(OR('Model output'!S177="",ISNUMBER(SEARCH("Absent",'Model output'!S177)),ISNUMBER(SEARCH("Not identified",'Model output'!S177)),ISNUMBER(SEARCH("No",'Model output'!S177)),ISNUMBER(SEARCH("negative",'Model output'!S177)),ISNUMBER(SEARCH("limited to thyroid",'Model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 IF('Model output'!T177="[]", "", IF('Model output'!T177="Not mentioned", "No", "Yes")))</f>
        <v/>
      </c>
      <c r="AB178" t="str">
        <f>IF(AA178&lt;&gt;"Yes","",IF(OR('Model output'!U177="",'Model output'!U177="[]",ISNUMBER(SEARCH("Not identified",'Model output'!U177))),"",'Model output'!U177))</f>
        <v/>
      </c>
      <c r="AC178" s="9" t="str">
        <f>IF(OR('Model output'!V177="", AND(ISERROR(SEARCH("Positive",'Model output'!V177)), ISNUMBER(SEARCH("Negative",'Model output'!V177))), 'Model output'!V177="No", ISNUMBER(SEARCH("Uninvolved",'Model output'!V177)), ISNUMBER(SEARCH("Not involved",'Model output'!V177)), ISNUMBER(SEARCH("Free",'Model output'!V177)), ISNUMBER(SEARCH("Cannot be assessed",'Model output'!V177)), ISNUMBER(SEARCH("1 mm",'Model output'!V177)), ISNUMBER(SEARCH("0.1 CM",'Model output'!V177)), ISNUMBER(SEARCH("less than 0.2 mm",'Model output'!V177)), ISNUMBER(SEARCH("less than 0.5 mm",'Model output'!V177)), ISNUMBER(SEARCH("abut",'Model output'!V177))), "negative", "positive")</f>
        <v>negative</v>
      </c>
      <c r="AE178" s="27"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ISNUMBER(SEARCH("papillary",N178,1)),S178="positive"),AND(AND(ISNUMBER(J178),J178&gt;=5),M178=""),AND(AND(ISNUMBER(J178),J178&gt;=5),AND(ISNUMBER(M178),M178&gt;=1)),AND(ISNUMBER(SERACH("papillary",N178)),OR(Y178="positive",Z178="positive"), ISNUMBER(SEARCH("BRAF",AB178)))),"intermediate","low"))</f>
        <v>intermediate</v>
      </c>
      <c r="AF178" s="28" t="str">
        <f t="shared" si="32"/>
        <v>1b</v>
      </c>
      <c r="AG178" s="28" t="str">
        <f t="shared" si="33"/>
        <v>1b</v>
      </c>
      <c r="AH178" s="28" t="str">
        <f t="shared" si="34"/>
        <v>0</v>
      </c>
      <c r="AI178" s="35" t="str">
        <f t="shared" si="35"/>
        <v>I</v>
      </c>
      <c r="AJ178" s="27" t="s">
        <v>629</v>
      </c>
      <c r="AK178" s="32" t="s">
        <v>944</v>
      </c>
      <c r="AL178" s="32" t="s">
        <v>944</v>
      </c>
      <c r="AM178" s="32" t="s">
        <v>948</v>
      </c>
      <c r="AN178" s="32" t="s">
        <v>59</v>
      </c>
      <c r="AO178" s="33">
        <f t="shared" ca="1" si="41"/>
        <v>1</v>
      </c>
      <c r="AP178" s="28">
        <f t="shared" si="42"/>
        <v>1</v>
      </c>
      <c r="AQ178" s="28">
        <f t="shared" si="43"/>
        <v>1</v>
      </c>
      <c r="AR178" s="28">
        <f t="shared" si="44"/>
        <v>1</v>
      </c>
      <c r="AS178" s="34">
        <f t="shared" si="36"/>
        <v>1</v>
      </c>
    </row>
    <row r="179" spans="1:45">
      <c r="A179" t="str">
        <f>'Model output'!A178</f>
        <v>TCGA-EM-A2OY</v>
      </c>
      <c r="B179" s="43">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
      </c>
      <c r="F179" t="str">
        <f t="shared" si="45"/>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output'!G178)),ISNUMBER(SEARCH("2",'Model output'!G178)),ISNUMBER(SEARCH("III",'Model output'!G178)),ISNUMBER(SEARCH("three",'Model output'!G178)),ISNUMBER(SEARCH("3",'Model output'!G178)),ISNUMBER(SEARCH("IV",'Model output'!G178)),ISNUMBER(SEARCH("four",'Model output'!G178)),ISNUMBER(SEARCH("4",'Model output'!G178)),ISNUMBER(SEARCH("V ",'Model output'!G178)),ISNUMBER(SEARCH("five",'Model output'!G178)),ISNUMBER(SEARCH("5",'Model output'!G178))))), "lateral", "central"))</f>
        <v/>
      </c>
      <c r="H179" t="str">
        <f>IF('Model output'!H178="","negative",IF('Model output'!H178="[]", "negative", IF(OR(ISNUMBER(SEARCH("lymph node",'Model output'!H178)),ISNUMBER(SEARCH("Not mentioned",'Model output'!H178)),ISNUMBER(SEARCH("neck",'Model output'!H178)),ISNUMBER(SEARCH("Not applicable",'Model output'!H178))),"negative","positive")))</f>
        <v>negative</v>
      </c>
      <c r="I179">
        <f>IF('Model output'!I178="","",IF(ISNUMBER('Model output'!I178),'Model output'!I178,1))</f>
        <v>1</v>
      </c>
      <c r="J179">
        <f>IF('Model output'!J178="","",IF(AND(ISNUMBER('Model output'!J178),'Model output'!J178&lt;=I179),'Model output'!J178,IF(ISNUMBER(SEARCH("0/",'Model output'!J178)),0,1)))</f>
        <v>0</v>
      </c>
      <c r="K179" t="str" cm="1">
        <f t="array" ref="K179">IF(COUNT(FIND({0,1,2,3,4,5,6,7,8,9},'Model output'!K178))&gt;0,'Model output'!K178,"")</f>
        <v/>
      </c>
      <c r="L179" s="8" t="str">
        <f t="shared" si="47"/>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 carcinoma, follicular variant</v>
      </c>
      <c r="O179" t="str">
        <f>IF('Model output'!M178="","",'Model output'!M178)</f>
        <v>Oncocytic or oxyphilic variant, Focal hobnail cell change (&lt;5%)</v>
      </c>
      <c r="P179" t="str">
        <f>IF('Model output'!N178="","",'Model output'!N178)</f>
        <v>2.6cm</v>
      </c>
      <c r="Q179" t="str">
        <f t="shared" si="46"/>
        <v>2.6cm</v>
      </c>
      <c r="R179" cm="1">
        <f t="array" ref="R179">IF(Q179="","",IF(ISNUMBER(SEARCH("cm",Q179)),MAX(VALUE(SUBSTITUTE(_xlfn.FILTERXML("&lt;t&gt;&lt;s&gt;"&amp;SUBSTITUTE(Q179,",","&lt;/s&gt;&lt;s&gt;")&amp;"&lt;/s&gt;&lt;/t&gt;","//s"),"cm",""))),MAX(VALUE(SUBSTITUTE(_xlfn.FILTERXML("&lt;t&gt;&lt;s&gt;"&amp;SUBSTITUTE(Q179,",","&lt;/s&gt;&lt;s&gt;")&amp;"&lt;/s&gt;&lt;/t&gt;","//s"),"mm","")))/10))</f>
        <v>2.6</v>
      </c>
      <c r="S179" t="str">
        <f>IF(OR('Model output'!P178="",ISNUMBER(SEARCH("Not identified", 'Model output'!P178)),ISNUMBER(SEARCH("Absent",'Model output'!P178)),AND(ISNUMBER(SEARCH("No",'Model output'!P178)),NOT(ISNUMBER(SEARCH("diagnostic",'Model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t="str">
        <f>IF('Model output'!S178="","", IF('Model output'!S178= "[]", "", 'Model output'!S178))</f>
        <v>Not identified</v>
      </c>
      <c r="Y179" t="str">
        <f>IF(OR('Model output'!S178="",ISNUMBER(SEARCH("Absent",'Model output'!S178)),ISNUMBER(SEARCH("Not identified",'Model output'!S178)),ISNUMBER(SEARCH("No",'Model output'!S178)),ISNUMBER(SEARCH("negative",'Model output'!S178)),ISNUMBER(SEARCH("limited to thyroid",'Model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 IF('Model output'!T178="[]", "", IF('Model output'!T178="Not mentioned", "No", "Yes")))</f>
        <v/>
      </c>
      <c r="AB179" t="str">
        <f>IF(AA179&lt;&gt;"Yes","",IF(OR('Model output'!U178="",'Model output'!U178="[]",ISNUMBER(SEARCH("Not identified",'Model output'!U178))),"",'Model output'!U178))</f>
        <v/>
      </c>
      <c r="AC179" s="9" t="str">
        <f>IF(OR('Model output'!V178="", AND(ISERROR(SEARCH("Positive",'Model output'!V178)), ISNUMBER(SEARCH("Negative",'Model output'!V178))), 'Model output'!V178="No", ISNUMBER(SEARCH("Uninvolved",'Model output'!V178)), ISNUMBER(SEARCH("Not involved",'Model output'!V178)), ISNUMBER(SEARCH("Free",'Model output'!V178)), ISNUMBER(SEARCH("Cannot be assessed",'Model output'!V178)), ISNUMBER(SEARCH("1 mm",'Model output'!V178)), ISNUMBER(SEARCH("0.1 CM",'Model output'!V178)), ISNUMBER(SEARCH("less than 0.2 mm",'Model output'!V178)), ISNUMBER(SEARCH("less than 0.5 mm",'Model output'!V178)), ISNUMBER(SEARCH("abut",'Model output'!V178))), "negative", "positive")</f>
        <v>negative</v>
      </c>
      <c r="AE179" s="27"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ISNUMBER(SEARCH("papillary",N179,1)),S179="positive"),AND(AND(ISNUMBER(J179),J179&gt;=5),M179=""),AND(AND(ISNUMBER(J179),J179&gt;=5),AND(ISNUMBER(M179),M179&gt;=1)),AND(ISNUMBER(SERACH("papillary",N179)),OR(Y179="positive",Z179="positive"), ISNUMBER(SEARCH("BRAF",AB179)))),"intermediate","low"))</f>
        <v>intermediate</v>
      </c>
      <c r="AF179" s="28" t="str">
        <f t="shared" si="32"/>
        <v>2</v>
      </c>
      <c r="AG179" s="28" t="str">
        <f t="shared" si="33"/>
        <v>0</v>
      </c>
      <c r="AH179" s="28" t="str">
        <f t="shared" si="34"/>
        <v>0</v>
      </c>
      <c r="AI179" s="35" t="str">
        <f t="shared" si="35"/>
        <v>I</v>
      </c>
      <c r="AJ179" s="27" t="s">
        <v>629</v>
      </c>
      <c r="AK179" s="32" t="s">
        <v>947</v>
      </c>
      <c r="AL179" s="32" t="s">
        <v>945</v>
      </c>
      <c r="AM179" s="32" t="s">
        <v>948</v>
      </c>
      <c r="AN179" s="32" t="s">
        <v>59</v>
      </c>
      <c r="AO179" s="33">
        <f t="shared" ca="1" si="41"/>
        <v>1</v>
      </c>
      <c r="AP179" s="28">
        <f t="shared" si="42"/>
        <v>1</v>
      </c>
      <c r="AQ179" s="28">
        <f t="shared" si="43"/>
        <v>1</v>
      </c>
      <c r="AR179" s="28">
        <f t="shared" si="44"/>
        <v>1</v>
      </c>
      <c r="AS179" s="34">
        <f t="shared" si="36"/>
        <v>1</v>
      </c>
    </row>
    <row r="180" spans="1:45">
      <c r="A180" t="str">
        <f>'Model output'!A179</f>
        <v>TCGA-EM-A2OZ</v>
      </c>
      <c r="B180" s="43">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
      </c>
      <c r="F180" t="str">
        <f t="shared" si="45"/>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output'!G179)),ISNUMBER(SEARCH("2",'Model output'!G179)),ISNUMBER(SEARCH("III",'Model output'!G179)),ISNUMBER(SEARCH("three",'Model output'!G179)),ISNUMBER(SEARCH("3",'Model output'!G179)),ISNUMBER(SEARCH("IV",'Model output'!G179)),ISNUMBER(SEARCH("four",'Model output'!G179)),ISNUMBER(SEARCH("4",'Model output'!G179)),ISNUMBER(SEARCH("V ",'Model output'!G179)),ISNUMBER(SEARCH("five",'Model output'!G179)),ISNUMBER(SEARCH("5",'Model output'!G179))))), "lateral", "central"))</f>
        <v/>
      </c>
      <c r="H180" t="str">
        <f>IF('Model output'!H179="","negative",IF('Model output'!H179="[]", "negative", IF(OR(ISNUMBER(SEARCH("lymph node",'Model output'!H179)),ISNUMBER(SEARCH("Not mentioned",'Model output'!H179)),ISNUMBER(SEARCH("neck",'Model output'!H179)),ISNUMBER(SEARCH("Not applicable",'Model output'!H179))),"negative","positive")))</f>
        <v>negative</v>
      </c>
      <c r="I180">
        <f>IF('Model output'!I179="","",IF(ISNUMBER('Model output'!I179),'Model output'!I179,1))</f>
        <v>2</v>
      </c>
      <c r="J180">
        <f>IF('Model output'!J179="","",IF(AND(ISNUMBER('Model output'!J179),'Model output'!J179&lt;=I180),'Model output'!J179,IF(ISNUMBER(SEARCH("0/",'Model output'!J179)),0,1)))</f>
        <v>0</v>
      </c>
      <c r="K180" t="str" cm="1">
        <f t="array" ref="K180">IF(COUNT(FIND({0,1,2,3,4,5,6,7,8,9},'Model output'!K179))&gt;0,'Model output'!K179,"")</f>
        <v/>
      </c>
      <c r="L180" s="8" t="str">
        <f t="shared" si="47"/>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 carcinoma</v>
      </c>
      <c r="O180" t="str">
        <f>IF('Model output'!M179="","",'Model output'!M179)</f>
        <v>classical (usual)</v>
      </c>
      <c r="P180" t="str">
        <f>IF('Model output'!N179="","",'Model output'!N179)</f>
        <v>1.7cm</v>
      </c>
      <c r="Q180" t="str">
        <f t="shared" si="46"/>
        <v>1.7cm</v>
      </c>
      <c r="R180" cm="1">
        <f t="array" ref="R180">IF(Q180="","",IF(ISNUMBER(SEARCH("cm",Q180)),MAX(VALUE(SUBSTITUTE(_xlfn.FILTERXML("&lt;t&gt;&lt;s&gt;"&amp;SUBSTITUTE(Q180,",","&lt;/s&gt;&lt;s&gt;")&amp;"&lt;/s&gt;&lt;/t&gt;","//s"),"cm",""))),MAX(VALUE(SUBSTITUTE(_xlfn.FILTERXML("&lt;t&gt;&lt;s&gt;"&amp;SUBSTITUTE(Q180,",","&lt;/s&gt;&lt;s&gt;")&amp;"&lt;/s&gt;&lt;/t&gt;","//s"),"mm","")))/10))</f>
        <v>1.7</v>
      </c>
      <c r="S180" t="str">
        <f>IF(OR('Model output'!P179="",ISNUMBER(SEARCH("Not identified", 'Model output'!P179)),ISNUMBER(SEARCH("Absent",'Model output'!P179)),AND(ISNUMBER(SEARCH("No",'Model output'!P179)),NOT(ISNUMBER(SEARCH("diagnostic",'Model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t="str">
        <f>IF('Model output'!S179="","", IF('Model output'!S179= "[]", "", 'Model output'!S179))</f>
        <v>Not identified</v>
      </c>
      <c r="Y180" t="str">
        <f>IF(OR('Model output'!S179="",ISNUMBER(SEARCH("Absent",'Model output'!S179)),ISNUMBER(SEARCH("Not identified",'Model output'!S179)),ISNUMBER(SEARCH("No",'Model output'!S179)),ISNUMBER(SEARCH("negative",'Model output'!S179)),ISNUMBER(SEARCH("limited to thyroid",'Model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 IF('Model output'!T179="[]", "", IF('Model output'!T179="Not mentioned", "No", "Yes")))</f>
        <v/>
      </c>
      <c r="AB180" t="str">
        <f>IF(AA180&lt;&gt;"Yes","",IF(OR('Model output'!U179="",'Model output'!U179="[]",ISNUMBER(SEARCH("Not identified",'Model output'!U179))),"",'Model output'!U179))</f>
        <v/>
      </c>
      <c r="AC180" s="9" t="str">
        <f>IF(OR('Model output'!V179="", AND(ISERROR(SEARCH("Positive",'Model output'!V179)), ISNUMBER(SEARCH("Negative",'Model output'!V179))), 'Model output'!V179="No", ISNUMBER(SEARCH("Uninvolved",'Model output'!V179)), ISNUMBER(SEARCH("Not involved",'Model output'!V179)), ISNUMBER(SEARCH("Free",'Model output'!V179)), ISNUMBER(SEARCH("Cannot be assessed",'Model output'!V179)), ISNUMBER(SEARCH("1 mm",'Model output'!V179)), ISNUMBER(SEARCH("0.1 CM",'Model output'!V179)), ISNUMBER(SEARCH("less than 0.2 mm",'Model output'!V179)), ISNUMBER(SEARCH("less than 0.5 mm",'Model output'!V179)), ISNUMBER(SEARCH("abut",'Model output'!V179))), "negative", "positive")</f>
        <v>negative</v>
      </c>
      <c r="AE180" s="27"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ISNUMBER(SEARCH("papillary",N180,1)),S180="positive"),AND(AND(ISNUMBER(J180),J180&gt;=5),M180=""),AND(AND(ISNUMBER(J180),J180&gt;=5),AND(ISNUMBER(M180),M180&gt;=1)),AND(ISNUMBER(SERACH("papillary",N180)),OR(Y180="positive",Z180="positive"), ISNUMBER(SEARCH("BRAF",AB180)))),"intermediate","low"))</f>
        <v>low</v>
      </c>
      <c r="AF180" s="28" t="str">
        <f t="shared" si="32"/>
        <v>1b</v>
      </c>
      <c r="AG180" s="28" t="str">
        <f t="shared" si="33"/>
        <v>0</v>
      </c>
      <c r="AH180" s="28" t="str">
        <f t="shared" si="34"/>
        <v>0</v>
      </c>
      <c r="AI180" s="35" t="str">
        <f t="shared" si="35"/>
        <v>I</v>
      </c>
      <c r="AJ180" s="27" t="s">
        <v>629</v>
      </c>
      <c r="AK180" s="32" t="s">
        <v>944</v>
      </c>
      <c r="AL180" s="32" t="s">
        <v>945</v>
      </c>
      <c r="AM180" s="32" t="s">
        <v>948</v>
      </c>
      <c r="AN180" s="32" t="s">
        <v>59</v>
      </c>
      <c r="AO180" s="33">
        <f t="shared" ca="1" si="41"/>
        <v>0</v>
      </c>
      <c r="AP180" s="28">
        <f t="shared" si="42"/>
        <v>1</v>
      </c>
      <c r="AQ180" s="28">
        <f t="shared" si="43"/>
        <v>1</v>
      </c>
      <c r="AR180" s="28">
        <f t="shared" si="44"/>
        <v>1</v>
      </c>
      <c r="AS180" s="34">
        <f t="shared" si="36"/>
        <v>1</v>
      </c>
    </row>
    <row r="181" spans="1:45">
      <c r="A181" t="str">
        <f>'Model output'!A180</f>
        <v>TCGA-EM-A2P0</v>
      </c>
      <c r="B181" s="43">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
      </c>
      <c r="F181" t="str">
        <f t="shared" si="45"/>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output'!G180)),ISNUMBER(SEARCH("2",'Model output'!G180)),ISNUMBER(SEARCH("III",'Model output'!G180)),ISNUMBER(SEARCH("three",'Model output'!G180)),ISNUMBER(SEARCH("3",'Model output'!G180)),ISNUMBER(SEARCH("IV",'Model output'!G180)),ISNUMBER(SEARCH("four",'Model output'!G180)),ISNUMBER(SEARCH("4",'Model output'!G180)),ISNUMBER(SEARCH("V ",'Model output'!G180)),ISNUMBER(SEARCH("five",'Model output'!G180)),ISNUMBER(SEARCH("5",'Model output'!G180))))), "lateral", "central"))</f>
        <v>lateral</v>
      </c>
      <c r="H181" t="str">
        <f>IF('Model output'!H180="","negative",IF('Model output'!H180="[]", "negative", IF(OR(ISNUMBER(SEARCH("lymph node",'Model output'!H180)),ISNUMBER(SEARCH("Not mentioned",'Model output'!H180)),ISNUMBER(SEARCH("neck",'Model output'!H180)),ISNUMBER(SEARCH("Not applicable",'Model output'!H180))),"negative","positive")))</f>
        <v>negative</v>
      </c>
      <c r="I181">
        <f>IF('Model output'!I180="","",IF(ISNUMBER('Model output'!I180),'Model output'!I180,1))</f>
        <v>34</v>
      </c>
      <c r="J181">
        <f>IF('Model output'!J180="","",IF(AND(ISNUMBER('Model output'!J180),'Model output'!J180&lt;=I181),'Model output'!J180,IF(ISNUMBER(SEARCH("0/",'Model output'!J180)),0,1)))</f>
        <v>9</v>
      </c>
      <c r="K181" t="str" cm="1">
        <f t="array" ref="K181">IF(COUNT(FIND({0,1,2,3,4,5,6,7,8,9},'Model output'!K180))&gt;0,'Model output'!K180,"")</f>
        <v/>
      </c>
      <c r="L181" s="8" t="str">
        <f t="shared" si="47"/>
        <v/>
      </c>
      <c r="M181" t="str" cm="1">
        <f t="array" ref="M181">IF(L181="","",IF(ISNUMBER(SEARCH("cm",L181)),MAX(VALUE(SUBSTITUTE(_xlfn.FILTERXML("&lt;t&gt;&lt;s&gt;"&amp;SUBSTITUTE(L181,",","&lt;/s&gt;&lt;s&gt;")&amp;"&lt;/s&gt;&lt;/t&gt;","//s"),"cm",""))),MAX(VALUE(SUBSTITUTE(_xlfn.FILTERXML("&lt;t&gt;&lt;s&gt;"&amp;SUBSTITUTE(L181,",","&lt;/s&gt;&lt;s&gt;")&amp;"&lt;/s&gt;&lt;/t&gt;","//s"),"mm","")))/10))</f>
        <v/>
      </c>
      <c r="N181" t="str">
        <f>IF('Model output'!L180="","",'Model output'!L180)</f>
        <v>Papillary carcinoma, classical (usual)</v>
      </c>
      <c r="O181" t="str">
        <f>IF('Model output'!M180="","",'Model output'!M180)</f>
        <v>with hobnail cell change</v>
      </c>
      <c r="P181" t="str">
        <f>IF('Model output'!N180="","",'Model output'!N180)</f>
        <v>2.1 cm</v>
      </c>
      <c r="Q181" t="str">
        <f t="shared" si="46"/>
        <v>2.1cm</v>
      </c>
      <c r="R181" cm="1">
        <f t="array" ref="R181">IF(Q181="","",IF(ISNUMBER(SEARCH("cm",Q181)),MAX(VALUE(SUBSTITUTE(_xlfn.FILTERXML("&lt;t&gt;&lt;s&gt;"&amp;SUBSTITUTE(Q181,",","&lt;/s&gt;&lt;s&gt;")&amp;"&lt;/s&gt;&lt;/t&gt;","//s"),"cm",""))),MAX(VALUE(SUBSTITUTE(_xlfn.FILTERXML("&lt;t&gt;&lt;s&gt;"&amp;SUBSTITUTE(Q181,",","&lt;/s&gt;&lt;s&gt;")&amp;"&lt;/s&gt;&lt;/t&gt;","//s"),"mm","")))/10))</f>
        <v>2.1</v>
      </c>
      <c r="S181" t="str">
        <f>IF(OR('Model output'!P180="",ISNUMBER(SEARCH("Not identified", 'Model output'!P180)),ISNUMBER(SEARCH("Absent",'Model output'!P180)),AND(ISNUMBER(SEARCH("No",'Model output'!P180)),NOT(ISNUMBER(SEARCH("diagnostic",'Model output'!P180)))),ISNUMBER(SEARCH("Negative",'Model output'!P180))),"negative","positive")</f>
        <v>positive</v>
      </c>
      <c r="T181" t="str">
        <f>IF('Model output'!O180="","",'Model output'!O180)</f>
        <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f>
        <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t="str">
        <f>IF('Model output'!S180="","", IF('Model output'!S180= "[]", "", 'Model output'!S180))</f>
        <v>Not identified</v>
      </c>
      <c r="Y181" t="str">
        <f>IF(OR('Model output'!S180="",ISNUMBER(SEARCH("Absent",'Model output'!S180)),ISNUMBER(SEARCH("Not identified",'Model output'!S180)),ISNUMBER(SEARCH("No",'Model output'!S180)),ISNUMBER(SEARCH("negative",'Model output'!S180)),ISNUMBER(SEARCH("limited to thyroid",'Model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 IF('Model output'!T180="[]", "", IF('Model output'!T180="Not mentioned", "No", "Yes")))</f>
        <v/>
      </c>
      <c r="AB181" t="str">
        <f>IF(AA181&lt;&gt;"Yes","",IF(OR('Model output'!U180="",'Model output'!U180="[]",ISNUMBER(SEARCH("Not identified",'Model output'!U180))),"",'Model output'!U180))</f>
        <v/>
      </c>
      <c r="AC181" s="9" t="str">
        <f>IF(OR('Model output'!V180="", AND(ISERROR(SEARCH("Positive",'Model output'!V180)), ISNUMBER(SEARCH("Negative",'Model output'!V180))), 'Model output'!V180="No", ISNUMBER(SEARCH("Uninvolved",'Model output'!V180)), ISNUMBER(SEARCH("Not involved",'Model output'!V180)), ISNUMBER(SEARCH("Free",'Model output'!V180)), ISNUMBER(SEARCH("Cannot be assessed",'Model output'!V180)), ISNUMBER(SEARCH("1 mm",'Model output'!V180)), ISNUMBER(SEARCH("0.1 CM",'Model output'!V180)), ISNUMBER(SEARCH("less than 0.2 mm",'Model output'!V180)), ISNUMBER(SEARCH("less than 0.5 mm",'Model output'!V180)), ISNUMBER(SEARCH("abut",'Model output'!V180))), "negative", "positive")</f>
        <v>negative</v>
      </c>
      <c r="AE181" s="27"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ISNUMBER(SEARCH("papillary",N181,1)),S181="positive"),AND(AND(ISNUMBER(J181),J181&gt;=5),M181=""),AND(AND(ISNUMBER(J181),J181&gt;=5),AND(ISNUMBER(M181),M181&gt;=1)),AND(ISNUMBER(SERACH("papillary",N181)),OR(Y181="positive",Z181="positive"), ISNUMBER(SEARCH("BRAF",AB181)))),"intermediate","low"))</f>
        <v>intermediate</v>
      </c>
      <c r="AF181" s="28" t="str">
        <f t="shared" si="32"/>
        <v>2</v>
      </c>
      <c r="AG181" s="28" t="str">
        <f t="shared" si="33"/>
        <v>1b</v>
      </c>
      <c r="AH181" s="28" t="str">
        <f t="shared" si="34"/>
        <v>0</v>
      </c>
      <c r="AI181" s="35" t="str">
        <f t="shared" si="35"/>
        <v>I</v>
      </c>
      <c r="AJ181" s="27" t="s">
        <v>629</v>
      </c>
      <c r="AK181" s="32" t="s">
        <v>947</v>
      </c>
      <c r="AL181" s="32" t="s">
        <v>944</v>
      </c>
      <c r="AM181" s="32" t="s">
        <v>948</v>
      </c>
      <c r="AN181" s="32" t="s">
        <v>59</v>
      </c>
      <c r="AO181" s="33">
        <f t="shared" ca="1" si="41"/>
        <v>1</v>
      </c>
      <c r="AP181" s="28">
        <f t="shared" si="42"/>
        <v>1</v>
      </c>
      <c r="AQ181" s="28">
        <f t="shared" si="43"/>
        <v>1</v>
      </c>
      <c r="AR181" s="28">
        <f t="shared" si="44"/>
        <v>1</v>
      </c>
      <c r="AS181" s="34">
        <f t="shared" si="36"/>
        <v>1</v>
      </c>
    </row>
    <row r="182" spans="1:45">
      <c r="A182" t="str">
        <f>'Model output'!A181</f>
        <v>TCGA-EM-A2P1</v>
      </c>
      <c r="B182" s="43">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
      </c>
      <c r="F182" t="str">
        <f t="shared" si="45"/>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output'!G181)),ISNUMBER(SEARCH("2",'Model output'!G181)),ISNUMBER(SEARCH("III",'Model output'!G181)),ISNUMBER(SEARCH("three",'Model output'!G181)),ISNUMBER(SEARCH("3",'Model output'!G181)),ISNUMBER(SEARCH("IV",'Model output'!G181)),ISNUMBER(SEARCH("four",'Model output'!G181)),ISNUMBER(SEARCH("4",'Model output'!G181)),ISNUMBER(SEARCH("V ",'Model output'!G181)),ISNUMBER(SEARCH("five",'Model output'!G181)),ISNUMBER(SEARCH("5",'Model output'!G181))))), "lateral", "central"))</f>
        <v>lateral</v>
      </c>
      <c r="H182" t="str">
        <f>IF('Model output'!H181="","negative",IF('Model output'!H181="[]", "negative", IF(OR(ISNUMBER(SEARCH("lymph node",'Model output'!H181)),ISNUMBER(SEARCH("Not mentioned",'Model output'!H181)),ISNUMBER(SEARCH("neck",'Model output'!H181)),ISNUMBER(SEARCH("Not applicable",'Model output'!H181))),"negative","positive")))</f>
        <v>negative</v>
      </c>
      <c r="I182">
        <f>IF('Model output'!I181="","",IF(ISNUMBER('Model output'!I181),'Model output'!I181,1))</f>
        <v>54</v>
      </c>
      <c r="J182">
        <f>IF('Model output'!J181="","",IF(AND(ISNUMBER('Model output'!J181),'Model output'!J181&lt;=I182),'Model output'!J181,IF(ISNUMBER(SEARCH("0/",'Model output'!J181)),0,1)))</f>
        <v>15</v>
      </c>
      <c r="K182" t="str" cm="1">
        <f t="array" ref="K182">IF(COUNT(FIND({0,1,2,3,4,5,6,7,8,9},'Model output'!K181))&gt;0,'Model output'!K181,"")</f>
        <v/>
      </c>
      <c r="L182" s="8" t="str">
        <f t="shared" si="47"/>
        <v/>
      </c>
      <c r="M182" t="str" cm="1">
        <f t="array" ref="M182">IF(L182="","",IF(ISNUMBER(SEARCH("cm",L182)),MAX(VALUE(SUBSTITUTE(_xlfn.FILTERXML("&lt;t&gt;&lt;s&gt;"&amp;SUBSTITUTE(L182,",","&lt;/s&gt;&lt;s&gt;")&amp;"&lt;/s&gt;&lt;/t&gt;","//s"),"cm",""))),MAX(VALUE(SUBSTITUTE(_xlfn.FILTERXML("&lt;t&gt;&lt;s&gt;"&amp;SUBSTITUTE(L182,",","&lt;/s&gt;&lt;s&gt;")&amp;"&lt;/s&gt;&lt;/t&gt;","//s"),"mm","")))/10))</f>
        <v/>
      </c>
      <c r="N182" t="str">
        <f>IF('Model output'!L181="","",'Model output'!L181)</f>
        <v>Papillary carcinoma, Warthin-like variant</v>
      </c>
      <c r="O182" t="str">
        <f>IF('Model output'!M181="","",'Model output'!M181)</f>
        <v>with focal follicular growth</v>
      </c>
      <c r="P182" t="str">
        <f>IF('Model output'!N181="","",'Model output'!N181)</f>
        <v>3.1 cm</v>
      </c>
      <c r="Q182" t="str">
        <f t="shared" si="46"/>
        <v>3.1cm</v>
      </c>
      <c r="R182" cm="1">
        <f t="array" ref="R182">IF(Q182="","",IF(ISNUMBER(SEARCH("cm",Q182)),MAX(VALUE(SUBSTITUTE(_xlfn.FILTERXML("&lt;t&gt;&lt;s&gt;"&amp;SUBSTITUTE(Q182,",","&lt;/s&gt;&lt;s&gt;")&amp;"&lt;/s&gt;&lt;/t&gt;","//s"),"cm",""))),MAX(VALUE(SUBSTITUTE(_xlfn.FILTERXML("&lt;t&gt;&lt;s&gt;"&amp;SUBSTITUTE(Q182,",","&lt;/s&gt;&lt;s&gt;")&amp;"&lt;/s&gt;&lt;/t&gt;","//s"),"mm","")))/10))</f>
        <v>3.1</v>
      </c>
      <c r="S182" t="str">
        <f>IF(OR('Model output'!P181="",ISNUMBER(SEARCH("Not identified", 'Model output'!P181)),ISNUMBER(SEARCH("Absent",'Model output'!P181)),AND(ISNUMBER(SEARCH("No",'Model output'!P181)),NOT(ISNUMBER(SEARCH("diagnostic",'Model output'!P181)))),ISNUMBER(SEARCH("Negative",'Model output'!P181))),"negative","positive")</f>
        <v>positive</v>
      </c>
      <c r="T182" t="str">
        <f>IF('Model output'!O181="","",'Model output'!O181)</f>
        <v>Unifocal</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f>
        <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t="str">
        <f>IF('Model output'!S181="","", IF('Model output'!S181= "[]", "", 'Model output'!S181))</f>
        <v>Not identified</v>
      </c>
      <c r="Y182" t="str">
        <f>IF(OR('Model output'!S181="",ISNUMBER(SEARCH("Absent",'Model output'!S181)),ISNUMBER(SEARCH("Not identified",'Model output'!S181)),ISNUMBER(SEARCH("No",'Model output'!S181)),ISNUMBER(SEARCH("negative",'Model output'!S181)),ISNUMBER(SEARCH("limited to thyroid",'Model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 IF('Model output'!T181="[]", "", IF('Model output'!T181="Not mentioned", "No", "Yes")))</f>
        <v/>
      </c>
      <c r="AB182" t="str">
        <f>IF(AA182&lt;&gt;"Yes","",IF(OR('Model output'!U181="",'Model output'!U181="[]",ISNUMBER(SEARCH("Not identified",'Model output'!U181))),"",'Model output'!U181))</f>
        <v/>
      </c>
      <c r="AC182" s="9" t="str">
        <f>IF(OR('Model output'!V181="", AND(ISERROR(SEARCH("Positive",'Model output'!V181)), ISNUMBER(SEARCH("Negative",'Model output'!V181))), 'Model output'!V181="No", ISNUMBER(SEARCH("Uninvolved",'Model output'!V181)), ISNUMBER(SEARCH("Not involved",'Model output'!V181)), ISNUMBER(SEARCH("Free",'Model output'!V181)), ISNUMBER(SEARCH("Cannot be assessed",'Model output'!V181)), ISNUMBER(SEARCH("1 mm",'Model output'!V181)), ISNUMBER(SEARCH("0.1 CM",'Model output'!V181)), ISNUMBER(SEARCH("less than 0.2 mm",'Model output'!V181)), ISNUMBER(SEARCH("less than 0.5 mm",'Model output'!V181)), ISNUMBER(SEARCH("abut",'Model output'!V181))), "negative", "positive")</f>
        <v>negative</v>
      </c>
      <c r="AE182" s="27"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ISNUMBER(SEARCH("papillary",N182,1)),S182="positive"),AND(AND(ISNUMBER(J182),J182&gt;=5),M182=""),AND(AND(ISNUMBER(J182),J182&gt;=5),AND(ISNUMBER(M182),M182&gt;=1)),AND(ISNUMBER(SERACH("papillary",N182)),OR(Y182="positive",Z182="positive"), ISNUMBER(SEARCH("BRAF",AB182)))),"intermediate","low"))</f>
        <v>intermediate</v>
      </c>
      <c r="AF182" s="28" t="str">
        <f t="shared" si="32"/>
        <v>2</v>
      </c>
      <c r="AG182" s="28" t="str">
        <f t="shared" si="33"/>
        <v>1b</v>
      </c>
      <c r="AH182" s="28" t="str">
        <f t="shared" si="34"/>
        <v>0</v>
      </c>
      <c r="AI182" s="35" t="str">
        <f t="shared" si="35"/>
        <v>I</v>
      </c>
      <c r="AJ182" s="27" t="s">
        <v>629</v>
      </c>
      <c r="AK182" s="32" t="s">
        <v>947</v>
      </c>
      <c r="AL182" s="32" t="s">
        <v>944</v>
      </c>
      <c r="AM182" s="32" t="s">
        <v>948</v>
      </c>
      <c r="AN182" s="32" t="s">
        <v>59</v>
      </c>
      <c r="AO182" s="33">
        <f t="shared" ca="1" si="41"/>
        <v>1</v>
      </c>
      <c r="AP182" s="28">
        <f t="shared" si="42"/>
        <v>1</v>
      </c>
      <c r="AQ182" s="28">
        <f t="shared" si="43"/>
        <v>1</v>
      </c>
      <c r="AR182" s="28">
        <f t="shared" si="44"/>
        <v>1</v>
      </c>
      <c r="AS182" s="34">
        <f t="shared" si="36"/>
        <v>1</v>
      </c>
    </row>
    <row r="183" spans="1:45">
      <c r="A183" t="str">
        <f>'Model output'!A182</f>
        <v>TCGA-EM-A2P2</v>
      </c>
      <c r="B183" s="43">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
      </c>
      <c r="F183" t="str">
        <f t="shared" si="45"/>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output'!G182)),ISNUMBER(SEARCH("2",'Model output'!G182)),ISNUMBER(SEARCH("III",'Model output'!G182)),ISNUMBER(SEARCH("three",'Model output'!G182)),ISNUMBER(SEARCH("3",'Model output'!G182)),ISNUMBER(SEARCH("IV",'Model output'!G182)),ISNUMBER(SEARCH("four",'Model output'!G182)),ISNUMBER(SEARCH("4",'Model output'!G182)),ISNUMBER(SEARCH("V ",'Model output'!G182)),ISNUMBER(SEARCH("five",'Model output'!G182)),ISNUMBER(SEARCH("5",'Model output'!G182))))), "lateral", "central"))</f>
        <v/>
      </c>
      <c r="H183" t="str">
        <f>IF('Model output'!H182="","negative",IF('Model output'!H182="[]", "negative", IF(OR(ISNUMBER(SEARCH("lymph node",'Model output'!H182)),ISNUMBER(SEARCH("Not mentioned",'Model output'!H182)),ISNUMBER(SEARCH("neck",'Model output'!H182)),ISNUMBER(SEARCH("Not applicable",'Model output'!H182))),"negative","positive")))</f>
        <v>negative</v>
      </c>
      <c r="I183">
        <f>IF('Model output'!I182="","",IF(ISNUMBER('Model output'!I182),'Model output'!I182,1))</f>
        <v>5</v>
      </c>
      <c r="J183">
        <f>IF('Model output'!J182="","",IF(AND(ISNUMBER('Model output'!J182),'Model output'!J182&lt;=I183),'Model output'!J182,IF(ISNUMBER(SEARCH("0/",'Model output'!J182)),0,1)))</f>
        <v>0</v>
      </c>
      <c r="K183" t="str" cm="1">
        <f t="array" ref="K183">IF(COUNT(FIND({0,1,2,3,4,5,6,7,8,9},'Model output'!K182))&gt;0,'Model output'!K182,"")</f>
        <v/>
      </c>
      <c r="L183" s="8" t="str">
        <f t="shared" si="47"/>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 carcinoma, Follicular variant</v>
      </c>
      <c r="O183" t="str">
        <f>IF('Model output'!M182="","",'Model output'!M182)</f>
        <v>Trabecular Pet, Solid variant, Classical (usual)</v>
      </c>
      <c r="P183" t="str">
        <f>IF('Model output'!N182="","",'Model output'!N182)</f>
        <v>5.0cm</v>
      </c>
      <c r="Q183" t="str">
        <f t="shared" si="46"/>
        <v>5.0cm</v>
      </c>
      <c r="R183" cm="1">
        <f t="array" ref="R183">IF(Q183="","",IF(ISNUMBER(SEARCH("cm",Q183)),MAX(VALUE(SUBSTITUTE(_xlfn.FILTERXML("&lt;t&gt;&lt;s&gt;"&amp;SUBSTITUTE(Q183,",","&lt;/s&gt;&lt;s&gt;")&amp;"&lt;/s&gt;&lt;/t&gt;","//s"),"cm",""))),MAX(VALUE(SUBSTITUTE(_xlfn.FILTERXML("&lt;t&gt;&lt;s&gt;"&amp;SUBSTITUTE(Q183,",","&lt;/s&gt;&lt;s&gt;")&amp;"&lt;/s&gt;&lt;/t&gt;","//s"),"mm","")))/10))</f>
        <v>5</v>
      </c>
      <c r="S183" t="str">
        <f>IF(OR('Model output'!P182="",ISNUMBER(SEARCH("Not identified", 'Model output'!P182)),ISNUMBER(SEARCH("Absent",'Model output'!P182)),AND(ISNUMBER(SEARCH("No",'Model output'!P182)),NOT(ISNUMBER(SEARCH("diagnostic",'Model output'!P182)))),ISNUMBER(SEARCH("Negative",'Model output'!P182))),"negative","positive")</f>
        <v>positive</v>
      </c>
      <c r="T183" t="str">
        <f>IF('Model output'!O182="","",'Model output'!O182)</f>
        <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t="str">
        <f>IF('Model output'!S182="","", IF('Model output'!S182= "[]", "", 'Model output'!S182))</f>
        <v>Not identified</v>
      </c>
      <c r="Y183" t="str">
        <f>IF(OR('Model output'!S182="",ISNUMBER(SEARCH("Absent",'Model output'!S182)),ISNUMBER(SEARCH("Not identified",'Model output'!S182)),ISNUMBER(SEARCH("No",'Model output'!S182)),ISNUMBER(SEARCH("negative",'Model output'!S182)),ISNUMBER(SEARCH("limited to thyroid",'Model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 IF('Model output'!T182="[]", "", IF('Model output'!T182="Not mentioned", "No", "Yes")))</f>
        <v/>
      </c>
      <c r="AB183" t="str">
        <f>IF(AA183&lt;&gt;"Yes","",IF(OR('Model output'!U182="",'Model output'!U182="[]",ISNUMBER(SEARCH("Not identified",'Model output'!U182))),"",'Model output'!U182))</f>
        <v/>
      </c>
      <c r="AC183" s="9" t="str">
        <f>IF(OR('Model output'!V182="", AND(ISERROR(SEARCH("Positive",'Model output'!V182)), ISNUMBER(SEARCH("Negative",'Model output'!V182))), 'Model output'!V182="No", ISNUMBER(SEARCH("Uninvolved",'Model output'!V182)), ISNUMBER(SEARCH("Not involved",'Model output'!V182)), ISNUMBER(SEARCH("Free",'Model output'!V182)), ISNUMBER(SEARCH("Cannot be assessed",'Model output'!V182)), ISNUMBER(SEARCH("1 mm",'Model output'!V182)), ISNUMBER(SEARCH("0.1 CM",'Model output'!V182)), ISNUMBER(SEARCH("less than 0.2 mm",'Model output'!V182)), ISNUMBER(SEARCH("less than 0.5 mm",'Model output'!V182)), ISNUMBER(SEARCH("abut",'Model output'!V182))), "negative", "positive")</f>
        <v>negative</v>
      </c>
      <c r="AE183" s="27"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ISNUMBER(SEARCH("papillary",N183,1)),S183="positive"),AND(AND(ISNUMBER(J183),J183&gt;=5),M183=""),AND(AND(ISNUMBER(J183),J183&gt;=5),AND(ISNUMBER(M183),M183&gt;=1)),AND(ISNUMBER(SERACH("papillary",N183)),OR(Y183="positive",Z183="positive"), ISNUMBER(SEARCH("BRAF",AB183)))),"intermediate","low"))</f>
        <v>intermediate</v>
      </c>
      <c r="AF183" s="28" t="str">
        <f t="shared" si="32"/>
        <v>3a</v>
      </c>
      <c r="AG183" s="28" t="str">
        <f t="shared" si="33"/>
        <v>0</v>
      </c>
      <c r="AH183" s="28" t="str">
        <f t="shared" si="34"/>
        <v>0</v>
      </c>
      <c r="AI183" s="35" t="str">
        <f t="shared" si="35"/>
        <v>I</v>
      </c>
      <c r="AJ183" s="27" t="s">
        <v>629</v>
      </c>
      <c r="AK183" s="32" t="s">
        <v>950</v>
      </c>
      <c r="AL183" s="32" t="s">
        <v>945</v>
      </c>
      <c r="AM183" s="32" t="s">
        <v>948</v>
      </c>
      <c r="AN183" s="32" t="s">
        <v>59</v>
      </c>
      <c r="AO183" s="33">
        <f t="shared" ca="1" si="41"/>
        <v>1</v>
      </c>
      <c r="AP183" s="28">
        <f t="shared" si="42"/>
        <v>1</v>
      </c>
      <c r="AQ183" s="28">
        <f t="shared" si="43"/>
        <v>1</v>
      </c>
      <c r="AR183" s="28">
        <f t="shared" si="44"/>
        <v>1</v>
      </c>
      <c r="AS183" s="34">
        <f t="shared" si="36"/>
        <v>1</v>
      </c>
    </row>
    <row r="184" spans="1:45">
      <c r="A184" t="str">
        <f>'Model output'!A183</f>
        <v>TCGA-EM-A2P3</v>
      </c>
      <c r="B184" s="43">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
      </c>
      <c r="F184" t="str">
        <f t="shared" si="45"/>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output'!G183)),ISNUMBER(SEARCH("2",'Model output'!G183)),ISNUMBER(SEARCH("III",'Model output'!G183)),ISNUMBER(SEARCH("three",'Model output'!G183)),ISNUMBER(SEARCH("3",'Model output'!G183)),ISNUMBER(SEARCH("IV",'Model output'!G183)),ISNUMBER(SEARCH("four",'Model output'!G183)),ISNUMBER(SEARCH("4",'Model output'!G183)),ISNUMBER(SEARCH("V ",'Model output'!G183)),ISNUMBER(SEARCH("five",'Model output'!G183)),ISNUMBER(SEARCH("5",'Model output'!G183))))), "lateral", "central"))</f>
        <v/>
      </c>
      <c r="H184" t="str">
        <f>IF('Model output'!H183="","negative",IF('Model output'!H183="[]", "negative", IF(OR(ISNUMBER(SEARCH("lymph node",'Model output'!H183)),ISNUMBER(SEARCH("Not mentioned",'Model output'!H183)),ISNUMBER(SEARCH("neck",'Model output'!H183)),ISNUMBER(SEARCH("Not applicable",'Model output'!H183))),"negative","positive")))</f>
        <v>negative</v>
      </c>
      <c r="I184">
        <f>IF('Model output'!I183="","",IF(ISNUMBER('Model output'!I183),'Model output'!I183,1))</f>
        <v>0</v>
      </c>
      <c r="J184">
        <f>IF('Model output'!J183="","",IF(AND(ISNUMBER('Model output'!J183),'Model output'!J183&lt;=I184),'Model output'!J183,IF(ISNUMBER(SEARCH("0/",'Model output'!J183)),0,1)))</f>
        <v>0</v>
      </c>
      <c r="K184" t="str" cm="1">
        <f t="array" ref="K184">IF(COUNT(FIND({0,1,2,3,4,5,6,7,8,9},'Model output'!K183))&gt;0,'Model output'!K183,"")</f>
        <v/>
      </c>
      <c r="L184" s="8" t="str">
        <f t="shared" si="47"/>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v>
      </c>
      <c r="O184" t="str">
        <f>IF('Model output'!M183="","",'Model output'!M183)</f>
        <v>classical (usual), follicular variant</v>
      </c>
      <c r="P184" t="str">
        <f>IF('Model output'!N183="","",'Model output'!N183)</f>
        <v>1.4cm</v>
      </c>
      <c r="Q184" t="str">
        <f t="shared" si="46"/>
        <v>1.4cm</v>
      </c>
      <c r="R184" cm="1">
        <f t="array" ref="R184">IF(Q184="","",IF(ISNUMBER(SEARCH("cm",Q184)),MAX(VALUE(SUBSTITUTE(_xlfn.FILTERXML("&lt;t&gt;&lt;s&gt;"&amp;SUBSTITUTE(Q184,",","&lt;/s&gt;&lt;s&gt;")&amp;"&lt;/s&gt;&lt;/t&gt;","//s"),"cm",""))),MAX(VALUE(SUBSTITUTE(_xlfn.FILTERXML("&lt;t&gt;&lt;s&gt;"&amp;SUBSTITUTE(Q184,",","&lt;/s&gt;&lt;s&gt;")&amp;"&lt;/s&gt;&lt;/t&gt;","//s"),"mm","")))/10))</f>
        <v>1.4</v>
      </c>
      <c r="S184" t="str">
        <f>IF(OR('Model output'!P183="",ISNUMBER(SEARCH("Not identified", 'Model output'!P183)),ISNUMBER(SEARCH("Absent",'Model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t="str">
        <f>IF('Model output'!S183="","", IF('Model output'!S183= "[]", "", 'Model output'!S183))</f>
        <v>Not identified</v>
      </c>
      <c r="Y184" t="str">
        <f>IF(OR('Model output'!S183="",ISNUMBER(SEARCH("Absent",'Model output'!S183)),ISNUMBER(SEARCH("Not identified",'Model output'!S183)),ISNUMBER(SEARCH("No",'Model output'!S183)),ISNUMBER(SEARCH("negative",'Model output'!S183)),ISNUMBER(SEARCH("limited to thyroid",'Model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 IF('Model output'!T183="[]", "", IF('Model output'!T183="Not mentioned", "No", "Yes")))</f>
        <v/>
      </c>
      <c r="AB184" t="str">
        <f>IF(AA184&lt;&gt;"Yes","",IF(OR('Model output'!U183="",'Model output'!U183="[]",ISNUMBER(SEARCH("Not identified",'Model output'!U183))),"",'Model output'!U183))</f>
        <v/>
      </c>
      <c r="AC184" s="9" t="str">
        <f>IF(OR('Model output'!V183="", AND(ISERROR(SEARCH("Positive",'Model output'!V183)), ISNUMBER(SEARCH("Negative",'Model output'!V183))), 'Model output'!V183="No", ISNUMBER(SEARCH("Uninvolved",'Model output'!V183)), ISNUMBER(SEARCH("Not involved",'Model output'!V183)), ISNUMBER(SEARCH("Free",'Model output'!V183)), ISNUMBER(SEARCH("Cannot be assessed",'Model output'!V183)), ISNUMBER(SEARCH("1 mm",'Model output'!V183)), ISNUMBER(SEARCH("0.1 CM",'Model output'!V183)), ISNUMBER(SEARCH("less than 0.2 mm",'Model output'!V183)), ISNUMBER(SEARCH("less than 0.5 mm",'Model output'!V183)), ISNUMBER(SEARCH("abut",'Model output'!V183))), "negative", "positive")</f>
        <v>negative</v>
      </c>
      <c r="AE184" s="27"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ISNUMBER(SEARCH("papillary",N184,1)),S184="positive"),AND(AND(ISNUMBER(J184),J184&gt;=5),M184=""),AND(AND(ISNUMBER(J184),J184&gt;=5),AND(ISNUMBER(M184),M184&gt;=1)),AND(ISNUMBER(SERACH("papillary",N184)),OR(Y184="positive",Z184="positive"), ISNUMBER(SEARCH("BRAF",AB184)))),"intermediate","low"))</f>
        <v>low</v>
      </c>
      <c r="AF184" s="28" t="str">
        <f t="shared" si="32"/>
        <v>1b</v>
      </c>
      <c r="AG184" s="28" t="str">
        <f t="shared" si="33"/>
        <v>0</v>
      </c>
      <c r="AH184" s="28" t="str">
        <f t="shared" si="34"/>
        <v>0</v>
      </c>
      <c r="AI184" s="35" t="str">
        <f t="shared" si="35"/>
        <v>I</v>
      </c>
      <c r="AJ184" s="27" t="s">
        <v>627</v>
      </c>
      <c r="AK184" s="32" t="s">
        <v>944</v>
      </c>
      <c r="AL184" s="32" t="s">
        <v>948</v>
      </c>
      <c r="AM184" s="32" t="s">
        <v>948</v>
      </c>
      <c r="AN184" s="32" t="s">
        <v>59</v>
      </c>
      <c r="AO184" s="33">
        <f t="shared" ca="1" si="41"/>
        <v>1</v>
      </c>
      <c r="AP184" s="28">
        <f t="shared" si="42"/>
        <v>1</v>
      </c>
      <c r="AQ184" s="28">
        <f t="shared" si="43"/>
        <v>1</v>
      </c>
      <c r="AR184" s="28">
        <f t="shared" si="44"/>
        <v>1</v>
      </c>
      <c r="AS184" s="34">
        <f t="shared" si="36"/>
        <v>1</v>
      </c>
    </row>
    <row r="185" spans="1:45">
      <c r="A185" t="str">
        <f>'Model output'!A184</f>
        <v>TCGA-EM-A3AI</v>
      </c>
      <c r="B185" s="43">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
      </c>
      <c r="F185" t="str">
        <f t="shared" si="45"/>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output'!G184)),ISNUMBER(SEARCH("2",'Model output'!G184)),ISNUMBER(SEARCH("III",'Model output'!G184)),ISNUMBER(SEARCH("three",'Model output'!G184)),ISNUMBER(SEARCH("3",'Model output'!G184)),ISNUMBER(SEARCH("IV",'Model output'!G184)),ISNUMBER(SEARCH("four",'Model output'!G184)),ISNUMBER(SEARCH("4",'Model output'!G184)),ISNUMBER(SEARCH("V ",'Model output'!G184)),ISNUMBER(SEARCH("five",'Model output'!G184)),ISNUMBER(SEARCH("5",'Model output'!G184))))), "lateral", "central"))</f>
        <v/>
      </c>
      <c r="H185" t="str">
        <f>IF('Model output'!H184="","negative",IF('Model output'!H184="[]", "negative", IF(OR(ISNUMBER(SEARCH("lymph node",'Model output'!H184)),ISNUMBER(SEARCH("Not mentioned",'Model output'!H184)),ISNUMBER(SEARCH("neck",'Model output'!H184)),ISNUMBER(SEARCH("Not applicable",'Model output'!H184))),"negative","positive")))</f>
        <v>negative</v>
      </c>
      <c r="I185">
        <f>IF('Model output'!I184="","",IF(ISNUMBER('Model output'!I184),'Model output'!I184,1))</f>
        <v>0</v>
      </c>
      <c r="J185">
        <f>IF('Model output'!J184="","",IF(AND(ISNUMBER('Model output'!J184),'Model output'!J184&lt;=I185),'Model output'!J184,IF(ISNUMBER(SEARCH("0/",'Model output'!J184)),0,1)))</f>
        <v>0</v>
      </c>
      <c r="K185" t="str" cm="1">
        <f t="array" ref="K185">IF(COUNT(FIND({0,1,2,3,4,5,6,7,8,9},'Model output'!K184))&gt;0,'Model output'!K184,"")</f>
        <v/>
      </c>
      <c r="L185" s="8" t="str">
        <f t="shared" si="47"/>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v>
      </c>
      <c r="O185" t="str">
        <f>IF('Model output'!M184="","",'Model output'!M184)</f>
        <v>follicular variant</v>
      </c>
      <c r="P185" t="str">
        <f>IF('Model output'!N184="","",'Model output'!N184)</f>
        <v>2.3cm</v>
      </c>
      <c r="Q185" t="str">
        <f t="shared" si="46"/>
        <v>2.3cm</v>
      </c>
      <c r="R185" cm="1">
        <f t="array" ref="R185">IF(Q185="","",IF(ISNUMBER(SEARCH("cm",Q185)),MAX(VALUE(SUBSTITUTE(_xlfn.FILTERXML("&lt;t&gt;&lt;s&gt;"&amp;SUBSTITUTE(Q185,",","&lt;/s&gt;&lt;s&gt;")&amp;"&lt;/s&gt;&lt;/t&gt;","//s"),"cm",""))),MAX(VALUE(SUBSTITUTE(_xlfn.FILTERXML("&lt;t&gt;&lt;s&gt;"&amp;SUBSTITUTE(Q185,",","&lt;/s&gt;&lt;s&gt;")&amp;"&lt;/s&gt;&lt;/t&gt;","//s"),"mm","")))/10))</f>
        <v>2.2999999999999998</v>
      </c>
      <c r="S185" t="str">
        <f>IF(OR('Model output'!P184="",ISNUMBER(SEARCH("Not identified", 'Model output'!P184)),ISNUMBER(SEARCH("Absent",'Model output'!P184)),AND(ISNUMBER(SEARCH("No",'Model output'!P184)),NOT(ISNUMBER(SEARCH("diagnostic",'Model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t="str">
        <f>IF('Model output'!S184="","", IF('Model output'!S184= "[]", "", 'Model output'!S184))</f>
        <v>Not identified</v>
      </c>
      <c r="Y185" t="str">
        <f>IF(OR('Model output'!S184="",ISNUMBER(SEARCH("Absent",'Model output'!S184)),ISNUMBER(SEARCH("Not identified",'Model output'!S184)),ISNUMBER(SEARCH("No",'Model output'!S184)),ISNUMBER(SEARCH("negative",'Model output'!S184)),ISNUMBER(SEARCH("limited to thyroid",'Model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 IF('Model output'!T184="[]", "", IF('Model output'!T184="Not mentioned", "No", "Yes")))</f>
        <v/>
      </c>
      <c r="AB185" t="str">
        <f>IF(AA185&lt;&gt;"Yes","",IF(OR('Model output'!U184="",'Model output'!U184="[]",ISNUMBER(SEARCH("Not identified",'Model output'!U184))),"",'Model output'!U184))</f>
        <v/>
      </c>
      <c r="AC185" s="9" t="str">
        <f>IF(OR('Model output'!V184="", AND(ISERROR(SEARCH("Positive",'Model output'!V184)), ISNUMBER(SEARCH("Negative",'Model output'!V184))), 'Model output'!V184="No", ISNUMBER(SEARCH("Uninvolved",'Model output'!V184)), ISNUMBER(SEARCH("Not involved",'Model output'!V184)), ISNUMBER(SEARCH("Free",'Model output'!V184)), ISNUMBER(SEARCH("Cannot be assessed",'Model output'!V184)), ISNUMBER(SEARCH("1 mm",'Model output'!V184)), ISNUMBER(SEARCH("0.1 CM",'Model output'!V184)), ISNUMBER(SEARCH("less than 0.2 mm",'Model output'!V184)), ISNUMBER(SEARCH("less than 0.5 mm",'Model output'!V184)), ISNUMBER(SEARCH("abut",'Model output'!V184))), "negative", "positive")</f>
        <v>negative</v>
      </c>
      <c r="AE185" s="27"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ISNUMBER(SEARCH("papillary",N185,1)),S185="positive"),AND(AND(ISNUMBER(J185),J185&gt;=5),M185=""),AND(AND(ISNUMBER(J185),J185&gt;=5),AND(ISNUMBER(M185),M185&gt;=1)),AND(ISNUMBER(SERACH("papillary",N185)),OR(Y185="positive",Z185="positive"), ISNUMBER(SEARCH("BRAF",AB185)))),"intermediate","low"))</f>
        <v>low</v>
      </c>
      <c r="AF185" s="28" t="str">
        <f t="shared" si="32"/>
        <v>2</v>
      </c>
      <c r="AG185" s="28" t="str">
        <f t="shared" si="33"/>
        <v>0</v>
      </c>
      <c r="AH185" s="28" t="str">
        <f t="shared" si="34"/>
        <v>0</v>
      </c>
      <c r="AI185" s="35" t="str">
        <f t="shared" si="35"/>
        <v>I</v>
      </c>
      <c r="AJ185" s="27" t="s">
        <v>627</v>
      </c>
      <c r="AK185" s="32" t="s">
        <v>947</v>
      </c>
      <c r="AL185" s="32" t="s">
        <v>948</v>
      </c>
      <c r="AM185" s="32" t="s">
        <v>948</v>
      </c>
      <c r="AN185" s="32" t="s">
        <v>59</v>
      </c>
      <c r="AO185" s="33">
        <f t="shared" ca="1" si="41"/>
        <v>1</v>
      </c>
      <c r="AP185" s="28">
        <f t="shared" si="42"/>
        <v>1</v>
      </c>
      <c r="AQ185" s="28">
        <f t="shared" si="43"/>
        <v>1</v>
      </c>
      <c r="AR185" s="28">
        <f t="shared" si="44"/>
        <v>1</v>
      </c>
      <c r="AS185" s="34">
        <f t="shared" si="36"/>
        <v>1</v>
      </c>
    </row>
    <row r="186" spans="1:45">
      <c r="A186" t="str">
        <f>'Model output'!A185</f>
        <v>TCGA-EM-A3AJ</v>
      </c>
      <c r="B186" s="43">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
      </c>
      <c r="F186" t="str">
        <f t="shared" si="45"/>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output'!G185)),ISNUMBER(SEARCH("2",'Model output'!G185)),ISNUMBER(SEARCH("III",'Model output'!G185)),ISNUMBER(SEARCH("three",'Model output'!G185)),ISNUMBER(SEARCH("3",'Model output'!G185)),ISNUMBER(SEARCH("IV",'Model output'!G185)),ISNUMBER(SEARCH("four",'Model output'!G185)),ISNUMBER(SEARCH("4",'Model output'!G185)),ISNUMBER(SEARCH("V ",'Model output'!G185)),ISNUMBER(SEARCH("five",'Model output'!G185)),ISNUMBER(SEARCH("5",'Model output'!G185))))), "lateral", "central"))</f>
        <v>central</v>
      </c>
      <c r="H186" t="str">
        <f>IF('Model output'!H185="","negative",IF('Model output'!H185="[]", "negative", IF(OR(ISNUMBER(SEARCH("lymph node",'Model output'!H185)),ISNUMBER(SEARCH("Not mentioned",'Model output'!H185)),ISNUMBER(SEARCH("neck",'Model output'!H185)),ISNUMBER(SEARCH("Not applicable",'Model output'!H185))),"negative","positive")))</f>
        <v>negative</v>
      </c>
      <c r="I186">
        <f>IF('Model output'!I185="","",IF(ISNUMBER('Model output'!I185),'Model output'!I185,1))</f>
        <v>24</v>
      </c>
      <c r="J186">
        <f>IF('Model output'!J185="","",IF(AND(ISNUMBER('Model output'!J185),'Model output'!J185&lt;=I186),'Model output'!J185,IF(ISNUMBER(SEARCH("0/",'Model output'!J185)),0,1)))</f>
        <v>4</v>
      </c>
      <c r="K186" t="str" cm="1">
        <f t="array" ref="K186">IF(COUNT(FIND({0,1,2,3,4,5,6,7,8,9},'Model output'!K185))&gt;0,'Model output'!K185,"")</f>
        <v/>
      </c>
      <c r="L186" s="8" t="str">
        <f t="shared" si="47"/>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 carcinoma, follicular variant</v>
      </c>
      <c r="O186" t="str">
        <f>IF('Model output'!M185="","",'Model output'!M185)</f>
        <v>Classical (usual)</v>
      </c>
      <c r="P186" t="str">
        <f>IF('Model output'!N185="","",'Model output'!N185)</f>
        <v>4.1cm</v>
      </c>
      <c r="Q186" t="str">
        <f t="shared" si="46"/>
        <v>4.1cm</v>
      </c>
      <c r="R186" cm="1">
        <f t="array" ref="R186">IF(Q186="","",IF(ISNUMBER(SEARCH("cm",Q186)),MAX(VALUE(SUBSTITUTE(_xlfn.FILTERXML("&lt;t&gt;&lt;s&gt;"&amp;SUBSTITUTE(Q186,",","&lt;/s&gt;&lt;s&gt;")&amp;"&lt;/s&gt;&lt;/t&gt;","//s"),"cm",""))),MAX(VALUE(SUBSTITUTE(_xlfn.FILTERXML("&lt;t&gt;&lt;s&gt;"&amp;SUBSTITUTE(Q186,",","&lt;/s&gt;&lt;s&gt;")&amp;"&lt;/s&gt;&lt;/t&gt;","//s"),"mm","")))/10))</f>
        <v>4.0999999999999996</v>
      </c>
      <c r="S186" t="str">
        <f>IF(OR('Model output'!P185="",ISNUMBER(SEARCH("Not identified", 'Model output'!P185)),ISNUMBER(SEARCH("Absent",'Model output'!P185)),AND(ISNUMBER(SEARCH("No",'Model output'!P185)),NOT(ISNUMBER(SEARCH("diagnostic",'Model output'!P185)))),ISNUMBER(SEARCH("Negative",'Model output'!P185))),"negative","positive")</f>
        <v>negative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t="str">
        <f>IF('Model output'!S185="","", IF('Model output'!S185= "[]", "", 'Model output'!S185))</f>
        <v>Cannot be assessed</v>
      </c>
      <c r="Y186" t="str">
        <f>IF(OR('Model output'!S185="",ISNUMBER(SEARCH("Absent",'Model output'!S185)),ISNUMBER(SEARCH("Not identified",'Model output'!S185)),ISNUMBER(SEARCH("No",'Model output'!S185)),ISNUMBER(SEARCH("negative",'Model output'!S185)),ISNUMBER(SEARCH("limited to thyroid",'Model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 IF('Model output'!T185="[]", "", IF('Model output'!T185="Not mentioned", "No", "Yes")))</f>
        <v/>
      </c>
      <c r="AB186" t="str">
        <f>IF(AA186&lt;&gt;"Yes","",IF(OR('Model output'!U185="",'Model output'!U185="[]",ISNUMBER(SEARCH("Not identified",'Model output'!U185))),"",'Model output'!U185))</f>
        <v/>
      </c>
      <c r="AC186" s="9" t="str">
        <f>IF(OR('Model output'!V185="", AND(ISERROR(SEARCH("Positive",'Model output'!V185)), ISNUMBER(SEARCH("Negative",'Model output'!V185))), 'Model output'!V185="No", ISNUMBER(SEARCH("Uninvolved",'Model output'!V185)), ISNUMBER(SEARCH("Not involved",'Model output'!V185)), ISNUMBER(SEARCH("Free",'Model output'!V185)), ISNUMBER(SEARCH("Cannot be assessed",'Model output'!V185)), ISNUMBER(SEARCH("1 mm",'Model output'!V185)), ISNUMBER(SEARCH("0.1 CM",'Model output'!V185)), ISNUMBER(SEARCH("less than 0.2 mm",'Model output'!V185)), ISNUMBER(SEARCH("less than 0.5 mm",'Model output'!V185)), ISNUMBER(SEARCH("abut",'Model output'!V185))), "negative", "positive")</f>
        <v>negative</v>
      </c>
      <c r="AE186" s="27" t="str" cm="1">
        <f t="array" aca="1" ref="AE186" ca="1">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ISNUMBER(SEARCH("papillary",N186,1)),S186="positive"),AND(AND(ISNUMBER(J186),J186&gt;=5),M186=""),AND(AND(ISNUMBER(J186),J186&gt;=5),AND(ISNUMBER(M186),M186&gt;=1)),AND(ISNUMBER(SERACH("papillary",N186)),OR(Y186="positive",Z186="positive"), ISNUMBER(SEARCH("BRAF",AB186)))),"intermediate","low"))</f>
        <v>low</v>
      </c>
      <c r="AF186" s="28" t="str">
        <f t="shared" si="32"/>
        <v>3a</v>
      </c>
      <c r="AG186" s="28" t="str">
        <f t="shared" si="33"/>
        <v>1a</v>
      </c>
      <c r="AH186" s="28" t="str">
        <f t="shared" si="34"/>
        <v>0</v>
      </c>
      <c r="AI186" s="35" t="str">
        <f t="shared" si="35"/>
        <v>I</v>
      </c>
      <c r="AJ186" s="27" t="s">
        <v>625</v>
      </c>
      <c r="AK186" s="32" t="s">
        <v>950</v>
      </c>
      <c r="AL186" s="32" t="s">
        <v>949</v>
      </c>
      <c r="AM186" s="32" t="s">
        <v>948</v>
      </c>
      <c r="AN186" s="32" t="s">
        <v>59</v>
      </c>
      <c r="AO186" s="33">
        <f t="shared" ca="1" si="41"/>
        <v>0</v>
      </c>
      <c r="AP186" s="28">
        <f t="shared" si="42"/>
        <v>1</v>
      </c>
      <c r="AQ186" s="28">
        <f t="shared" si="43"/>
        <v>1</v>
      </c>
      <c r="AR186" s="28">
        <f t="shared" si="44"/>
        <v>1</v>
      </c>
      <c r="AS186" s="34">
        <f t="shared" si="36"/>
        <v>1</v>
      </c>
    </row>
    <row r="187" spans="1:45">
      <c r="A187" t="str">
        <f>'Model output'!A186</f>
        <v>TCGA-EM-A3AK</v>
      </c>
      <c r="B187" s="43">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
      </c>
      <c r="F187" t="str">
        <f t="shared" si="45"/>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output'!G186)),ISNUMBER(SEARCH("2",'Model output'!G186)),ISNUMBER(SEARCH("III",'Model output'!G186)),ISNUMBER(SEARCH("three",'Model output'!G186)),ISNUMBER(SEARCH("3",'Model output'!G186)),ISNUMBER(SEARCH("IV",'Model output'!G186)),ISNUMBER(SEARCH("four",'Model output'!G186)),ISNUMBER(SEARCH("4",'Model output'!G186)),ISNUMBER(SEARCH("V ",'Model output'!G186)),ISNUMBER(SEARCH("five",'Model output'!G186)),ISNUMBER(SEARCH("5",'Model output'!G186))))), "lateral", "central"))</f>
        <v/>
      </c>
      <c r="H187" t="str">
        <f>IF('Model output'!H186="","negative",IF('Model output'!H186="[]", "negative", IF(OR(ISNUMBER(SEARCH("lymph node",'Model output'!H186)),ISNUMBER(SEARCH("Not mentioned",'Model output'!H186)),ISNUMBER(SEARCH("neck",'Model output'!H186)),ISNUMBER(SEARCH("Not applicable",'Model output'!H186))),"negative","positive")))</f>
        <v>negative</v>
      </c>
      <c r="I187">
        <f>IF('Model output'!I186="","",IF(ISNUMBER('Model output'!I186),'Model output'!I186,1))</f>
        <v>2</v>
      </c>
      <c r="J187">
        <f>IF('Model output'!J186="","",IF(AND(ISNUMBER('Model output'!J186),'Model output'!J186&lt;=I187),'Model output'!J186,IF(ISNUMBER(SEARCH("0/",'Model output'!J186)),0,1)))</f>
        <v>0</v>
      </c>
      <c r="K187" t="str" cm="1">
        <f t="array" ref="K187">IF(COUNT(FIND({0,1,2,3,4,5,6,7,8,9},'Model output'!K186))&gt;0,'Model output'!K186,"")</f>
        <v/>
      </c>
      <c r="L187" s="8" t="str">
        <f t="shared" si="47"/>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v>
      </c>
      <c r="O187" t="str">
        <f>IF('Model output'!M186="","",'Model output'!M186)</f>
        <v>classical (usual)</v>
      </c>
      <c r="P187" t="str">
        <f>IF('Model output'!N186="","",'Model output'!N186)</f>
        <v>2.0cm</v>
      </c>
      <c r="Q187" t="str">
        <f t="shared" si="46"/>
        <v>2.0cm</v>
      </c>
      <c r="R187" cm="1">
        <f t="array" ref="R187">IF(Q187="","",IF(ISNUMBER(SEARCH("cm",Q187)),MAX(VALUE(SUBSTITUTE(_xlfn.FILTERXML("&lt;t&gt;&lt;s&gt;"&amp;SUBSTITUTE(Q187,",","&lt;/s&gt;&lt;s&gt;")&amp;"&lt;/s&gt;&lt;/t&gt;","//s"),"cm",""))),MAX(VALUE(SUBSTITUTE(_xlfn.FILTERXML("&lt;t&gt;&lt;s&gt;"&amp;SUBSTITUTE(Q187,",","&lt;/s&gt;&lt;s&gt;")&amp;"&lt;/s&gt;&lt;/t&gt;","//s"),"mm","")))/10))</f>
        <v>2</v>
      </c>
      <c r="S187" t="str">
        <f>IF(OR('Model output'!P186="",ISNUMBER(SEARCH("Not identified", 'Model output'!P186)),ISNUMBER(SEARCH("Absent",'Model output'!P186)),AND(ISNUMBER(SEARCH("No",'Model output'!P186)),NOT(ISNUMBER(SEARCH("diagnostic",'Model output'!P186)))),ISNUMBER(SEARCH("Negative",'Model output'!P186))),"negative","positive")</f>
        <v>negative</v>
      </c>
      <c r="T187">
        <f>IF('Model output'!O186="","",'Model output'!O186)</f>
        <v>2</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t="str">
        <f>IF('Model output'!S186="","", IF('Model output'!S186= "[]", "", 'Model output'!S186))</f>
        <v>Not identified</v>
      </c>
      <c r="Y187" t="str">
        <f>IF(OR('Model output'!S186="",ISNUMBER(SEARCH("Absent",'Model output'!S186)),ISNUMBER(SEARCH("Not identified",'Model output'!S186)),ISNUMBER(SEARCH("No",'Model output'!S186)),ISNUMBER(SEARCH("negative",'Model output'!S186)),ISNUMBER(SEARCH("limited to thyroid",'Model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 IF('Model output'!T186="[]", "", IF('Model output'!T186="Not mentioned", "No", "Yes")))</f>
        <v/>
      </c>
      <c r="AB187" t="str">
        <f>IF(AA187&lt;&gt;"Yes","",IF(OR('Model output'!U186="",'Model output'!U186="[]",ISNUMBER(SEARCH("Not identified",'Model output'!U186))),"",'Model output'!U186))</f>
        <v/>
      </c>
      <c r="AC187" s="9" t="str">
        <f>IF(OR('Model output'!V186="", AND(ISERROR(SEARCH("Positive",'Model output'!V186)), ISNUMBER(SEARCH("Negative",'Model output'!V186))), 'Model output'!V186="No", ISNUMBER(SEARCH("Uninvolved",'Model output'!V186)), ISNUMBER(SEARCH("Not involved",'Model output'!V186)), ISNUMBER(SEARCH("Free",'Model output'!V186)), ISNUMBER(SEARCH("Cannot be assessed",'Model output'!V186)), ISNUMBER(SEARCH("1 mm",'Model output'!V186)), ISNUMBER(SEARCH("0.1 CM",'Model output'!V186)), ISNUMBER(SEARCH("less than 0.2 mm",'Model output'!V186)), ISNUMBER(SEARCH("less than 0.5 mm",'Model output'!V186)), ISNUMBER(SEARCH("abut",'Model output'!V186))), "negative", "positive")</f>
        <v>negative</v>
      </c>
      <c r="AE187" s="27"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ISNUMBER(SEARCH("papillary",N187,1)),S187="positive"),AND(AND(ISNUMBER(J187),J187&gt;=5),M187=""),AND(AND(ISNUMBER(J187),J187&gt;=5),AND(ISNUMBER(M187),M187&gt;=1)),AND(ISNUMBER(SERACH("papillary",N187)),OR(Y187="positive",Z187="positive"), ISNUMBER(SEARCH("BRAF",AB187)))),"intermediate","low"))</f>
        <v>low</v>
      </c>
      <c r="AF187" s="28" t="str">
        <f t="shared" si="32"/>
        <v>1b</v>
      </c>
      <c r="AG187" s="28" t="str">
        <f t="shared" si="33"/>
        <v>0</v>
      </c>
      <c r="AH187" s="28" t="str">
        <f t="shared" si="34"/>
        <v>0</v>
      </c>
      <c r="AI187" s="35" t="str">
        <f t="shared" si="35"/>
        <v>I</v>
      </c>
      <c r="AJ187" s="27" t="s">
        <v>629</v>
      </c>
      <c r="AK187" s="32" t="s">
        <v>944</v>
      </c>
      <c r="AL187" s="32" t="s">
        <v>945</v>
      </c>
      <c r="AM187" s="32" t="s">
        <v>948</v>
      </c>
      <c r="AN187" s="32" t="s">
        <v>59</v>
      </c>
      <c r="AO187" s="33">
        <f t="shared" ca="1" si="41"/>
        <v>0</v>
      </c>
      <c r="AP187" s="28">
        <f t="shared" si="42"/>
        <v>1</v>
      </c>
      <c r="AQ187" s="28">
        <f t="shared" si="43"/>
        <v>1</v>
      </c>
      <c r="AR187" s="28">
        <f t="shared" si="44"/>
        <v>1</v>
      </c>
      <c r="AS187" s="34">
        <f t="shared" si="36"/>
        <v>1</v>
      </c>
    </row>
    <row r="188" spans="1:45">
      <c r="A188" t="str">
        <f>'Model output'!A187</f>
        <v>TCGA-EM-A3AL</v>
      </c>
      <c r="B188" s="43">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
      </c>
      <c r="F188" t="str">
        <f t="shared" si="45"/>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output'!G187)),ISNUMBER(SEARCH("2",'Model output'!G187)),ISNUMBER(SEARCH("III",'Model output'!G187)),ISNUMBER(SEARCH("three",'Model output'!G187)),ISNUMBER(SEARCH("3",'Model output'!G187)),ISNUMBER(SEARCH("IV",'Model output'!G187)),ISNUMBER(SEARCH("four",'Model output'!G187)),ISNUMBER(SEARCH("4",'Model output'!G187)),ISNUMBER(SEARCH("V ",'Model output'!G187)),ISNUMBER(SEARCH("five",'Model output'!G187)),ISNUMBER(SEARCH("5",'Model output'!G187))))), "lateral", "central"))</f>
        <v/>
      </c>
      <c r="H188" t="str">
        <f>IF('Model output'!H187="","negative",IF('Model output'!H187="[]", "negative", IF(OR(ISNUMBER(SEARCH("lymph node",'Model output'!H187)),ISNUMBER(SEARCH("Not mentioned",'Model output'!H187)),ISNUMBER(SEARCH("neck",'Model output'!H187)),ISNUMBER(SEARCH("Not applicable",'Model output'!H187))),"negative","positive")))</f>
        <v>negative</v>
      </c>
      <c r="I188">
        <f>IF('Model output'!I187="","",IF(ISNUMBER('Model output'!I187),'Model output'!I187,1))</f>
        <v>14</v>
      </c>
      <c r="J188">
        <f>IF('Model output'!J187="","",IF(AND(ISNUMBER('Model output'!J187),'Model output'!J187&lt;=I188),'Model output'!J187,IF(ISNUMBER(SEARCH("0/",'Model output'!J187)),0,1)))</f>
        <v>0</v>
      </c>
      <c r="K188" t="str" cm="1">
        <f t="array" ref="K188">IF(COUNT(FIND({0,1,2,3,4,5,6,7,8,9},'Model output'!K187))&gt;0,'Model output'!K187,"")</f>
        <v/>
      </c>
      <c r="L188" s="8" t="str">
        <f t="shared" si="47"/>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 carcinoma, follicular variant</v>
      </c>
      <c r="O188" t="str">
        <f>IF('Model output'!M187="","",'Model output'!M187)</f>
        <v>Follicular variant, microcarcinoma (occult, small or microscopic)</v>
      </c>
      <c r="P188" t="str">
        <f>IF('Model output'!N187="","",'Model output'!N187)</f>
        <v>1.9cm</v>
      </c>
      <c r="Q188" t="str">
        <f t="shared" si="46"/>
        <v>1.9cm</v>
      </c>
      <c r="R188" cm="1">
        <f t="array" ref="R188">IF(Q188="","",IF(ISNUMBER(SEARCH("cm",Q188)),MAX(VALUE(SUBSTITUTE(_xlfn.FILTERXML("&lt;t&gt;&lt;s&gt;"&amp;SUBSTITUTE(Q188,",","&lt;/s&gt;&lt;s&gt;")&amp;"&lt;/s&gt;&lt;/t&gt;","//s"),"cm",""))),MAX(VALUE(SUBSTITUTE(_xlfn.FILTERXML("&lt;t&gt;&lt;s&gt;"&amp;SUBSTITUTE(Q188,",","&lt;/s&gt;&lt;s&gt;")&amp;"&lt;/s&gt;&lt;/t&gt;","//s"),"mm","")))/10))</f>
        <v>1.9</v>
      </c>
      <c r="S188" t="str">
        <f>IF(OR('Model output'!P187="",ISNUMBER(SEARCH("Not identified", 'Model output'!P187)),ISNUMBER(SEARCH("Absent",'Model output'!P187)),AND(ISNUMBER(SEARCH("No",'Model output'!P187)),NOT(ISNUMBER(SEARCH("diagnostic",'Model output'!P187)))),ISNUMBER(SEARCH("Negative",'Model output'!P187))),"negative","positive")</f>
        <v>negative</v>
      </c>
      <c r="T188" t="str">
        <f>IF('Model output'!O187="","",'Model output'!O187)</f>
        <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t="str">
        <f>IF('Model output'!S187="","", IF('Model output'!S187= "[]", "", 'Model output'!S187))</f>
        <v>Not identified</v>
      </c>
      <c r="Y188" t="str">
        <f>IF(OR('Model output'!S187="",ISNUMBER(SEARCH("Absent",'Model output'!S187)),ISNUMBER(SEARCH("Not identified",'Model output'!S187)),ISNUMBER(SEARCH("No",'Model output'!S187)),ISNUMBER(SEARCH("negative",'Model output'!S187)),ISNUMBER(SEARCH("limited to thyroid",'Model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 IF('Model output'!T187="[]", "", IF('Model output'!T187="Not mentioned", "No", "Yes")))</f>
        <v/>
      </c>
      <c r="AB188" t="str">
        <f>IF(AA188&lt;&gt;"Yes","",IF(OR('Model output'!U187="",'Model output'!U187="[]",ISNUMBER(SEARCH("Not identified",'Model output'!U187))),"",'Model output'!U187))</f>
        <v/>
      </c>
      <c r="AC188" s="9" t="str">
        <f>IF(OR('Model output'!V187="", AND(ISERROR(SEARCH("Positive",'Model output'!V187)), ISNUMBER(SEARCH("Negative",'Model output'!V187))), 'Model output'!V187="No", ISNUMBER(SEARCH("Uninvolved",'Model output'!V187)), ISNUMBER(SEARCH("Not involved",'Model output'!V187)), ISNUMBER(SEARCH("Free",'Model output'!V187)), ISNUMBER(SEARCH("Cannot be assessed",'Model output'!V187)), ISNUMBER(SEARCH("1 mm",'Model output'!V187)), ISNUMBER(SEARCH("0.1 CM",'Model output'!V187)), ISNUMBER(SEARCH("less than 0.2 mm",'Model output'!V187)), ISNUMBER(SEARCH("less than 0.5 mm",'Model output'!V187)), ISNUMBER(SEARCH("abut",'Model output'!V187))), "negative", "positive")</f>
        <v>negative</v>
      </c>
      <c r="AE188" s="27"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ISNUMBER(SEARCH("papillary",N188,1)),S188="positive"),AND(AND(ISNUMBER(J188),J188&gt;=5),M188=""),AND(AND(ISNUMBER(J188),J188&gt;=5),AND(ISNUMBER(M188),M188&gt;=1)),AND(ISNUMBER(SERACH("papillary",N188)),OR(Y188="positive",Z188="positive"), ISNUMBER(SEARCH("BRAF",AB188)))),"intermediate","low"))</f>
        <v>low</v>
      </c>
      <c r="AF188" s="28" t="str">
        <f t="shared" si="32"/>
        <v>1b</v>
      </c>
      <c r="AG188" s="28" t="str">
        <f t="shared" si="33"/>
        <v>0</v>
      </c>
      <c r="AH188" s="28" t="str">
        <f t="shared" si="34"/>
        <v>0</v>
      </c>
      <c r="AI188" s="35" t="str">
        <f t="shared" si="35"/>
        <v>I</v>
      </c>
      <c r="AJ188" s="27" t="s">
        <v>627</v>
      </c>
      <c r="AK188" s="32" t="s">
        <v>944</v>
      </c>
      <c r="AL188" s="32" t="s">
        <v>945</v>
      </c>
      <c r="AM188" s="32" t="s">
        <v>948</v>
      </c>
      <c r="AN188" s="32" t="s">
        <v>59</v>
      </c>
      <c r="AO188" s="33">
        <f t="shared" ca="1" si="41"/>
        <v>1</v>
      </c>
      <c r="AP188" s="28">
        <f t="shared" si="42"/>
        <v>1</v>
      </c>
      <c r="AQ188" s="28">
        <f t="shared" si="43"/>
        <v>1</v>
      </c>
      <c r="AR188" s="28">
        <f t="shared" si="44"/>
        <v>1</v>
      </c>
      <c r="AS188" s="34">
        <f t="shared" si="36"/>
        <v>1</v>
      </c>
    </row>
    <row r="189" spans="1:45">
      <c r="A189" t="str">
        <f>'Model output'!A188</f>
        <v>TCGA-EM-A3AN</v>
      </c>
      <c r="B189" s="43">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
      </c>
      <c r="F189" t="str">
        <f t="shared" si="45"/>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output'!G188)),ISNUMBER(SEARCH("2",'Model output'!G188)),ISNUMBER(SEARCH("III",'Model output'!G188)),ISNUMBER(SEARCH("three",'Model output'!G188)),ISNUMBER(SEARCH("3",'Model output'!G188)),ISNUMBER(SEARCH("IV",'Model output'!G188)),ISNUMBER(SEARCH("four",'Model output'!G188)),ISNUMBER(SEARCH("4",'Model output'!G188)),ISNUMBER(SEARCH("V ",'Model output'!G188)),ISNUMBER(SEARCH("five",'Model output'!G188)),ISNUMBER(SEARCH("5",'Model output'!G188))))), "lateral", "central"))</f>
        <v>lateral</v>
      </c>
      <c r="H189" t="str">
        <f>IF('Model output'!H188="","negative",IF('Model output'!H188="[]", "negative", IF(OR(ISNUMBER(SEARCH("lymph node",'Model output'!H188)),ISNUMBER(SEARCH("Not mentioned",'Model output'!H188)),ISNUMBER(SEARCH("neck",'Model output'!H188)),ISNUMBER(SEARCH("Not applicable",'Model output'!H188))),"negative","positive")))</f>
        <v>negative</v>
      </c>
      <c r="I189">
        <f>IF('Model output'!I188="","",IF(ISNUMBER('Model output'!I188),'Model output'!I188,1))</f>
        <v>80</v>
      </c>
      <c r="J189">
        <f>IF('Model output'!J188="","",IF(AND(ISNUMBER('Model output'!J188),'Model output'!J188&lt;=I189),'Model output'!J188,IF(ISNUMBER(SEARCH("0/",'Model output'!J188)),0,1)))</f>
        <v>27</v>
      </c>
      <c r="K189" t="str" cm="1">
        <f t="array" ref="K189">IF(COUNT(FIND({0,1,2,3,4,5,6,7,8,9},'Model output'!K188))&gt;0,'Model output'!K188,"")</f>
        <v/>
      </c>
      <c r="L189" s="8" t="str">
        <f t="shared" si="47"/>
        <v/>
      </c>
      <c r="M189" t="str" cm="1">
        <f t="array" ref="M189">IF(L189="","",IF(ISNUMBER(SEARCH("cm",L189)),MAX(VALUE(SUBSTITUTE(_xlfn.FILTERXML("&lt;t&gt;&lt;s&gt;"&amp;SUBSTITUTE(L189,",","&lt;/s&gt;&lt;s&gt;")&amp;"&lt;/s&gt;&lt;/t&gt;","//s"),"cm",""))),MAX(VALUE(SUBSTITUTE(_xlfn.FILTERXML("&lt;t&gt;&lt;s&gt;"&amp;SUBSTITUTE(L189,",","&lt;/s&gt;&lt;s&gt;")&amp;"&lt;/s&gt;&lt;/t&gt;","//s"),"mm","")))/10))</f>
        <v/>
      </c>
      <c r="N189" t="str">
        <f>IF('Model output'!L188="","",'Model output'!L188)</f>
        <v>['Papillary carcinoma, classical (usual)', 'Papillary carcinoma, follicular variant']</v>
      </c>
      <c r="O189" t="str">
        <f>IF('Model output'!M188="","",'Model output'!M188)</f>
        <v>[]</v>
      </c>
      <c r="P189" t="str">
        <f>IF('Model output'!N188="","",'Model output'!N188)</f>
        <v>1.2cm</v>
      </c>
      <c r="Q189" t="str">
        <f t="shared" si="46"/>
        <v>1.2cm</v>
      </c>
      <c r="R189" cm="1">
        <f t="array" ref="R189">IF(Q189="","",IF(ISNUMBER(SEARCH("cm",Q189)),MAX(VALUE(SUBSTITUTE(_xlfn.FILTERXML("&lt;t&gt;&lt;s&gt;"&amp;SUBSTITUTE(Q189,",","&lt;/s&gt;&lt;s&gt;")&amp;"&lt;/s&gt;&lt;/t&gt;","//s"),"cm",""))),MAX(VALUE(SUBSTITUTE(_xlfn.FILTERXML("&lt;t&gt;&lt;s&gt;"&amp;SUBSTITUTE(Q189,",","&lt;/s&gt;&lt;s&gt;")&amp;"&lt;/s&gt;&lt;/t&gt;","//s"),"mm","")))/10))</f>
        <v>1.2</v>
      </c>
      <c r="S189" t="str">
        <f>IF(OR('Model output'!P188="",ISNUMBER(SEARCH("Not identified", 'Model output'!P188)),ISNUMBER(SEARCH("Absent",'Model output'!P188)),AND(ISNUMBER(SEARCH("No",'Model output'!P188)),NOT(ISNUMBER(SEARCH("diagnostic",'Model output'!P188)))),ISNUMBER(SEARCH("Negative",'Model output'!P188))),"negative","positive")</f>
        <v>positive</v>
      </c>
      <c r="T189" t="str">
        <f>IF('Model output'!O188="","",'Model output'!O188)</f>
        <v>Unifocal</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f>
        <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t="str">
        <f>IF('Model output'!S188="","", IF('Model output'!S188= "[]", "", 'Model output'!S188))</f>
        <v>Cannot be assessed</v>
      </c>
      <c r="Y189" t="str">
        <f>IF(OR('Model output'!S188="",ISNUMBER(SEARCH("Absent",'Model output'!S188)),ISNUMBER(SEARCH("Not identified",'Model output'!S188)),ISNUMBER(SEARCH("No",'Model output'!S188)),ISNUMBER(SEARCH("negative",'Model output'!S188)),ISNUMBER(SEARCH("limited to thyroid",'Model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 IF('Model output'!T188="[]", "", IF('Model output'!T188="Not mentioned", "No", "Yes")))</f>
        <v/>
      </c>
      <c r="AB189" t="str">
        <f>IF(AA189&lt;&gt;"Yes","",IF(OR('Model output'!U188="",'Model output'!U188="[]",ISNUMBER(SEARCH("Not identified",'Model output'!U188))),"",'Model output'!U188))</f>
        <v/>
      </c>
      <c r="AC189" s="9" t="str">
        <f>IF(OR('Model output'!V188="", AND(ISERROR(SEARCH("Positive",'Model output'!V188)), ISNUMBER(SEARCH("Negative",'Model output'!V188))), 'Model output'!V188="No", ISNUMBER(SEARCH("Uninvolved",'Model output'!V188)), ISNUMBER(SEARCH("Not involved",'Model output'!V188)), ISNUMBER(SEARCH("Free",'Model output'!V188)), ISNUMBER(SEARCH("Cannot be assessed",'Model output'!V188)), ISNUMBER(SEARCH("1 mm",'Model output'!V188)), ISNUMBER(SEARCH("0.1 CM",'Model output'!V188)), ISNUMBER(SEARCH("less than 0.2 mm",'Model output'!V188)), ISNUMBER(SEARCH("less than 0.5 mm",'Model output'!V188)), ISNUMBER(SEARCH("abut",'Model output'!V188))), "negative", "positive")</f>
        <v>positive</v>
      </c>
      <c r="AE189" s="27"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ISNUMBER(SEARCH("papillary",N189,1)),S189="positive"),AND(AND(ISNUMBER(J189),J189&gt;=5),M189=""),AND(AND(ISNUMBER(J189),J189&gt;=5),AND(ISNUMBER(M189),M189&gt;=1)),AND(ISNUMBER(SERACH("papillary",N189)),OR(Y189="positive",Z189="positive"), ISNUMBER(SEARCH("BRAF",AB189)))),"intermediate","low"))</f>
        <v>high</v>
      </c>
      <c r="AF189" s="28" t="str">
        <f t="shared" si="32"/>
        <v>1b</v>
      </c>
      <c r="AG189" s="28" t="str">
        <f t="shared" si="33"/>
        <v>1b</v>
      </c>
      <c r="AH189" s="28" t="str">
        <f t="shared" si="34"/>
        <v>0</v>
      </c>
      <c r="AI189" s="35" t="str">
        <f t="shared" si="35"/>
        <v>I</v>
      </c>
      <c r="AJ189" s="27" t="s">
        <v>625</v>
      </c>
      <c r="AK189" s="32" t="s">
        <v>944</v>
      </c>
      <c r="AL189" s="32" t="s">
        <v>944</v>
      </c>
      <c r="AM189" s="32" t="s">
        <v>948</v>
      </c>
      <c r="AN189" s="32" t="s">
        <v>59</v>
      </c>
      <c r="AO189" s="33">
        <f t="shared" si="41"/>
        <v>1</v>
      </c>
      <c r="AP189" s="28">
        <f t="shared" si="42"/>
        <v>1</v>
      </c>
      <c r="AQ189" s="28">
        <f t="shared" si="43"/>
        <v>1</v>
      </c>
      <c r="AR189" s="28">
        <f t="shared" si="44"/>
        <v>1</v>
      </c>
      <c r="AS189" s="34">
        <f t="shared" si="36"/>
        <v>1</v>
      </c>
    </row>
    <row r="190" spans="1:45">
      <c r="A190" t="str">
        <f>'Model output'!A189</f>
        <v>TCGA-EM-A3AO</v>
      </c>
      <c r="B190" s="43">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
      </c>
      <c r="F190" t="str">
        <f t="shared" si="45"/>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output'!G189)),ISNUMBER(SEARCH("2",'Model output'!G189)),ISNUMBER(SEARCH("III",'Model output'!G189)),ISNUMBER(SEARCH("three",'Model output'!G189)),ISNUMBER(SEARCH("3",'Model output'!G189)),ISNUMBER(SEARCH("IV",'Model output'!G189)),ISNUMBER(SEARCH("four",'Model output'!G189)),ISNUMBER(SEARCH("4",'Model output'!G189)),ISNUMBER(SEARCH("V ",'Model output'!G189)),ISNUMBER(SEARCH("five",'Model output'!G189)),ISNUMBER(SEARCH("5",'Model output'!G189))))), "lateral", "central"))</f>
        <v>lateral</v>
      </c>
      <c r="H190" t="str">
        <f>IF('Model output'!H189="","negative",IF('Model output'!H189="[]", "negative", IF(OR(ISNUMBER(SEARCH("lymph node",'Model output'!H189)),ISNUMBER(SEARCH("Not mentioned",'Model output'!H189)),ISNUMBER(SEARCH("neck",'Model output'!H189)),ISNUMBER(SEARCH("Not applicable",'Model output'!H189))),"negative","positive")))</f>
        <v>negative</v>
      </c>
      <c r="I190">
        <f>IF('Model output'!I189="","",IF(ISNUMBER('Model output'!I189),'Model output'!I189,1))</f>
        <v>28</v>
      </c>
      <c r="J190">
        <f>IF('Model output'!J189="","",IF(AND(ISNUMBER('Model output'!J189),'Model output'!J189&lt;=I190),'Model output'!J189,IF(ISNUMBER(SEARCH("0/",'Model output'!J189)),0,1)))</f>
        <v>10</v>
      </c>
      <c r="K190" t="str" cm="1">
        <f t="array" ref="K190">IF(COUNT(FIND({0,1,2,3,4,5,6,7,8,9},'Model output'!K189))&gt;0,'Model output'!K189,"")</f>
        <v/>
      </c>
      <c r="L190" s="8" t="str">
        <f t="shared" si="47"/>
        <v/>
      </c>
      <c r="M190" t="str" cm="1">
        <f t="array" ref="M190">IF(L190="","",IF(ISNUMBER(SEARCH("cm",L190)),MAX(VALUE(SUBSTITUTE(_xlfn.FILTERXML("&lt;t&gt;&lt;s&gt;"&amp;SUBSTITUTE(L190,",","&lt;/s&gt;&lt;s&gt;")&amp;"&lt;/s&gt;&lt;/t&gt;","//s"),"cm",""))),MAX(VALUE(SUBSTITUTE(_xlfn.FILTERXML("&lt;t&gt;&lt;s&gt;"&amp;SUBSTITUTE(L190,",","&lt;/s&gt;&lt;s&gt;")&amp;"&lt;/s&gt;&lt;/t&gt;","//s"),"mm","")))/10))</f>
        <v/>
      </c>
      <c r="N190" t="str">
        <f>IF('Model output'!L189="","",'Model output'!L189)</f>
        <v>['Papillary carcinoma, classical (usual)', 'Papillary carcinoma, follicular variant']</v>
      </c>
      <c r="O190" t="str">
        <f>IF('Model output'!M189="","",'Model output'!M189)</f>
        <v>[]</v>
      </c>
      <c r="P190" t="str">
        <f>IF('Model output'!N189="","",'Model output'!N189)</f>
        <v>3.0cm</v>
      </c>
      <c r="Q190" t="str">
        <f t="shared" si="46"/>
        <v>3.0cm</v>
      </c>
      <c r="R190" cm="1">
        <f t="array" ref="R190">IF(Q190="","",IF(ISNUMBER(SEARCH("cm",Q190)),MAX(VALUE(SUBSTITUTE(_xlfn.FILTERXML("&lt;t&gt;&lt;s&gt;"&amp;SUBSTITUTE(Q190,",","&lt;/s&gt;&lt;s&gt;")&amp;"&lt;/s&gt;&lt;/t&gt;","//s"),"cm",""))),MAX(VALUE(SUBSTITUTE(_xlfn.FILTERXML("&lt;t&gt;&lt;s&gt;"&amp;SUBSTITUTE(Q190,",","&lt;/s&gt;&lt;s&gt;")&amp;"&lt;/s&gt;&lt;/t&gt;","//s"),"mm","")))/10))</f>
        <v>3</v>
      </c>
      <c r="S190" t="str">
        <f>IF(OR('Model output'!P189="",ISNUMBER(SEARCH("Not identified", 'Model output'!P189)),ISNUMBER(SEARCH("Absent",'Model output'!P189)),AND(ISNUMBER(SEARCH("No",'Model output'!P189)),NOT(ISNUMBER(SEARCH("diagnostic",'Model output'!P189)))),ISNUMBER(SEARCH("Negative",'Model output'!P189))),"negative","positive")</f>
        <v>negative</v>
      </c>
      <c r="T190" t="str">
        <f>IF('Model output'!O189="","",'Model output'!O189)</f>
        <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t="str">
        <f>IF('Model output'!S189="","", IF('Model output'!S189= "[]", "", 'Model output'!S189))</f>
        <v>Not identified</v>
      </c>
      <c r="Y190" t="str">
        <f>IF(OR('Model output'!S189="",ISNUMBER(SEARCH("Absent",'Model output'!S189)),ISNUMBER(SEARCH("Not identified",'Model output'!S189)),ISNUMBER(SEARCH("No",'Model output'!S189)),ISNUMBER(SEARCH("negative",'Model output'!S189)),ISNUMBER(SEARCH("limited to thyroid",'Model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 IF('Model output'!T189="[]", "", IF('Model output'!T189="Not mentioned", "No", "Yes")))</f>
        <v/>
      </c>
      <c r="AB190" t="str">
        <f>IF(AA190&lt;&gt;"Yes","",IF(OR('Model output'!U189="",'Model output'!U189="[]",ISNUMBER(SEARCH("Not identified",'Model output'!U189))),"",'Model output'!U189))</f>
        <v/>
      </c>
      <c r="AC190" s="9" t="str">
        <f>IF(OR('Model output'!V189="", AND(ISERROR(SEARCH("Positive",'Model output'!V189)), ISNUMBER(SEARCH("Negative",'Model output'!V189))), 'Model output'!V189="No", ISNUMBER(SEARCH("Uninvolved",'Model output'!V189)), ISNUMBER(SEARCH("Not involved",'Model output'!V189)), ISNUMBER(SEARCH("Free",'Model output'!V189)), ISNUMBER(SEARCH("Cannot be assessed",'Model output'!V189)), ISNUMBER(SEARCH("1 mm",'Model output'!V189)), ISNUMBER(SEARCH("0.1 CM",'Model output'!V189)), ISNUMBER(SEARCH("less than 0.2 mm",'Model output'!V189)), ISNUMBER(SEARCH("less than 0.5 mm",'Model output'!V189)), ISNUMBER(SEARCH("abut",'Model output'!V189))), "negative", "positive")</f>
        <v>negative</v>
      </c>
      <c r="AE190" s="27" t="str" cm="1">
        <f t="array" aca="1" ref="AE190" ca="1">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ISNUMBER(SEARCH("papillary",N190,1)),S190="positive"),AND(AND(ISNUMBER(J190),J190&gt;=5),M190=""),AND(AND(ISNUMBER(J190),J190&gt;=5),AND(ISNUMBER(M190),M190&gt;=1)),AND(ISNUMBER(SERACH("papillary",N190)),OR(Y190="positive",Z190="positive"), ISNUMBER(SEARCH("BRAF",AB190)))),"intermediate","low"))</f>
        <v>intermediate</v>
      </c>
      <c r="AF190" s="28" t="str">
        <f t="shared" si="32"/>
        <v>2</v>
      </c>
      <c r="AG190" s="28" t="str">
        <f t="shared" si="33"/>
        <v>1b</v>
      </c>
      <c r="AH190" s="28" t="str">
        <f t="shared" si="34"/>
        <v>0</v>
      </c>
      <c r="AI190" s="35" t="str">
        <f t="shared" si="35"/>
        <v>II</v>
      </c>
      <c r="AJ190" s="27" t="s">
        <v>625</v>
      </c>
      <c r="AK190" s="32" t="s">
        <v>947</v>
      </c>
      <c r="AL190" s="32" t="s">
        <v>944</v>
      </c>
      <c r="AM190" s="32" t="s">
        <v>948</v>
      </c>
      <c r="AN190" s="32" t="s">
        <v>946</v>
      </c>
      <c r="AO190" s="33">
        <f t="shared" ca="1" si="41"/>
        <v>0</v>
      </c>
      <c r="AP190" s="28">
        <f t="shared" si="42"/>
        <v>1</v>
      </c>
      <c r="AQ190" s="28">
        <f t="shared" si="43"/>
        <v>1</v>
      </c>
      <c r="AR190" s="28">
        <f t="shared" si="44"/>
        <v>1</v>
      </c>
      <c r="AS190" s="34">
        <f t="shared" si="36"/>
        <v>1</v>
      </c>
    </row>
    <row r="191" spans="1:45">
      <c r="A191" t="str">
        <f>'Model output'!A190</f>
        <v>TCGA-EM-A3AP</v>
      </c>
      <c r="B191" s="43">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
      </c>
      <c r="F191" t="str">
        <f t="shared" si="45"/>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output'!G190)),ISNUMBER(SEARCH("2",'Model output'!G190)),ISNUMBER(SEARCH("III",'Model output'!G190)),ISNUMBER(SEARCH("three",'Model output'!G190)),ISNUMBER(SEARCH("3",'Model output'!G190)),ISNUMBER(SEARCH("IV",'Model output'!G190)),ISNUMBER(SEARCH("four",'Model output'!G190)),ISNUMBER(SEARCH("4",'Model output'!G190)),ISNUMBER(SEARCH("V ",'Model output'!G190)),ISNUMBER(SEARCH("five",'Model output'!G190)),ISNUMBER(SEARCH("5",'Model output'!G190))))), "lateral", "central"))</f>
        <v/>
      </c>
      <c r="H191" t="str">
        <f>IF('Model output'!H190="","negative",IF('Model output'!H190="[]", "negative", IF(OR(ISNUMBER(SEARCH("lymph node",'Model output'!H190)),ISNUMBER(SEARCH("Not mentioned",'Model output'!H190)),ISNUMBER(SEARCH("neck",'Model output'!H190)),ISNUMBER(SEARCH("Not applicable",'Model output'!H190))),"negative","positive")))</f>
        <v>negative</v>
      </c>
      <c r="I191">
        <f>IF('Model output'!I190="","",IF(ISNUMBER('Model output'!I190),'Model output'!I190,1))</f>
        <v>0</v>
      </c>
      <c r="J191">
        <f>IF('Model output'!J190="","",IF(AND(ISNUMBER('Model output'!J190),'Model output'!J190&lt;=I191),'Model output'!J190,IF(ISNUMBER(SEARCH("0/",'Model output'!J190)),0,1)))</f>
        <v>0</v>
      </c>
      <c r="K191" t="str" cm="1">
        <f t="array" ref="K191">IF(COUNT(FIND({0,1,2,3,4,5,6,7,8,9},'Model output'!K190))&gt;0,'Model output'!K190,"")</f>
        <v/>
      </c>
      <c r="L191" s="8" t="str">
        <f t="shared" si="47"/>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 carcinoma, follicular variant</v>
      </c>
      <c r="O191" t="str">
        <f>IF('Model output'!M190="","",'Model output'!M190)</f>
        <v/>
      </c>
      <c r="P191" t="str">
        <f>IF('Model output'!N190="","",'Model output'!N190)</f>
        <v>3.6cm</v>
      </c>
      <c r="Q191" t="str">
        <f t="shared" si="46"/>
        <v>3.6cm</v>
      </c>
      <c r="R191" cm="1">
        <f t="array" ref="R191">IF(Q191="","",IF(ISNUMBER(SEARCH("cm",Q191)),MAX(VALUE(SUBSTITUTE(_xlfn.FILTERXML("&lt;t&gt;&lt;s&gt;"&amp;SUBSTITUTE(Q191,",","&lt;/s&gt;&lt;s&gt;")&amp;"&lt;/s&gt;&lt;/t&gt;","//s"),"cm",""))),MAX(VALUE(SUBSTITUTE(_xlfn.FILTERXML("&lt;t&gt;&lt;s&gt;"&amp;SUBSTITUTE(Q191,",","&lt;/s&gt;&lt;s&gt;")&amp;"&lt;/s&gt;&lt;/t&gt;","//s"),"mm","")))/10))</f>
        <v>3.6</v>
      </c>
      <c r="S191" t="str">
        <f>IF(OR('Model output'!P190="",ISNUMBER(SEARCH("Not identified", 'Model output'!P190)),ISNUMBER(SEARCH("Absent",'Model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t="str">
        <f>IF('Model output'!S190="","", IF('Model output'!S190= "[]", "", 'Model output'!S190))</f>
        <v>Not identified</v>
      </c>
      <c r="Y191" t="str">
        <f>IF(OR('Model output'!S190="",ISNUMBER(SEARCH("Absent",'Model output'!S190)),ISNUMBER(SEARCH("Not identified",'Model output'!S190)),ISNUMBER(SEARCH("No",'Model output'!S190)),ISNUMBER(SEARCH("negative",'Model output'!S190)),ISNUMBER(SEARCH("limited to thyroid",'Model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 IF('Model output'!T190="[]", "", IF('Model output'!T190="Not mentioned", "No", "Yes")))</f>
        <v/>
      </c>
      <c r="AB191" t="str">
        <f>IF(AA191&lt;&gt;"Yes","",IF(OR('Model output'!U190="",'Model output'!U190="[]",ISNUMBER(SEARCH("Not identified",'Model output'!U190))),"",'Model output'!U190))</f>
        <v/>
      </c>
      <c r="AC191" s="9" t="str">
        <f>IF(OR('Model output'!V190="", AND(ISERROR(SEARCH("Positive",'Model output'!V190)), ISNUMBER(SEARCH("Negative",'Model output'!V190))), 'Model output'!V190="No", ISNUMBER(SEARCH("Uninvolved",'Model output'!V190)), ISNUMBER(SEARCH("Not involved",'Model output'!V190)), ISNUMBER(SEARCH("Free",'Model output'!V190)), ISNUMBER(SEARCH("Cannot be assessed",'Model output'!V190)), ISNUMBER(SEARCH("1 mm",'Model output'!V190)), ISNUMBER(SEARCH("0.1 CM",'Model output'!V190)), ISNUMBER(SEARCH("less than 0.2 mm",'Model output'!V190)), ISNUMBER(SEARCH("less than 0.5 mm",'Model output'!V190)), ISNUMBER(SEARCH("abut",'Model output'!V190))), "negative", "positive")</f>
        <v>negative</v>
      </c>
      <c r="AE191" s="27"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ISNUMBER(SEARCH("papillary",N191,1)),S191="positive"),AND(AND(ISNUMBER(J191),J191&gt;=5),M191=""),AND(AND(ISNUMBER(J191),J191&gt;=5),AND(ISNUMBER(M191),M191&gt;=1)),AND(ISNUMBER(SERACH("papillary",N191)),OR(Y191="positive",Z191="positive"), ISNUMBER(SEARCH("BRAF",AB191)))),"intermediate","low"))</f>
        <v>low</v>
      </c>
      <c r="AF191" s="28" t="str">
        <f t="shared" ref="AF191:AF254" si="48">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28" t="str">
        <f t="shared" ref="AG191:AG254" si="49">IF(AND(ISNUMBER(J191),J191&gt;0),
IF(G191="lateral", "1b","1a"), "0")</f>
        <v>0</v>
      </c>
      <c r="AH191" s="28" t="str">
        <f t="shared" si="34"/>
        <v>0</v>
      </c>
      <c r="AI191" s="35" t="str">
        <f t="shared" si="35"/>
        <v>I</v>
      </c>
      <c r="AJ191" s="27" t="s">
        <v>627</v>
      </c>
      <c r="AK191" s="32" t="s">
        <v>947</v>
      </c>
      <c r="AL191" s="32" t="s">
        <v>948</v>
      </c>
      <c r="AM191" s="32" t="s">
        <v>948</v>
      </c>
      <c r="AN191" s="32" t="s">
        <v>59</v>
      </c>
      <c r="AO191" s="33">
        <f t="shared" ca="1" si="41"/>
        <v>1</v>
      </c>
      <c r="AP191" s="28">
        <f t="shared" si="42"/>
        <v>1</v>
      </c>
      <c r="AQ191" s="28">
        <f t="shared" si="43"/>
        <v>1</v>
      </c>
      <c r="AR191" s="28">
        <f t="shared" si="44"/>
        <v>1</v>
      </c>
      <c r="AS191" s="34">
        <f t="shared" si="36"/>
        <v>1</v>
      </c>
    </row>
    <row r="192" spans="1:45">
      <c r="A192" t="str">
        <f>'Model output'!A191</f>
        <v>TCGA-EM-A3AQ</v>
      </c>
      <c r="B192" s="43">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
      </c>
      <c r="F192" t="str">
        <f t="shared" si="45"/>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output'!G191)),ISNUMBER(SEARCH("2",'Model output'!G191)),ISNUMBER(SEARCH("III",'Model output'!G191)),ISNUMBER(SEARCH("three",'Model output'!G191)),ISNUMBER(SEARCH("3",'Model output'!G191)),ISNUMBER(SEARCH("IV",'Model output'!G191)),ISNUMBER(SEARCH("four",'Model output'!G191)),ISNUMBER(SEARCH("4",'Model output'!G191)),ISNUMBER(SEARCH("V ",'Model output'!G191)),ISNUMBER(SEARCH("five",'Model output'!G191)),ISNUMBER(SEARCH("5",'Model output'!G191))))), "lateral", "central"))</f>
        <v/>
      </c>
      <c r="H192" t="str">
        <f>IF('Model output'!H191="","negative",IF('Model output'!H191="[]", "negative", IF(OR(ISNUMBER(SEARCH("lymph node",'Model output'!H191)),ISNUMBER(SEARCH("Not mentioned",'Model output'!H191)),ISNUMBER(SEARCH("neck",'Model output'!H191)),ISNUMBER(SEARCH("Not applicable",'Model output'!H191))),"negative","positive")))</f>
        <v>negative</v>
      </c>
      <c r="I192">
        <f>IF('Model output'!I191="","",IF(ISNUMBER('Model output'!I191),'Model output'!I191,1))</f>
        <v>3</v>
      </c>
      <c r="J192">
        <f>IF('Model output'!J191="","",IF(AND(ISNUMBER('Model output'!J191),'Model output'!J191&lt;=I192),'Model output'!J191,IF(ISNUMBER(SEARCH("0/",'Model output'!J191)),0,1)))</f>
        <v>0</v>
      </c>
      <c r="K192" t="str" cm="1">
        <f t="array" ref="K192">IF(COUNT(FIND({0,1,2,3,4,5,6,7,8,9},'Model output'!K191))&gt;0,'Model output'!K191,"")</f>
        <v/>
      </c>
      <c r="L192" s="8" t="str">
        <f t="shared" si="47"/>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v>
      </c>
      <c r="O192" t="str">
        <f>IF('Model output'!M191="","",'Model output'!M191)</f>
        <v>classical (usual) and follicular variant</v>
      </c>
      <c r="P192" t="str">
        <f>IF('Model output'!N191="","",'Model output'!N191)</f>
        <v>1.3cm</v>
      </c>
      <c r="Q192" t="str">
        <f t="shared" si="46"/>
        <v>1.3cm</v>
      </c>
      <c r="R192" cm="1">
        <f t="array" ref="R192">IF(Q192="","",IF(ISNUMBER(SEARCH("cm",Q192)),MAX(VALUE(SUBSTITUTE(_xlfn.FILTERXML("&lt;t&gt;&lt;s&gt;"&amp;SUBSTITUTE(Q192,",","&lt;/s&gt;&lt;s&gt;")&amp;"&lt;/s&gt;&lt;/t&gt;","//s"),"cm",""))),MAX(VALUE(SUBSTITUTE(_xlfn.FILTERXML("&lt;t&gt;&lt;s&gt;"&amp;SUBSTITUTE(Q192,",","&lt;/s&gt;&lt;s&gt;")&amp;"&lt;/s&gt;&lt;/t&gt;","//s"),"mm","")))/10))</f>
        <v>1.3</v>
      </c>
      <c r="S192" t="str">
        <f>IF(OR('Model output'!P191="",ISNUMBER(SEARCH("Not identified", 'Model output'!P191)),ISNUMBER(SEARCH("Absent",'Model output'!P191)),AND(ISNUMBER(SEARCH("No",'Model output'!P191)),NOT(ISNUMBER(SEARCH("diagnostic",'Model output'!P191)))),ISNUMBER(SEARCH("Negative",'Model output'!P191))),"negative","positive")</f>
        <v>negative</v>
      </c>
      <c r="T192">
        <f>IF('Model output'!O191="","",'Model output'!O191)</f>
        <v>2</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t="str">
        <f>IF('Model output'!S191="","", IF('Model output'!S191= "[]", "", 'Model output'!S191))</f>
        <v>Not identified</v>
      </c>
      <c r="Y192" t="str">
        <f>IF(OR('Model output'!S191="",ISNUMBER(SEARCH("Absent",'Model output'!S191)),ISNUMBER(SEARCH("Not identified",'Model output'!S191)),ISNUMBER(SEARCH("No",'Model output'!S191)),ISNUMBER(SEARCH("negative",'Model output'!S191)),ISNUMBER(SEARCH("limited to thyroid",'Model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 IF('Model output'!T191="[]", "", IF('Model output'!T191="Not mentioned", "No", "Yes")))</f>
        <v/>
      </c>
      <c r="AB192" t="str">
        <f>IF(AA192&lt;&gt;"Yes","",IF(OR('Model output'!U191="",'Model output'!U191="[]",ISNUMBER(SEARCH("Not identified",'Model output'!U191))),"",'Model output'!U191))</f>
        <v/>
      </c>
      <c r="AC192" s="9" t="str">
        <f>IF(OR('Model output'!V191="", AND(ISERROR(SEARCH("Positive",'Model output'!V191)), ISNUMBER(SEARCH("Negative",'Model output'!V191))), 'Model output'!V191="No", ISNUMBER(SEARCH("Uninvolved",'Model output'!V191)), ISNUMBER(SEARCH("Not involved",'Model output'!V191)), ISNUMBER(SEARCH("Free",'Model output'!V191)), ISNUMBER(SEARCH("Cannot be assessed",'Model output'!V191)), ISNUMBER(SEARCH("1 mm",'Model output'!V191)), ISNUMBER(SEARCH("0.1 CM",'Model output'!V191)), ISNUMBER(SEARCH("less than 0.2 mm",'Model output'!V191)), ISNUMBER(SEARCH("less than 0.5 mm",'Model output'!V191)), ISNUMBER(SEARCH("abut",'Model output'!V191))), "negative", "positive")</f>
        <v>negative</v>
      </c>
      <c r="AE192" s="27"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ISNUMBER(SEARCH("papillary",N192,1)),S192="positive"),AND(AND(ISNUMBER(J192),J192&gt;=5),M192=""),AND(AND(ISNUMBER(J192),J192&gt;=5),AND(ISNUMBER(M192),M192&gt;=1)),AND(ISNUMBER(SERACH("papillary",N192)),OR(Y192="positive",Z192="positive"), ISNUMBER(SEARCH("BRAF",AB192)))),"intermediate","low"))</f>
        <v>low</v>
      </c>
      <c r="AF192" s="28" t="str">
        <f t="shared" si="48"/>
        <v>1b</v>
      </c>
      <c r="AG192" s="28" t="str">
        <f t="shared" si="49"/>
        <v>0</v>
      </c>
      <c r="AH192" s="28" t="str">
        <f t="shared" ref="AH192:AH255" si="50">IF(OR(H192="unknown"),"x",IF(H192="negative","0","1"))</f>
        <v>0</v>
      </c>
      <c r="AI192" s="35" t="str">
        <f t="shared" ref="AI192:AI255" si="51">IF(AND(B192&lt;55,AH192="0"),"I",
IF(AND(B192&lt;55,AH192="1"),"II",
IF(AH192="1","IVB",
IF(AND(AF192="4b",AH192="0"),"IVA",
IF(AND(AF192="4a",AH192="0"),"III",
IF(AND(OR(AF192="3a",AF192="3b",AF192="3"),AH192="0"),"II",
IF(AND(AF192="2",OR(AG192="1",AG192="1a",AG192="1b"),AH192="0"),"II",
IF(AND(OR(AF192="1a",AF192="1b",AF192="1"),OR(AG192="1",AG192="1a",AG192="1b"),AH192="0"),"II","I"
))))))))</f>
        <v>I</v>
      </c>
      <c r="AJ192" s="27" t="s">
        <v>627</v>
      </c>
      <c r="AK192" s="32" t="s">
        <v>944</v>
      </c>
      <c r="AL192" s="32" t="s">
        <v>945</v>
      </c>
      <c r="AM192" s="32" t="s">
        <v>948</v>
      </c>
      <c r="AN192" s="32" t="s">
        <v>59</v>
      </c>
      <c r="AO192" s="33">
        <f t="shared" ref="AO192:AO255" ca="1" si="52">IF(AE192=AJ192,1,0)</f>
        <v>1</v>
      </c>
      <c r="AP192" s="28">
        <f t="shared" ref="AP192:AP255" si="53">IF(AF192=AK192, 1, IF(AND(AF192="x", AK192="0"), 1, IF(AND(AF192="0", AK192="x"), 1, 0)))</f>
        <v>1</v>
      </c>
      <c r="AQ192" s="28">
        <f t="shared" ref="AQ192:AQ255" si="54">IF(AG192=AL192, 1, IF(AND(AG192="x", AL192="0"), 1, IF(AND(AG192="0", AL192="x"), 1, 0)))</f>
        <v>1</v>
      </c>
      <c r="AR192" s="28">
        <f t="shared" ref="AR192:AR255" si="55">IF(AH192=AM192, 1, IF(AND(AH192="x", AM192="0"), 1, IF(AND(AH192="0", AM192="x"), 1, 0)))</f>
        <v>1</v>
      </c>
      <c r="AS192" s="34">
        <f t="shared" si="36"/>
        <v>1</v>
      </c>
    </row>
    <row r="193" spans="1:45">
      <c r="A193" t="str">
        <f>'Model output'!A192</f>
        <v>TCGA-EM-A3AR</v>
      </c>
      <c r="B193" s="43">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
      </c>
      <c r="F193" t="str">
        <f t="shared" si="45"/>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output'!G192)),ISNUMBER(SEARCH("2",'Model output'!G192)),ISNUMBER(SEARCH("III",'Model output'!G192)),ISNUMBER(SEARCH("three",'Model output'!G192)),ISNUMBER(SEARCH("3",'Model output'!G192)),ISNUMBER(SEARCH("IV",'Model output'!G192)),ISNUMBER(SEARCH("four",'Model output'!G192)),ISNUMBER(SEARCH("4",'Model output'!G192)),ISNUMBER(SEARCH("V ",'Model output'!G192)),ISNUMBER(SEARCH("five",'Model output'!G192)),ISNUMBER(SEARCH("5",'Model output'!G192))))), "lateral", "central"))</f>
        <v>central</v>
      </c>
      <c r="H193" t="str">
        <f>IF('Model output'!H192="","negative",IF('Model output'!H192="[]", "negative", IF(OR(ISNUMBER(SEARCH("lymph node",'Model output'!H192)),ISNUMBER(SEARCH("Not mentioned",'Model output'!H192)),ISNUMBER(SEARCH("neck",'Model output'!H192)),ISNUMBER(SEARCH("Not applicable",'Model output'!H192))),"negative","positive")))</f>
        <v>negative</v>
      </c>
      <c r="I193">
        <f>IF('Model output'!I192="","",IF(ISNUMBER('Model output'!I192),'Model output'!I192,1))</f>
        <v>1</v>
      </c>
      <c r="J193">
        <f>IF('Model output'!J192="","",IF(AND(ISNUMBER('Model output'!J192),'Model output'!J192&lt;=I193),'Model output'!J192,IF(ISNUMBER(SEARCH("0/",'Model output'!J192)),0,1)))</f>
        <v>1</v>
      </c>
      <c r="K193" t="str" cm="1">
        <f t="array" ref="K193">IF(COUNT(FIND({0,1,2,3,4,5,6,7,8,9},'Model output'!K192))&gt;0,'Model output'!K192,"")</f>
        <v/>
      </c>
      <c r="L193" s="8" t="str">
        <f t="shared" si="47"/>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 carcinoma, classical (usual)</v>
      </c>
      <c r="O193" t="str">
        <f>IF('Model output'!M192="","",'Model output'!M192)</f>
        <v/>
      </c>
      <c r="P193" t="str">
        <f>IF('Model output'!N192="","",'Model output'!N192)</f>
        <v>1.2cm</v>
      </c>
      <c r="Q193" t="str">
        <f t="shared" si="46"/>
        <v>1.2cm</v>
      </c>
      <c r="R193" cm="1">
        <f t="array" ref="R193">IF(Q193="","",IF(ISNUMBER(SEARCH("cm",Q193)),MAX(VALUE(SUBSTITUTE(_xlfn.FILTERXML("&lt;t&gt;&lt;s&gt;"&amp;SUBSTITUTE(Q193,",","&lt;/s&gt;&lt;s&gt;")&amp;"&lt;/s&gt;&lt;/t&gt;","//s"),"cm",""))),MAX(VALUE(SUBSTITUTE(_xlfn.FILTERXML("&lt;t&gt;&lt;s&gt;"&amp;SUBSTITUTE(Q193,",","&lt;/s&gt;&lt;s&gt;")&amp;"&lt;/s&gt;&lt;/t&gt;","//s"),"mm","")))/10))</f>
        <v>1.2</v>
      </c>
      <c r="S193" t="str">
        <f>IF(OR('Model output'!P192="",ISNUMBER(SEARCH("Not identified", 'Model output'!P192)),ISNUMBER(SEARCH("Absent",'Model output'!P192)),AND(ISNUMBER(SEARCH("No",'Model output'!P192)),NOT(ISNUMBER(SEARCH("diagnostic",'Model output'!P192)))),ISNUMBER(SEARCH("Negative",'Model output'!P192))),"negative","positive")</f>
        <v>positive</v>
      </c>
      <c r="T193" t="str">
        <f>IF('Model output'!O192="","",'Model output'!O192)</f>
        <v>Multiple</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t="str">
        <f>IF('Model output'!S192="","", IF('Model output'!S192= "[]", "", 'Model output'!S192))</f>
        <v>Not identified</v>
      </c>
      <c r="Y193" t="str">
        <f>IF(OR('Model output'!S192="",ISNUMBER(SEARCH("Absent",'Model output'!S192)),ISNUMBER(SEARCH("Not identified",'Model output'!S192)),ISNUMBER(SEARCH("No",'Model output'!S192)),ISNUMBER(SEARCH("negative",'Model output'!S192)),ISNUMBER(SEARCH("limited to thyroid",'Model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 IF('Model output'!T192="[]", "", IF('Model output'!T192="Not mentioned", "No", "Yes")))</f>
        <v/>
      </c>
      <c r="AB193" t="str">
        <f>IF(AA193&lt;&gt;"Yes","",IF(OR('Model output'!U192="",'Model output'!U192="[]",ISNUMBER(SEARCH("Not identified",'Model output'!U192))),"",'Model output'!U192))</f>
        <v/>
      </c>
      <c r="AC193" s="9" t="str">
        <f>IF(OR('Model output'!V192="", AND(ISERROR(SEARCH("Positive",'Model output'!V192)), ISNUMBER(SEARCH("Negative",'Model output'!V192))), 'Model output'!V192="No", ISNUMBER(SEARCH("Uninvolved",'Model output'!V192)), ISNUMBER(SEARCH("Not involved",'Model output'!V192)), ISNUMBER(SEARCH("Free",'Model output'!V192)), ISNUMBER(SEARCH("Cannot be assessed",'Model output'!V192)), ISNUMBER(SEARCH("1 mm",'Model output'!V192)), ISNUMBER(SEARCH("0.1 CM",'Model output'!V192)), ISNUMBER(SEARCH("less than 0.2 mm",'Model output'!V192)), ISNUMBER(SEARCH("less than 0.5 mm",'Model output'!V192)), ISNUMBER(SEARCH("abut",'Model output'!V192))), "negative", "positive")</f>
        <v>negative</v>
      </c>
      <c r="AE193" s="27"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ISNUMBER(SEARCH("papillary",N193,1)),S193="positive"),AND(AND(ISNUMBER(J193),J193&gt;=5),M193=""),AND(AND(ISNUMBER(J193),J193&gt;=5),AND(ISNUMBER(M193),M193&gt;=1)),AND(ISNUMBER(SERACH("papillary",N193)),OR(Y193="positive",Z193="positive"), ISNUMBER(SEARCH("BRAF",AB193)))),"intermediate","low"))</f>
        <v>intermediate</v>
      </c>
      <c r="AF193" s="28" t="str">
        <f t="shared" si="48"/>
        <v>1b</v>
      </c>
      <c r="AG193" s="28" t="str">
        <f t="shared" si="49"/>
        <v>1a</v>
      </c>
      <c r="AH193" s="28" t="str">
        <f t="shared" si="50"/>
        <v>0</v>
      </c>
      <c r="AI193" s="35" t="str">
        <f t="shared" si="51"/>
        <v>I</v>
      </c>
      <c r="AJ193" s="27" t="s">
        <v>627</v>
      </c>
      <c r="AK193" s="32" t="s">
        <v>944</v>
      </c>
      <c r="AL193" s="32" t="s">
        <v>949</v>
      </c>
      <c r="AM193" s="32" t="s">
        <v>948</v>
      </c>
      <c r="AN193" s="32" t="s">
        <v>59</v>
      </c>
      <c r="AO193" s="33">
        <f t="shared" ca="1" si="52"/>
        <v>0</v>
      </c>
      <c r="AP193" s="28">
        <f t="shared" si="53"/>
        <v>1</v>
      </c>
      <c r="AQ193" s="28">
        <f t="shared" si="54"/>
        <v>1</v>
      </c>
      <c r="AR193" s="28">
        <f t="shared" si="55"/>
        <v>1</v>
      </c>
      <c r="AS193" s="34">
        <f t="shared" si="36"/>
        <v>1</v>
      </c>
    </row>
    <row r="194" spans="1:45">
      <c r="A194" t="str">
        <f>'Model output'!A193</f>
        <v>TCGA-EM-A3FJ</v>
      </c>
      <c r="B194" s="43">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45"/>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output'!G193)),ISNUMBER(SEARCH("2",'Model output'!G193)),ISNUMBER(SEARCH("III",'Model output'!G193)),ISNUMBER(SEARCH("three",'Model output'!G193)),ISNUMBER(SEARCH("3",'Model output'!G193)),ISNUMBER(SEARCH("IV",'Model output'!G193)),ISNUMBER(SEARCH("four",'Model output'!G193)),ISNUMBER(SEARCH("4",'Model output'!G193)),ISNUMBER(SEARCH("V ",'Model output'!G193)),ISNUMBER(SEARCH("five",'Model output'!G193)),ISNUMBER(SEARCH("5",'Model output'!G193))))), "lateral", "central"))</f>
        <v>lateral</v>
      </c>
      <c r="H194" t="str">
        <f>IF('Model output'!H193="","negative",IF('Model output'!H193="[]", "negative", IF(OR(ISNUMBER(SEARCH("lymph node",'Model output'!H193)),ISNUMBER(SEARCH("Not mentioned",'Model output'!H193)),ISNUMBER(SEARCH("neck",'Model output'!H193)),ISNUMBER(SEARCH("Not applicable",'Model output'!H193))),"negative","positive")))</f>
        <v>negative</v>
      </c>
      <c r="I194">
        <f>IF('Model output'!I193="","",IF(ISNUMBER('Model output'!I193),'Model output'!I193,1))</f>
        <v>33</v>
      </c>
      <c r="J194">
        <f>IF('Model output'!J193="","",IF(AND(ISNUMBER('Model output'!J193),'Model output'!J193&lt;=I194),'Model output'!J193,IF(ISNUMBER(SEARCH("0/",'Model output'!J193)),0,1)))</f>
        <v>12</v>
      </c>
      <c r="K194" t="str" cm="1">
        <f t="array" ref="K194">IF(COUNT(FIND({0,1,2,3,4,5,6,7,8,9},'Model output'!K193))&gt;0,'Model output'!K193,"")</f>
        <v/>
      </c>
      <c r="L194" s="8" t="str">
        <f t="shared" si="47"/>
        <v/>
      </c>
      <c r="M194" t="str" cm="1">
        <f t="array" ref="M194">IF(L194="","",IF(ISNUMBER(SEARCH("cm",L194)),MAX(VALUE(SUBSTITUTE(_xlfn.FILTERXML("&lt;t&gt;&lt;s&gt;"&amp;SUBSTITUTE(L194,",","&lt;/s&gt;&lt;s&gt;")&amp;"&lt;/s&gt;&lt;/t&gt;","//s"),"cm",""))),MAX(VALUE(SUBSTITUTE(_xlfn.FILTERXML("&lt;t&gt;&lt;s&gt;"&amp;SUBSTITUTE(L194,",","&lt;/s&gt;&lt;s&gt;")&amp;"&lt;/s&gt;&lt;/t&gt;","//s"),"mm","")))/10))</f>
        <v/>
      </c>
      <c r="N194" t="str">
        <f>IF('Model output'!L193="","",'Model output'!L193)</f>
        <v>Papillary carcinoma, classical type</v>
      </c>
      <c r="O194" t="str">
        <f>IF('Model output'!M193="","",'Model output'!M193)</f>
        <v/>
      </c>
      <c r="P194" t="str">
        <f>IF('Model output'!N193="","",'Model output'!N193)</f>
        <v>1.0 cm</v>
      </c>
      <c r="Q194" t="str">
        <f t="shared" si="46"/>
        <v>1.0cm</v>
      </c>
      <c r="R194" cm="1">
        <f t="array" ref="R194">IF(Q194="","",IF(ISNUMBER(SEARCH("cm",Q194)),MAX(VALUE(SUBSTITUTE(_xlfn.FILTERXML("&lt;t&gt;&lt;s&gt;"&amp;SUBSTITUTE(Q194,",","&lt;/s&gt;&lt;s&gt;")&amp;"&lt;/s&gt;&lt;/t&gt;","//s"),"cm",""))),MAX(VALUE(SUBSTITUTE(_xlfn.FILTERXML("&lt;t&gt;&lt;s&gt;"&amp;SUBSTITUTE(Q194,",","&lt;/s&gt;&lt;s&gt;")&amp;"&lt;/s&gt;&lt;/t&gt;","//s"),"mm","")))/10))</f>
        <v>1</v>
      </c>
      <c r="S194" t="str">
        <f>IF(OR('Model output'!P193="",ISNUMBER(SEARCH("Not identified", 'Model output'!P193)),ISNUMBER(SEARCH("Absent",'Model output'!P193)),AND(ISNUMBER(SEARCH("No",'Model output'!P193)),NOT(ISNUMBER(SEARCH("diagnostic",'Model output'!P193)))),ISNUMBER(SEARCH("Negative",'Model output'!P193))),"negative","positive")</f>
        <v>negative</v>
      </c>
      <c r="T194">
        <f>IF('Model output'!O193="","",'Model output'!O193)</f>
        <v>2</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t="str">
        <f>IF('Model output'!S193="","", IF('Model output'!S193= "[]", "", 'Model output'!S193))</f>
        <v>Absent</v>
      </c>
      <c r="Y194" t="str">
        <f>IF(OR('Model output'!S193="",ISNUMBER(SEARCH("Absent",'Model output'!S193)),ISNUMBER(SEARCH("Not identified",'Model output'!S193)),ISNUMBER(SEARCH("No",'Model output'!S193)),ISNUMBER(SEARCH("negative",'Model output'!S193)),ISNUMBER(SEARCH("limited to thyroid",'Model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 IF('Model output'!T193="[]", "", IF('Model output'!T193="Not mentioned", "No", "Yes")))</f>
        <v/>
      </c>
      <c r="AB194" t="str">
        <f>IF(AA194&lt;&gt;"Yes","",IF(OR('Model output'!U193="",'Model output'!U193="[]",ISNUMBER(SEARCH("Not identified",'Model output'!U193))),"",'Model output'!U193))</f>
        <v/>
      </c>
      <c r="AC194" s="9" t="str">
        <f>IF(OR('Model output'!V193="", AND(ISERROR(SEARCH("Positive",'Model output'!V193)), ISNUMBER(SEARCH("Negative",'Model output'!V193))), 'Model output'!V193="No", ISNUMBER(SEARCH("Uninvolved",'Model output'!V193)), ISNUMBER(SEARCH("Not involved",'Model output'!V193)), ISNUMBER(SEARCH("Free",'Model output'!V193)), ISNUMBER(SEARCH("Cannot be assessed",'Model output'!V193)), ISNUMBER(SEARCH("1 mm",'Model output'!V193)), ISNUMBER(SEARCH("0.1 CM",'Model output'!V193)), ISNUMBER(SEARCH("less than 0.2 mm",'Model output'!V193)), ISNUMBER(SEARCH("less than 0.5 mm",'Model output'!V193)), ISNUMBER(SEARCH("abut",'Model output'!V193))), "negative", "positive")</f>
        <v>negative</v>
      </c>
      <c r="AE194" s="27"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ISNUMBER(SEARCH("papillary",N194,1)),S194="positive"),AND(AND(ISNUMBER(J194),J194&gt;=5),M194=""),AND(AND(ISNUMBER(J194),J194&gt;=5),AND(ISNUMBER(M194),M194&gt;=1)),AND(ISNUMBER(SERACH("papillary",N194)),OR(Y194="positive",Z194="positive"), ISNUMBER(SEARCH("BRAF",AB194)))),"intermediate","low"))</f>
        <v>intermediate</v>
      </c>
      <c r="AF194" s="28" t="str">
        <f t="shared" si="48"/>
        <v>1a</v>
      </c>
      <c r="AG194" s="28" t="str">
        <f t="shared" si="49"/>
        <v>1b</v>
      </c>
      <c r="AH194" s="28" t="str">
        <f t="shared" si="50"/>
        <v>0</v>
      </c>
      <c r="AI194" s="35" t="str">
        <f t="shared" si="51"/>
        <v>I</v>
      </c>
      <c r="AJ194" s="27" t="s">
        <v>629</v>
      </c>
      <c r="AK194" s="32" t="s">
        <v>949</v>
      </c>
      <c r="AL194" s="32" t="s">
        <v>944</v>
      </c>
      <c r="AM194" s="32" t="s">
        <v>948</v>
      </c>
      <c r="AN194" s="32" t="s">
        <v>59</v>
      </c>
      <c r="AO194" s="33">
        <f t="shared" ca="1" si="52"/>
        <v>1</v>
      </c>
      <c r="AP194" s="28">
        <f t="shared" si="53"/>
        <v>1</v>
      </c>
      <c r="AQ194" s="28">
        <f t="shared" si="54"/>
        <v>1</v>
      </c>
      <c r="AR194" s="28">
        <f t="shared" si="55"/>
        <v>1</v>
      </c>
      <c r="AS194" s="34">
        <f t="shared" si="36"/>
        <v>1</v>
      </c>
    </row>
    <row r="195" spans="1:45">
      <c r="A195" t="str">
        <f>'Model output'!A194</f>
        <v>TCGA-EM-A3FK</v>
      </c>
      <c r="B195" s="43">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X</v>
      </c>
      <c r="F195" t="str">
        <f t="shared" si="45"/>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output'!G194)),ISNUMBER(SEARCH("2",'Model output'!G194)),ISNUMBER(SEARCH("III",'Model output'!G194)),ISNUMBER(SEARCH("three",'Model output'!G194)),ISNUMBER(SEARCH("3",'Model output'!G194)),ISNUMBER(SEARCH("IV",'Model output'!G194)),ISNUMBER(SEARCH("four",'Model output'!G194)),ISNUMBER(SEARCH("4",'Model output'!G194)),ISNUMBER(SEARCH("V ",'Model output'!G194)),ISNUMBER(SEARCH("five",'Model output'!G194)),ISNUMBER(SEARCH("5",'Model output'!G194))))), "lateral", "central"))</f>
        <v>lateral</v>
      </c>
      <c r="H195" t="str">
        <f>IF('Model output'!H194="","negative",IF('Model output'!H194="[]", "negative", IF(OR(ISNUMBER(SEARCH("lymph node",'Model output'!H194)),ISNUMBER(SEARCH("Not mentioned",'Model output'!H194)),ISNUMBER(SEARCH("neck",'Model output'!H194)),ISNUMBER(SEARCH("Not applicable",'Model output'!H194))),"negative","positive")))</f>
        <v>negative</v>
      </c>
      <c r="I195">
        <f>IF('Model output'!I194="","",IF(ISNUMBER('Model output'!I194),'Model output'!I194,1))</f>
        <v>16</v>
      </c>
      <c r="J195">
        <f>IF('Model output'!J194="","",IF(AND(ISNUMBER('Model output'!J194),'Model output'!J194&lt;=I195),'Model output'!J194,IF(ISNUMBER(SEARCH("0/",'Model output'!J194)),0,1)))</f>
        <v>1</v>
      </c>
      <c r="K195" t="str" cm="1">
        <f t="array" ref="K195">IF(COUNT(FIND({0,1,2,3,4,5,6,7,8,9},'Model output'!K194))&gt;0,'Model output'!K194,"")</f>
        <v/>
      </c>
      <c r="L195" s="8" t="str">
        <f t="shared" si="47"/>
        <v/>
      </c>
      <c r="M195" t="str" cm="1">
        <f t="array" ref="M195">IF(L195="","",IF(ISNUMBER(SEARCH("cm",L195)),MAX(VALUE(SUBSTITUTE(_xlfn.FILTERXML("&lt;t&gt;&lt;s&gt;"&amp;SUBSTITUTE(L195,",","&lt;/s&gt;&lt;s&gt;")&amp;"&lt;/s&gt;&lt;/t&gt;","//s"),"cm",""))),MAX(VALUE(SUBSTITUTE(_xlfn.FILTERXML("&lt;t&gt;&lt;s&gt;"&amp;SUBSTITUTE(L195,",","&lt;/s&gt;&lt;s&gt;")&amp;"&lt;/s&gt;&lt;/t&gt;","//s"),"mm","")))/10))</f>
        <v/>
      </c>
      <c r="N195" t="str">
        <f>IF('Model output'!L194="","",'Model output'!L194)</f>
        <v>Papillary carcinoma, classical (usual)</v>
      </c>
      <c r="O195" t="str">
        <f>IF('Model output'!M194="","",'Model output'!M194)</f>
        <v>Classic</v>
      </c>
      <c r="P195" t="str">
        <f>IF('Model output'!N194="","",'Model output'!N194)</f>
        <v>1.2cm</v>
      </c>
      <c r="Q195" t="str">
        <f t="shared" si="46"/>
        <v>1.2cm</v>
      </c>
      <c r="R195" cm="1">
        <f t="array" ref="R195">IF(Q195="","",IF(ISNUMBER(SEARCH("cm",Q195)),MAX(VALUE(SUBSTITUTE(_xlfn.FILTERXML("&lt;t&gt;&lt;s&gt;"&amp;SUBSTITUTE(Q195,",","&lt;/s&gt;&lt;s&gt;")&amp;"&lt;/s&gt;&lt;/t&gt;","//s"),"cm",""))),MAX(VALUE(SUBSTITUTE(_xlfn.FILTERXML("&lt;t&gt;&lt;s&gt;"&amp;SUBSTITUTE(Q195,",","&lt;/s&gt;&lt;s&gt;")&amp;"&lt;/s&gt;&lt;/t&gt;","//s"),"mm","")))/10))</f>
        <v>1.2</v>
      </c>
      <c r="S195" t="str">
        <f>IF(OR('Model output'!P194="",ISNUMBER(SEARCH("Not identified", 'Model output'!P194)),ISNUMBER(SEARCH("Absent",'Model output'!P194)),AND(ISNUMBER(SEARCH("No",'Model output'!P194)),NOT(ISNUMBER(SEARCH("diagnostic",'Model output'!P194)))),ISNUMBER(SEARCH("Negative",'Model output'!P194))),"negative","positive")</f>
        <v>positive</v>
      </c>
      <c r="T195" t="str">
        <f>IF('Model output'!O194="","",'Model output'!O194)</f>
        <v>Multiple</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t="str">
        <f>IF('Model output'!S194="","", IF('Model output'!S194= "[]", "", 'Model output'!S194))</f>
        <v>Not identified</v>
      </c>
      <c r="Y195" t="str">
        <f>IF(OR('Model output'!S194="",ISNUMBER(SEARCH("Absent",'Model output'!S194)),ISNUMBER(SEARCH("Not identified",'Model output'!S194)),ISNUMBER(SEARCH("No",'Model output'!S194)),ISNUMBER(SEARCH("negative",'Model output'!S194)),ISNUMBER(SEARCH("limited to thyroid",'Model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 IF('Model output'!T194="[]", "", IF('Model output'!T194="Not mentioned", "No", "Yes")))</f>
        <v/>
      </c>
      <c r="AB195" t="str">
        <f>IF(AA195&lt;&gt;"Yes","",IF(OR('Model output'!U194="",'Model output'!U194="[]",ISNUMBER(SEARCH("Not identified",'Model output'!U194))),"",'Model output'!U194))</f>
        <v/>
      </c>
      <c r="AC195" s="9" t="str">
        <f>IF(OR('Model output'!V194="", AND(ISERROR(SEARCH("Positive",'Model output'!V194)), ISNUMBER(SEARCH("Negative",'Model output'!V194))), 'Model output'!V194="No", ISNUMBER(SEARCH("Uninvolved",'Model output'!V194)), ISNUMBER(SEARCH("Not involved",'Model output'!V194)), ISNUMBER(SEARCH("Free",'Model output'!V194)), ISNUMBER(SEARCH("Cannot be assessed",'Model output'!V194)), ISNUMBER(SEARCH("1 mm",'Model output'!V194)), ISNUMBER(SEARCH("0.1 CM",'Model output'!V194)), ISNUMBER(SEARCH("less than 0.2 mm",'Model output'!V194)), ISNUMBER(SEARCH("less than 0.5 mm",'Model output'!V194)), ISNUMBER(SEARCH("abut",'Model output'!V194))), "negative", "positive")</f>
        <v>negative</v>
      </c>
      <c r="AE195" s="27"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ISNUMBER(SEARCH("papillary",N195,1)),S195="positive"),AND(AND(ISNUMBER(J195),J195&gt;=5),M195=""),AND(AND(ISNUMBER(J195),J195&gt;=5),AND(ISNUMBER(M195),M195&gt;=1)),AND(ISNUMBER(SERACH("papillary",N195)),OR(Y195="positive",Z195="positive"), ISNUMBER(SEARCH("BRAF",AB195)))),"intermediate","low"))</f>
        <v>intermediate</v>
      </c>
      <c r="AF195" s="28" t="str">
        <f t="shared" si="48"/>
        <v>1b</v>
      </c>
      <c r="AG195" s="28" t="str">
        <f t="shared" si="49"/>
        <v>1b</v>
      </c>
      <c r="AH195" s="28" t="str">
        <f t="shared" si="50"/>
        <v>0</v>
      </c>
      <c r="AI195" s="35" t="str">
        <f t="shared" si="51"/>
        <v>I</v>
      </c>
      <c r="AJ195" s="27" t="s">
        <v>629</v>
      </c>
      <c r="AK195" s="32" t="s">
        <v>944</v>
      </c>
      <c r="AL195" s="32" t="s">
        <v>944</v>
      </c>
      <c r="AM195" s="32" t="s">
        <v>948</v>
      </c>
      <c r="AN195" s="32" t="s">
        <v>59</v>
      </c>
      <c r="AO195" s="33">
        <f t="shared" ca="1" si="52"/>
        <v>1</v>
      </c>
      <c r="AP195" s="28">
        <f t="shared" si="53"/>
        <v>1</v>
      </c>
      <c r="AQ195" s="28">
        <f t="shared" si="54"/>
        <v>1</v>
      </c>
      <c r="AR195" s="28">
        <f t="shared" si="55"/>
        <v>1</v>
      </c>
      <c r="AS195" s="34">
        <f t="shared" ref="AS195:AS258" si="56">IF(AI195=AN195,1,0)</f>
        <v>1</v>
      </c>
    </row>
    <row r="196" spans="1:45">
      <c r="A196" t="str">
        <f>'Model output'!A195</f>
        <v>TCGA-EM-A3FL</v>
      </c>
      <c r="B196" s="43">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
      </c>
      <c r="F196" t="str">
        <f t="shared" si="45"/>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output'!G195)),ISNUMBER(SEARCH("2",'Model output'!G195)),ISNUMBER(SEARCH("III",'Model output'!G195)),ISNUMBER(SEARCH("three",'Model output'!G195)),ISNUMBER(SEARCH("3",'Model output'!G195)),ISNUMBER(SEARCH("IV",'Model output'!G195)),ISNUMBER(SEARCH("four",'Model output'!G195)),ISNUMBER(SEARCH("4",'Model output'!G195)),ISNUMBER(SEARCH("V ",'Model output'!G195)),ISNUMBER(SEARCH("five",'Model output'!G195)),ISNUMBER(SEARCH("5",'Model output'!G195))))), "lateral", "central"))</f>
        <v/>
      </c>
      <c r="H196" t="str">
        <f>IF('Model output'!H195="","negative",IF('Model output'!H195="[]", "negative", IF(OR(ISNUMBER(SEARCH("lymph node",'Model output'!H195)),ISNUMBER(SEARCH("Not mentioned",'Model output'!H195)),ISNUMBER(SEARCH("neck",'Model output'!H195)),ISNUMBER(SEARCH("Not applicable",'Model output'!H195))),"negative","positive")))</f>
        <v>negative</v>
      </c>
      <c r="I196">
        <f>IF('Model output'!I195="","",IF(ISNUMBER('Model output'!I195),'Model output'!I195,1))</f>
        <v>0</v>
      </c>
      <c r="J196">
        <f>IF('Model output'!J195="","",IF(AND(ISNUMBER('Model output'!J195),'Model output'!J195&lt;=I196),'Model output'!J195,IF(ISNUMBER(SEARCH("0/",'Model output'!J195)),0,1)))</f>
        <v>0</v>
      </c>
      <c r="K196" t="str" cm="1">
        <f t="array" ref="K196">IF(COUNT(FIND({0,1,2,3,4,5,6,7,8,9},'Model output'!K195))&gt;0,'Model output'!K195,"")</f>
        <v/>
      </c>
      <c r="L196" s="8" t="str">
        <f t="shared" si="47"/>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 carcinoma, follicular variant</v>
      </c>
      <c r="O196" t="str">
        <f>IF('Model output'!M195="","",'Model output'!M195)</f>
        <v>Follicular variant, Oncocytic or oxyphilic variant, Microcarcinoma (occult, small or microscopic) variant</v>
      </c>
      <c r="P196" t="str">
        <f>IF('Model output'!N195="","",'Model output'!N195)</f>
        <v>1.5cm</v>
      </c>
      <c r="Q196" t="str">
        <f t="shared" si="46"/>
        <v>1.5cm</v>
      </c>
      <c r="R196" cm="1">
        <f t="array" ref="R196">IF(Q196="","",IF(ISNUMBER(SEARCH("cm",Q196)),MAX(VALUE(SUBSTITUTE(_xlfn.FILTERXML("&lt;t&gt;&lt;s&gt;"&amp;SUBSTITUTE(Q196,",","&lt;/s&gt;&lt;s&gt;")&amp;"&lt;/s&gt;&lt;/t&gt;","//s"),"cm",""))),MAX(VALUE(SUBSTITUTE(_xlfn.FILTERXML("&lt;t&gt;&lt;s&gt;"&amp;SUBSTITUTE(Q196,",","&lt;/s&gt;&lt;s&gt;")&amp;"&lt;/s&gt;&lt;/t&gt;","//s"),"mm","")))/10))</f>
        <v>1.5</v>
      </c>
      <c r="S196" t="str">
        <f>IF(OR('Model output'!P195="",ISNUMBER(SEARCH("Not identified", 'Model output'!P195)),ISNUMBER(SEARCH("Absent",'Model output'!P195)),AND(ISNUMBER(SEARCH("No",'Model output'!P195)),NOT(ISNUMBER(SEARCH("diagnostic",'Model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t="str">
        <f>IF('Model output'!S195="","", IF('Model output'!S195= "[]", "", 'Model output'!S195))</f>
        <v>Not identified</v>
      </c>
      <c r="Y196" t="str">
        <f>IF(OR('Model output'!S195="",ISNUMBER(SEARCH("Absent",'Model output'!S195)),ISNUMBER(SEARCH("Not identified",'Model output'!S195)),ISNUMBER(SEARCH("No",'Model output'!S195)),ISNUMBER(SEARCH("negative",'Model output'!S195)),ISNUMBER(SEARCH("limited to thyroid",'Model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 IF('Model output'!T195="[]", "", IF('Model output'!T195="Not mentioned", "No", "Yes")))</f>
        <v/>
      </c>
      <c r="AB196" t="str">
        <f>IF(AA196&lt;&gt;"Yes","",IF(OR('Model output'!U195="",'Model output'!U195="[]",ISNUMBER(SEARCH("Not identified",'Model output'!U195))),"",'Model output'!U195))</f>
        <v/>
      </c>
      <c r="AC196" s="9" t="str">
        <f>IF(OR('Model output'!V195="", AND(ISERROR(SEARCH("Positive",'Model output'!V195)), ISNUMBER(SEARCH("Negative",'Model output'!V195))), 'Model output'!V195="No", ISNUMBER(SEARCH("Uninvolved",'Model output'!V195)), ISNUMBER(SEARCH("Not involved",'Model output'!V195)), ISNUMBER(SEARCH("Free",'Model output'!V195)), ISNUMBER(SEARCH("Cannot be assessed",'Model output'!V195)), ISNUMBER(SEARCH("1 mm",'Model output'!V195)), ISNUMBER(SEARCH("0.1 CM",'Model output'!V195)), ISNUMBER(SEARCH("less than 0.2 mm",'Model output'!V195)), ISNUMBER(SEARCH("less than 0.5 mm",'Model output'!V195)), ISNUMBER(SEARCH("abut",'Model output'!V195))), "negative", "positive")</f>
        <v>negative</v>
      </c>
      <c r="AE196" s="27"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ISNUMBER(SEARCH("papillary",N196,1)),S196="positive"),AND(AND(ISNUMBER(J196),J196&gt;=5),M196=""),AND(AND(ISNUMBER(J196),J196&gt;=5),AND(ISNUMBER(M196),M196&gt;=1)),AND(ISNUMBER(SERACH("papillary",N196)),OR(Y196="positive",Z196="positive"), ISNUMBER(SEARCH("BRAF",AB196)))),"intermediate","low"))</f>
        <v>low</v>
      </c>
      <c r="AF196" s="28" t="str">
        <f t="shared" si="48"/>
        <v>1b</v>
      </c>
      <c r="AG196" s="28" t="str">
        <f t="shared" si="49"/>
        <v>0</v>
      </c>
      <c r="AH196" s="28" t="str">
        <f t="shared" si="50"/>
        <v>0</v>
      </c>
      <c r="AI196" s="35" t="str">
        <f t="shared" si="51"/>
        <v>I</v>
      </c>
      <c r="AJ196" s="27" t="s">
        <v>627</v>
      </c>
      <c r="AK196" s="32" t="s">
        <v>944</v>
      </c>
      <c r="AL196" s="32" t="s">
        <v>948</v>
      </c>
      <c r="AM196" s="32" t="s">
        <v>948</v>
      </c>
      <c r="AN196" s="32" t="s">
        <v>59</v>
      </c>
      <c r="AO196" s="33">
        <f t="shared" ca="1" si="52"/>
        <v>1</v>
      </c>
      <c r="AP196" s="28">
        <f t="shared" si="53"/>
        <v>1</v>
      </c>
      <c r="AQ196" s="28">
        <f t="shared" si="54"/>
        <v>1</v>
      </c>
      <c r="AR196" s="28">
        <f t="shared" si="55"/>
        <v>1</v>
      </c>
      <c r="AS196" s="34">
        <f t="shared" si="56"/>
        <v>1</v>
      </c>
    </row>
    <row r="197" spans="1:45">
      <c r="A197" t="str">
        <f>'Model output'!A196</f>
        <v>TCGA-EM-A3FM</v>
      </c>
      <c r="B197" s="43">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
      </c>
      <c r="F197" t="str">
        <f t="shared" si="45"/>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output'!G196)),ISNUMBER(SEARCH("2",'Model output'!G196)),ISNUMBER(SEARCH("III",'Model output'!G196)),ISNUMBER(SEARCH("three",'Model output'!G196)),ISNUMBER(SEARCH("3",'Model output'!G196)),ISNUMBER(SEARCH("IV",'Model output'!G196)),ISNUMBER(SEARCH("four",'Model output'!G196)),ISNUMBER(SEARCH("4",'Model output'!G196)),ISNUMBER(SEARCH("V ",'Model output'!G196)),ISNUMBER(SEARCH("five",'Model output'!G196)),ISNUMBER(SEARCH("5",'Model output'!G196))))), "lateral", "central"))</f>
        <v>lateral</v>
      </c>
      <c r="H197" t="str">
        <f>IF('Model output'!H196="","negative",IF('Model output'!H196="[]", "negative", IF(OR(ISNUMBER(SEARCH("lymph node",'Model output'!H196)),ISNUMBER(SEARCH("Not mentioned",'Model output'!H196)),ISNUMBER(SEARCH("neck",'Model output'!H196)),ISNUMBER(SEARCH("Not applicable",'Model output'!H196))),"negative","positive")))</f>
        <v>negative</v>
      </c>
      <c r="I197">
        <f>IF('Model output'!I196="","",IF(ISNUMBER('Model output'!I196),'Model output'!I196,1))</f>
        <v>53</v>
      </c>
      <c r="J197">
        <f>IF('Model output'!J196="","",IF(AND(ISNUMBER('Model output'!J196),'Model output'!J196&lt;=I197),'Model output'!J196,IF(ISNUMBER(SEARCH("0/",'Model output'!J196)),0,1)))</f>
        <v>17</v>
      </c>
      <c r="K197" t="str" cm="1">
        <f t="array" ref="K197">IF(COUNT(FIND({0,1,2,3,4,5,6,7,8,9},'Model output'!K196))&gt;0,'Model output'!K196,"")</f>
        <v/>
      </c>
      <c r="L197" s="8" t="str">
        <f t="shared" si="47"/>
        <v/>
      </c>
      <c r="M197" t="str" cm="1">
        <f t="array" ref="M197">IF(L197="","",IF(ISNUMBER(SEARCH("cm",L197)),MAX(VALUE(SUBSTITUTE(_xlfn.FILTERXML("&lt;t&gt;&lt;s&gt;"&amp;SUBSTITUTE(L197,",","&lt;/s&gt;&lt;s&gt;")&amp;"&lt;/s&gt;&lt;/t&gt;","//s"),"cm",""))),MAX(VALUE(SUBSTITUTE(_xlfn.FILTERXML("&lt;t&gt;&lt;s&gt;"&amp;SUBSTITUTE(L197,",","&lt;/s&gt;&lt;s&gt;")&amp;"&lt;/s&gt;&lt;/t&gt;","//s"),"mm","")))/10))</f>
        <v/>
      </c>
      <c r="N197" t="str">
        <f>IF('Model output'!L196="","",'Model output'!L196)</f>
        <v>['Papillary carcinoma, classical (usual)', 'Follicular variant papillary carcinoma']</v>
      </c>
      <c r="O197" t="str">
        <f>IF('Model output'!M196="","",'Model output'!M196)</f>
        <v>['Classical (papillary) architecture', 'Tall cell cytomorphology', 'Follicular architecture', 'Focal tall cell change (5%)', 'Encapsulated follicular variant with focal capsular invasion']</v>
      </c>
      <c r="P197" t="str">
        <f>IF('Model output'!N196="","",'Model output'!N196)</f>
        <v>2.2cm</v>
      </c>
      <c r="Q197" t="str">
        <f t="shared" si="46"/>
        <v>2.2cm</v>
      </c>
      <c r="R197" cm="1">
        <f t="array" ref="R197">IF(Q197="","",IF(ISNUMBER(SEARCH("cm",Q197)),MAX(VALUE(SUBSTITUTE(_xlfn.FILTERXML("&lt;t&gt;&lt;s&gt;"&amp;SUBSTITUTE(Q197,",","&lt;/s&gt;&lt;s&gt;")&amp;"&lt;/s&gt;&lt;/t&gt;","//s"),"cm",""))),MAX(VALUE(SUBSTITUTE(_xlfn.FILTERXML("&lt;t&gt;&lt;s&gt;"&amp;SUBSTITUTE(Q197,",","&lt;/s&gt;&lt;s&gt;")&amp;"&lt;/s&gt;&lt;/t&gt;","//s"),"mm","")))/10))</f>
        <v>2.2000000000000002</v>
      </c>
      <c r="S197" t="str">
        <f>IF(OR('Model output'!P196="",ISNUMBER(SEARCH("Not identified", 'Model output'!P196)),ISNUMBER(SEARCH("Absent",'Model output'!P196)),AND(ISNUMBER(SEARCH("No",'Model output'!P196)),NOT(ISNUMBER(SEARCH("diagnostic",'Model output'!P196)))),ISNUMBER(SEARCH("Negative",'Model output'!P196))),"negative","positive")</f>
        <v>positive</v>
      </c>
      <c r="T197" t="str">
        <f>IF('Model output'!O196="","",'Model output'!O196)</f>
        <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t="str">
        <f>IF('Model output'!S196="","", IF('Model output'!S196= "[]", "", 'Model output'!S196))</f>
        <v>Not identified</v>
      </c>
      <c r="Y197" t="str">
        <f>IF(OR('Model output'!S196="",ISNUMBER(SEARCH("Absent",'Model output'!S196)),ISNUMBER(SEARCH("Not identified",'Model output'!S196)),ISNUMBER(SEARCH("No",'Model output'!S196)),ISNUMBER(SEARCH("negative",'Model output'!S196)),ISNUMBER(SEARCH("limited to thyroid",'Model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 IF('Model output'!T196="[]", "", IF('Model output'!T196="Not mentioned", "No", "Yes")))</f>
        <v/>
      </c>
      <c r="AB197" t="str">
        <f>IF(AA197&lt;&gt;"Yes","",IF(OR('Model output'!U196="",'Model output'!U196="[]",ISNUMBER(SEARCH("Not identified",'Model output'!U196))),"",'Model output'!U196))</f>
        <v/>
      </c>
      <c r="AC197" s="9" t="str">
        <f>IF(OR('Model output'!V196="", AND(ISERROR(SEARCH("Positive",'Model output'!V196)), ISNUMBER(SEARCH("Negative",'Model output'!V196))), 'Model output'!V196="No", ISNUMBER(SEARCH("Uninvolved",'Model output'!V196)), ISNUMBER(SEARCH("Not involved",'Model output'!V196)), ISNUMBER(SEARCH("Free",'Model output'!V196)), ISNUMBER(SEARCH("Cannot be assessed",'Model output'!V196)), ISNUMBER(SEARCH("1 mm",'Model output'!V196)), ISNUMBER(SEARCH("0.1 CM",'Model output'!V196)), ISNUMBER(SEARCH("less than 0.2 mm",'Model output'!V196)), ISNUMBER(SEARCH("less than 0.5 mm",'Model output'!V196)), ISNUMBER(SEARCH("abut",'Model output'!V196))), "negative", "positive")</f>
        <v>negative</v>
      </c>
      <c r="AE197" s="27"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ISNUMBER(SEARCH("papillary",N197,1)),S197="positive"),AND(AND(ISNUMBER(J197),J197&gt;=5),M197=""),AND(AND(ISNUMBER(J197),J197&gt;=5),AND(ISNUMBER(M197),M197&gt;=1)),AND(ISNUMBER(SERACH("papillary",N197)),OR(Y197="positive",Z197="positive"), ISNUMBER(SEARCH("BRAF",AB197)))),"intermediate","low"))</f>
        <v>intermediate</v>
      </c>
      <c r="AF197" s="28" t="str">
        <f t="shared" si="48"/>
        <v>2</v>
      </c>
      <c r="AG197" s="28" t="str">
        <f t="shared" si="49"/>
        <v>1b</v>
      </c>
      <c r="AH197" s="28" t="str">
        <f t="shared" si="50"/>
        <v>0</v>
      </c>
      <c r="AI197" s="35" t="str">
        <f t="shared" si="51"/>
        <v>II</v>
      </c>
      <c r="AJ197" s="27" t="s">
        <v>629</v>
      </c>
      <c r="AK197" s="32" t="s">
        <v>947</v>
      </c>
      <c r="AL197" s="32" t="s">
        <v>944</v>
      </c>
      <c r="AM197" s="32" t="s">
        <v>948</v>
      </c>
      <c r="AN197" s="32" t="s">
        <v>946</v>
      </c>
      <c r="AO197" s="33">
        <f t="shared" ca="1" si="52"/>
        <v>1</v>
      </c>
      <c r="AP197" s="28">
        <f t="shared" si="53"/>
        <v>1</v>
      </c>
      <c r="AQ197" s="28">
        <f t="shared" si="54"/>
        <v>1</v>
      </c>
      <c r="AR197" s="28">
        <f t="shared" si="55"/>
        <v>1</v>
      </c>
      <c r="AS197" s="34">
        <f t="shared" si="56"/>
        <v>1</v>
      </c>
    </row>
    <row r="198" spans="1:45">
      <c r="A198" t="str">
        <f>'Model output'!A197</f>
        <v>TCGA-EM-A3FN</v>
      </c>
      <c r="B198" s="43">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
      </c>
      <c r="F198" t="str">
        <f t="shared" si="45"/>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output'!G197)),ISNUMBER(SEARCH("2",'Model output'!G197)),ISNUMBER(SEARCH("III",'Model output'!G197)),ISNUMBER(SEARCH("three",'Model output'!G197)),ISNUMBER(SEARCH("3",'Model output'!G197)),ISNUMBER(SEARCH("IV",'Model output'!G197)),ISNUMBER(SEARCH("four",'Model output'!G197)),ISNUMBER(SEARCH("4",'Model output'!G197)),ISNUMBER(SEARCH("V ",'Model output'!G197)),ISNUMBER(SEARCH("five",'Model output'!G197)),ISNUMBER(SEARCH("5",'Model output'!G197))))), "lateral", "central"))</f>
        <v/>
      </c>
      <c r="H198" t="str">
        <f>IF('Model output'!H197="","negative",IF('Model output'!H197="[]", "negative", IF(OR(ISNUMBER(SEARCH("lymph node",'Model output'!H197)),ISNUMBER(SEARCH("Not mentioned",'Model output'!H197)),ISNUMBER(SEARCH("neck",'Model output'!H197)),ISNUMBER(SEARCH("Not applicable",'Model output'!H197))),"negative","positive")))</f>
        <v>negative</v>
      </c>
      <c r="I198">
        <f>IF('Model output'!I197="","",IF(ISNUMBER('Model output'!I197),'Model output'!I197,1))</f>
        <v>2</v>
      </c>
      <c r="J198">
        <f>IF('Model output'!J197="","",IF(AND(ISNUMBER('Model output'!J197),'Model output'!J197&lt;=I198),'Model output'!J197,IF(ISNUMBER(SEARCH("0/",'Model output'!J197)),0,1)))</f>
        <v>0</v>
      </c>
      <c r="K198" t="str" cm="1">
        <f t="array" ref="K198">IF(COUNT(FIND({0,1,2,3,4,5,6,7,8,9},'Model output'!K197))&gt;0,'Model output'!K197,"")</f>
        <v/>
      </c>
      <c r="L198" s="8" t="str">
        <f t="shared" si="47"/>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 carcinoma, follicular variant</v>
      </c>
      <c r="O198" t="str">
        <f>IF('Model output'!M197="","",'Model output'!M197)</f>
        <v>Follicular variant, microcarcinoma (occult, small or microscopic) variant</v>
      </c>
      <c r="P198" t="str">
        <f>IF('Model output'!N197="","",'Model output'!N197)</f>
        <v>4.2cm</v>
      </c>
      <c r="Q198" t="str">
        <f t="shared" si="46"/>
        <v>4.2cm</v>
      </c>
      <c r="R198" cm="1">
        <f t="array" ref="R198">IF(Q198="","",IF(ISNUMBER(SEARCH("cm",Q198)),MAX(VALUE(SUBSTITUTE(_xlfn.FILTERXML("&lt;t&gt;&lt;s&gt;"&amp;SUBSTITUTE(Q198,",","&lt;/s&gt;&lt;s&gt;")&amp;"&lt;/s&gt;&lt;/t&gt;","//s"),"cm",""))),MAX(VALUE(SUBSTITUTE(_xlfn.FILTERXML("&lt;t&gt;&lt;s&gt;"&amp;SUBSTITUTE(Q198,",","&lt;/s&gt;&lt;s&gt;")&amp;"&lt;/s&gt;&lt;/t&gt;","//s"),"mm","")))/10))</f>
        <v>4.2</v>
      </c>
      <c r="S198" t="str">
        <f>IF(OR('Model output'!P197="",ISNUMBER(SEARCH("Not identified", 'Model output'!P197)),ISNUMBER(SEARCH("Absent",'Model output'!P197)),AND(ISNUMBER(SEARCH("No",'Model output'!P197)),NOT(ISNUMBER(SEARCH("diagnostic",'Model output'!P197)))),ISNUMBER(SEARCH("Negative",'Model output'!P197))),"negative","positive")</f>
        <v>negative</v>
      </c>
      <c r="T198" t="str">
        <f>IF('Model output'!O197="","",'Model output'!O197)</f>
        <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t="str">
        <f>IF('Model output'!S197="","", IF('Model output'!S197= "[]", "", 'Model output'!S197))</f>
        <v>Not identified</v>
      </c>
      <c r="Y198" t="str">
        <f>IF(OR('Model output'!S197="",ISNUMBER(SEARCH("Absent",'Model output'!S197)),ISNUMBER(SEARCH("Not identified",'Model output'!S197)),ISNUMBER(SEARCH("No",'Model output'!S197)),ISNUMBER(SEARCH("negative",'Model output'!S197)),ISNUMBER(SEARCH("limited to thyroid",'Model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 IF('Model output'!T197="[]", "", IF('Model output'!T197="Not mentioned", "No", "Yes")))</f>
        <v/>
      </c>
      <c r="AB198" t="str">
        <f>IF(AA198&lt;&gt;"Yes","",IF(OR('Model output'!U197="",'Model output'!U197="[]",ISNUMBER(SEARCH("Not identified",'Model output'!U197))),"",'Model output'!U197))</f>
        <v/>
      </c>
      <c r="AC198" s="9" t="str">
        <f>IF(OR('Model output'!V197="", AND(ISERROR(SEARCH("Positive",'Model output'!V197)), ISNUMBER(SEARCH("Negative",'Model output'!V197))), 'Model output'!V197="No", ISNUMBER(SEARCH("Uninvolved",'Model output'!V197)), ISNUMBER(SEARCH("Not involved",'Model output'!V197)), ISNUMBER(SEARCH("Free",'Model output'!V197)), ISNUMBER(SEARCH("Cannot be assessed",'Model output'!V197)), ISNUMBER(SEARCH("1 mm",'Model output'!V197)), ISNUMBER(SEARCH("0.1 CM",'Model output'!V197)), ISNUMBER(SEARCH("less than 0.2 mm",'Model output'!V197)), ISNUMBER(SEARCH("less than 0.5 mm",'Model output'!V197)), ISNUMBER(SEARCH("abut",'Model output'!V197))), "negative", "positive")</f>
        <v>negative</v>
      </c>
      <c r="AE198" s="27"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ISNUMBER(SEARCH("papillary",N198,1)),S198="positive"),AND(AND(ISNUMBER(J198),J198&gt;=5),M198=""),AND(AND(ISNUMBER(J198),J198&gt;=5),AND(ISNUMBER(M198),M198&gt;=1)),AND(ISNUMBER(SERACH("papillary",N198)),OR(Y198="positive",Z198="positive"), ISNUMBER(SEARCH("BRAF",AB198)))),"intermediate","low"))</f>
        <v>low</v>
      </c>
      <c r="AF198" s="28" t="str">
        <f t="shared" si="48"/>
        <v>3a</v>
      </c>
      <c r="AG198" s="28" t="str">
        <f t="shared" si="49"/>
        <v>0</v>
      </c>
      <c r="AH198" s="28" t="str">
        <f t="shared" si="50"/>
        <v>0</v>
      </c>
      <c r="AI198" s="35" t="str">
        <f t="shared" si="51"/>
        <v>I</v>
      </c>
      <c r="AJ198" s="27" t="s">
        <v>627</v>
      </c>
      <c r="AK198" s="32" t="s">
        <v>950</v>
      </c>
      <c r="AL198" s="32" t="s">
        <v>945</v>
      </c>
      <c r="AM198" s="32" t="s">
        <v>948</v>
      </c>
      <c r="AN198" s="32" t="s">
        <v>59</v>
      </c>
      <c r="AO198" s="33">
        <f t="shared" ca="1" si="52"/>
        <v>1</v>
      </c>
      <c r="AP198" s="28">
        <f t="shared" si="53"/>
        <v>1</v>
      </c>
      <c r="AQ198" s="28">
        <f t="shared" si="54"/>
        <v>1</v>
      </c>
      <c r="AR198" s="28">
        <f t="shared" si="55"/>
        <v>1</v>
      </c>
      <c r="AS198" s="34">
        <f t="shared" si="56"/>
        <v>1</v>
      </c>
    </row>
    <row r="199" spans="1:45">
      <c r="A199" t="str">
        <f>'Model output'!A198</f>
        <v>TCGA-EM-A3FO</v>
      </c>
      <c r="B199" s="43">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
      </c>
      <c r="F199" t="str">
        <f t="shared" si="45"/>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output'!G198)),ISNUMBER(SEARCH("2",'Model output'!G198)),ISNUMBER(SEARCH("III",'Model output'!G198)),ISNUMBER(SEARCH("three",'Model output'!G198)),ISNUMBER(SEARCH("3",'Model output'!G198)),ISNUMBER(SEARCH("IV",'Model output'!G198)),ISNUMBER(SEARCH("four",'Model output'!G198)),ISNUMBER(SEARCH("4",'Model output'!G198)),ISNUMBER(SEARCH("V ",'Model output'!G198)),ISNUMBER(SEARCH("five",'Model output'!G198)),ISNUMBER(SEARCH("5",'Model output'!G198))))), "lateral", "central"))</f>
        <v/>
      </c>
      <c r="H199" t="str">
        <f>IF('Model output'!H198="","negative",IF('Model output'!H198="[]", "negative", IF(OR(ISNUMBER(SEARCH("lymph node",'Model output'!H198)),ISNUMBER(SEARCH("Not mentioned",'Model output'!H198)),ISNUMBER(SEARCH("neck",'Model output'!H198)),ISNUMBER(SEARCH("Not applicable",'Model output'!H198))),"negative","positive")))</f>
        <v>negative</v>
      </c>
      <c r="I199">
        <f>IF('Model output'!I198="","",IF(ISNUMBER('Model output'!I198),'Model output'!I198,1))</f>
        <v>3</v>
      </c>
      <c r="J199">
        <f>IF('Model output'!J198="","",IF(AND(ISNUMBER('Model output'!J198),'Model output'!J198&lt;=I199),'Model output'!J198,IF(ISNUMBER(SEARCH("0/",'Model output'!J198)),0,1)))</f>
        <v>0</v>
      </c>
      <c r="K199" t="str" cm="1">
        <f t="array" ref="K199">IF(COUNT(FIND({0,1,2,3,4,5,6,7,8,9},'Model output'!K198))&gt;0,'Model output'!K198,"")</f>
        <v/>
      </c>
      <c r="L199" s="8" t="str">
        <f t="shared" si="47"/>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papillary carcinoma</v>
      </c>
      <c r="O199" t="str">
        <f>IF('Model output'!M198="","",'Model output'!M198)</f>
        <v>classical (usual), follicular variant, papillary carcinoma with focal tall cell, hobnail cell, columnar cell and clear cell change</v>
      </c>
      <c r="P199" t="str">
        <f>IF('Model output'!N198="","",'Model output'!N198)</f>
        <v>4.4cm</v>
      </c>
      <c r="Q199" t="str">
        <f t="shared" si="46"/>
        <v>4.4cm</v>
      </c>
      <c r="R199" cm="1">
        <f t="array" ref="R199">IF(Q199="","",IF(ISNUMBER(SEARCH("cm",Q199)),MAX(VALUE(SUBSTITUTE(_xlfn.FILTERXML("&lt;t&gt;&lt;s&gt;"&amp;SUBSTITUTE(Q199,",","&lt;/s&gt;&lt;s&gt;")&amp;"&lt;/s&gt;&lt;/t&gt;","//s"),"cm",""))),MAX(VALUE(SUBSTITUTE(_xlfn.FILTERXML("&lt;t&gt;&lt;s&gt;"&amp;SUBSTITUTE(Q199,",","&lt;/s&gt;&lt;s&gt;")&amp;"&lt;/s&gt;&lt;/t&gt;","//s"),"mm","")))/10))</f>
        <v>4.4000000000000004</v>
      </c>
      <c r="S199" t="str">
        <f>IF(OR('Model output'!P198="",ISNUMBER(SEARCH("Not identified", 'Model output'!P198)),ISNUMBER(SEARCH("Absent",'Model output'!P198)),AND(ISNUMBER(SEARCH("No",'Model output'!P198)),NOT(ISNUMBER(SEARCH("diagnostic",'Model output'!P198)))),ISNUMBER(SEARCH("Negative",'Model output'!P198))),"negative","positive")</f>
        <v>positive</v>
      </c>
      <c r="T199" t="str">
        <f>IF('Model output'!O198="","",'Model output'!O198)</f>
        <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f>
        <v>&lt;4</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t="str">
        <f>IF('Model output'!S198="","", IF('Model output'!S198= "[]", "", 'Model output'!S198))</f>
        <v>Not identified</v>
      </c>
      <c r="Y199" t="str">
        <f>IF(OR('Model output'!S198="",ISNUMBER(SEARCH("Absent",'Model output'!S198)),ISNUMBER(SEARCH("Not identified",'Model output'!S198)),ISNUMBER(SEARCH("No",'Model output'!S198)),ISNUMBER(SEARCH("negative",'Model output'!S198)),ISNUMBER(SEARCH("limited to thyroid",'Model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 IF('Model output'!T198="[]", "", IF('Model output'!T198="Not mentioned", "No", "Yes")))</f>
        <v/>
      </c>
      <c r="AB199" t="str">
        <f>IF(AA199&lt;&gt;"Yes","",IF(OR('Model output'!U198="",'Model output'!U198="[]",ISNUMBER(SEARCH("Not identified",'Model output'!U198))),"",'Model output'!U198))</f>
        <v/>
      </c>
      <c r="AC199" s="9" t="str">
        <f>IF(OR('Model output'!V198="", AND(ISERROR(SEARCH("Positive",'Model output'!V198)), ISNUMBER(SEARCH("Negative",'Model output'!V198))), 'Model output'!V198="No", ISNUMBER(SEARCH("Uninvolved",'Model output'!V198)), ISNUMBER(SEARCH("Not involved",'Model output'!V198)), ISNUMBER(SEARCH("Free",'Model output'!V198)), ISNUMBER(SEARCH("Cannot be assessed",'Model output'!V198)), ISNUMBER(SEARCH("1 mm",'Model output'!V198)), ISNUMBER(SEARCH("0.1 CM",'Model output'!V198)), ISNUMBER(SEARCH("less than 0.2 mm",'Model output'!V198)), ISNUMBER(SEARCH("less than 0.5 mm",'Model output'!V198)), ISNUMBER(SEARCH("abut",'Model output'!V198))), "negative", "positive")</f>
        <v>negative</v>
      </c>
      <c r="AE199" s="27"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ISNUMBER(SEARCH("papillary",N199,1)),S199="positive"),AND(AND(ISNUMBER(J199),J199&gt;=5),M199=""),AND(AND(ISNUMBER(J199),J199&gt;=5),AND(ISNUMBER(M199),M199&gt;=1)),AND(ISNUMBER(SERACH("papillary",N199)),OR(Y199="positive",Z199="positive"), ISNUMBER(SEARCH("BRAF",AB199)))),"intermediate","low"))</f>
        <v>intermediate</v>
      </c>
      <c r="AF199" s="28" t="str">
        <f t="shared" si="48"/>
        <v>3a</v>
      </c>
      <c r="AG199" s="28" t="str">
        <f t="shared" si="49"/>
        <v>0</v>
      </c>
      <c r="AH199" s="28" t="str">
        <f t="shared" si="50"/>
        <v>0</v>
      </c>
      <c r="AI199" s="35" t="str">
        <f t="shared" si="51"/>
        <v>I</v>
      </c>
      <c r="AJ199" s="27" t="s">
        <v>629</v>
      </c>
      <c r="AK199" s="32" t="s">
        <v>950</v>
      </c>
      <c r="AL199" s="32" t="s">
        <v>945</v>
      </c>
      <c r="AM199" s="32" t="s">
        <v>948</v>
      </c>
      <c r="AN199" s="32" t="s">
        <v>59</v>
      </c>
      <c r="AO199" s="33">
        <f t="shared" ca="1" si="52"/>
        <v>1</v>
      </c>
      <c r="AP199" s="28">
        <f t="shared" si="53"/>
        <v>1</v>
      </c>
      <c r="AQ199" s="28">
        <f t="shared" si="54"/>
        <v>1</v>
      </c>
      <c r="AR199" s="28">
        <f t="shared" si="55"/>
        <v>1</v>
      </c>
      <c r="AS199" s="34">
        <f t="shared" si="56"/>
        <v>1</v>
      </c>
    </row>
    <row r="200" spans="1:45">
      <c r="A200" t="str">
        <f>'Model output'!A199</f>
        <v>TCGA-EM-A3FP</v>
      </c>
      <c r="B200" s="43">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
      </c>
      <c r="F200" t="str">
        <f t="shared" si="45"/>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output'!G199)),ISNUMBER(SEARCH("2",'Model output'!G199)),ISNUMBER(SEARCH("III",'Model output'!G199)),ISNUMBER(SEARCH("three",'Model output'!G199)),ISNUMBER(SEARCH("3",'Model output'!G199)),ISNUMBER(SEARCH("IV",'Model output'!G199)),ISNUMBER(SEARCH("four",'Model output'!G199)),ISNUMBER(SEARCH("4",'Model output'!G199)),ISNUMBER(SEARCH("V ",'Model output'!G199)),ISNUMBER(SEARCH("five",'Model output'!G199)),ISNUMBER(SEARCH("5",'Model output'!G199))))), "lateral", "central"))</f>
        <v/>
      </c>
      <c r="H200" t="str">
        <f>IF('Model output'!H199="","negative",IF('Model output'!H199="[]", "negative", IF(OR(ISNUMBER(SEARCH("lymph node",'Model output'!H199)),ISNUMBER(SEARCH("Not mentioned",'Model output'!H199)),ISNUMBER(SEARCH("neck",'Model output'!H199)),ISNUMBER(SEARCH("Not applicable",'Model output'!H199))),"negative","positive")))</f>
        <v>negative</v>
      </c>
      <c r="I200">
        <f>IF('Model output'!I199="","",IF(ISNUMBER('Model output'!I199),'Model output'!I199,1))</f>
        <v>3</v>
      </c>
      <c r="J200">
        <f>IF('Model output'!J199="","",IF(AND(ISNUMBER('Model output'!J199),'Model output'!J199&lt;=I200),'Model output'!J199,IF(ISNUMBER(SEARCH("0/",'Model output'!J199)),0,1)))</f>
        <v>0</v>
      </c>
      <c r="K200" t="str" cm="1">
        <f t="array" ref="K200">IF(COUNT(FIND({0,1,2,3,4,5,6,7,8,9},'Model output'!K199))&gt;0,'Model output'!K199,"")</f>
        <v/>
      </c>
      <c r="L200" s="8" t="str">
        <f t="shared" si="47"/>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 carcinoma, follicular variant</v>
      </c>
      <c r="O200" t="str">
        <f>IF('Model output'!M199="","",'Model output'!M199)</f>
        <v>Follicular architecture, Classical cytomorphology, Oncocytic or oxyphilic cytomorphology</v>
      </c>
      <c r="P200" t="str">
        <f>IF('Model output'!N199="","",'Model output'!N199)</f>
        <v>2.2cm</v>
      </c>
      <c r="Q200" t="str">
        <f t="shared" si="46"/>
        <v>2.2cm</v>
      </c>
      <c r="R200" cm="1">
        <f t="array" ref="R200">IF(Q200="","",IF(ISNUMBER(SEARCH("cm",Q200)),MAX(VALUE(SUBSTITUTE(_xlfn.FILTERXML("&lt;t&gt;&lt;s&gt;"&amp;SUBSTITUTE(Q200,",","&lt;/s&gt;&lt;s&gt;")&amp;"&lt;/s&gt;&lt;/t&gt;","//s"),"cm",""))),MAX(VALUE(SUBSTITUTE(_xlfn.FILTERXML("&lt;t&gt;&lt;s&gt;"&amp;SUBSTITUTE(Q200,",","&lt;/s&gt;&lt;s&gt;")&amp;"&lt;/s&gt;&lt;/t&gt;","//s"),"mm","")))/10))</f>
        <v>2.2000000000000002</v>
      </c>
      <c r="S200" t="str">
        <f>IF(OR('Model output'!P199="",ISNUMBER(SEARCH("Not identified", 'Model output'!P199)),ISNUMBER(SEARCH("Absent",'Model output'!P199)),AND(ISNUMBER(SEARCH("No",'Model output'!P199)),NOT(ISNUMBER(SEARCH("diagnostic",'Model output'!P199)))),ISNUMBER(SEARCH("Negative",'Model output'!P199))),"negative","positive")</f>
        <v>negative</v>
      </c>
      <c r="T200" t="str">
        <f>IF('Model output'!O199="","",'Model output'!O199)</f>
        <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t="str">
        <f>IF('Model output'!S199="","", IF('Model output'!S199= "[]", "", 'Model output'!S199))</f>
        <v>Not identified</v>
      </c>
      <c r="Y200" t="str">
        <f>IF(OR('Model output'!S199="",ISNUMBER(SEARCH("Absent",'Model output'!S199)),ISNUMBER(SEARCH("Not identified",'Model output'!S199)),ISNUMBER(SEARCH("No",'Model output'!S199)),ISNUMBER(SEARCH("negative",'Model output'!S199)),ISNUMBER(SEARCH("limited to thyroid",'Model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 IF('Model output'!T199="[]", "", IF('Model output'!T199="Not mentioned", "No", "Yes")))</f>
        <v/>
      </c>
      <c r="AB200" t="str">
        <f>IF(AA200&lt;&gt;"Yes","",IF(OR('Model output'!U199="",'Model output'!U199="[]",ISNUMBER(SEARCH("Not identified",'Model output'!U199))),"",'Model output'!U199))</f>
        <v/>
      </c>
      <c r="AC200" s="9" t="str">
        <f>IF(OR('Model output'!V199="", AND(ISERROR(SEARCH("Positive",'Model output'!V199)), ISNUMBER(SEARCH("Negative",'Model output'!V199))), 'Model output'!V199="No", ISNUMBER(SEARCH("Uninvolved",'Model output'!V199)), ISNUMBER(SEARCH("Not involved",'Model output'!V199)), ISNUMBER(SEARCH("Free",'Model output'!V199)), ISNUMBER(SEARCH("Cannot be assessed",'Model output'!V199)), ISNUMBER(SEARCH("1 mm",'Model output'!V199)), ISNUMBER(SEARCH("0.1 CM",'Model output'!V199)), ISNUMBER(SEARCH("less than 0.2 mm",'Model output'!V199)), ISNUMBER(SEARCH("less than 0.5 mm",'Model output'!V199)), ISNUMBER(SEARCH("abut",'Model output'!V199))), "negative", "positive")</f>
        <v>negative</v>
      </c>
      <c r="AE200" s="27"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ISNUMBER(SEARCH("papillary",N200,1)),S200="positive"),AND(AND(ISNUMBER(J200),J200&gt;=5),M200=""),AND(AND(ISNUMBER(J200),J200&gt;=5),AND(ISNUMBER(M200),M200&gt;=1)),AND(ISNUMBER(SERACH("papillary",N200)),OR(Y200="positive",Z200="positive"), ISNUMBER(SEARCH("BRAF",AB200)))),"intermediate","low"))</f>
        <v>low</v>
      </c>
      <c r="AF200" s="28" t="str">
        <f t="shared" si="48"/>
        <v>2</v>
      </c>
      <c r="AG200" s="28" t="str">
        <f t="shared" si="49"/>
        <v>0</v>
      </c>
      <c r="AH200" s="28" t="str">
        <f t="shared" si="50"/>
        <v>0</v>
      </c>
      <c r="AI200" s="35" t="str">
        <f t="shared" si="51"/>
        <v>I</v>
      </c>
      <c r="AJ200" s="27" t="s">
        <v>627</v>
      </c>
      <c r="AK200" s="32" t="s">
        <v>947</v>
      </c>
      <c r="AL200" s="32" t="s">
        <v>945</v>
      </c>
      <c r="AM200" s="32" t="s">
        <v>948</v>
      </c>
      <c r="AN200" s="32" t="s">
        <v>59</v>
      </c>
      <c r="AO200" s="33">
        <f t="shared" ca="1" si="52"/>
        <v>1</v>
      </c>
      <c r="AP200" s="28">
        <f t="shared" si="53"/>
        <v>1</v>
      </c>
      <c r="AQ200" s="28">
        <f t="shared" si="54"/>
        <v>1</v>
      </c>
      <c r="AR200" s="28">
        <f t="shared" si="55"/>
        <v>1</v>
      </c>
      <c r="AS200" s="34">
        <f t="shared" si="56"/>
        <v>1</v>
      </c>
    </row>
    <row r="201" spans="1:45">
      <c r="A201" t="str">
        <f>'Model output'!A200</f>
        <v>TCGA-EM-A3FQ</v>
      </c>
      <c r="B201" s="43">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
      </c>
      <c r="F201" t="str">
        <f t="shared" si="45"/>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output'!G200)),ISNUMBER(SEARCH("2",'Model output'!G200)),ISNUMBER(SEARCH("III",'Model output'!G200)),ISNUMBER(SEARCH("three",'Model output'!G200)),ISNUMBER(SEARCH("3",'Model output'!G200)),ISNUMBER(SEARCH("IV",'Model output'!G200)),ISNUMBER(SEARCH("four",'Model output'!G200)),ISNUMBER(SEARCH("4",'Model output'!G200)),ISNUMBER(SEARCH("V ",'Model output'!G200)),ISNUMBER(SEARCH("five",'Model output'!G200)),ISNUMBER(SEARCH("5",'Model output'!G200))))), "lateral", "central"))</f>
        <v>lateral</v>
      </c>
      <c r="H201" t="str">
        <f>IF('Model output'!H200="","negative",IF('Model output'!H200="[]", "negative", IF(OR(ISNUMBER(SEARCH("lymph node",'Model output'!H200)),ISNUMBER(SEARCH("Not mentioned",'Model output'!H200)),ISNUMBER(SEARCH("neck",'Model output'!H200)),ISNUMBER(SEARCH("Not applicable",'Model output'!H200))),"negative","positive")))</f>
        <v>negative</v>
      </c>
      <c r="I201">
        <f>IF('Model output'!I200="","",IF(ISNUMBER('Model output'!I200),'Model output'!I200,1))</f>
        <v>66</v>
      </c>
      <c r="J201">
        <f>IF('Model output'!J200="","",IF(AND(ISNUMBER('Model output'!J200),'Model output'!J200&lt;=I201),'Model output'!J200,IF(ISNUMBER(SEARCH("0/",'Model output'!J200)),0,1)))</f>
        <v>41</v>
      </c>
      <c r="K201" t="str" cm="1">
        <f t="array" ref="K201">IF(COUNT(FIND({0,1,2,3,4,5,6,7,8,9},'Model output'!K200))&gt;0,'Model output'!K200,"")</f>
        <v/>
      </c>
      <c r="L201" s="8" t="str">
        <f t="shared" si="47"/>
        <v/>
      </c>
      <c r="M201" t="str" cm="1">
        <f t="array" ref="M201">IF(L201="","",IF(ISNUMBER(SEARCH("cm",L201)),MAX(VALUE(SUBSTITUTE(_xlfn.FILTERXML("&lt;t&gt;&lt;s&gt;"&amp;SUBSTITUTE(L201,",","&lt;/s&gt;&lt;s&gt;")&amp;"&lt;/s&gt;&lt;/t&gt;","//s"),"cm",""))),MAX(VALUE(SUBSTITUTE(_xlfn.FILTERXML("&lt;t&gt;&lt;s&gt;"&amp;SUBSTITUTE(L201,",","&lt;/s&gt;&lt;s&gt;")&amp;"&lt;/s&gt;&lt;/t&gt;","//s"),"mm","")))/10))</f>
        <v/>
      </c>
      <c r="N201" t="str">
        <f>IF('Model output'!L200="","",'Model output'!L200)</f>
        <v>['Papillary carcinoma, classical (usual)', 'Papillary carcinoma, cribriform-morular variant']</v>
      </c>
      <c r="O201" t="str">
        <f>IF('Model output'!M200="","",'Model output'!M200)</f>
        <v>['Cribriform and morular growth', 'Follicular architecture']</v>
      </c>
      <c r="P201" t="str">
        <f>IF('Model output'!N200="","",'Model output'!N200)</f>
        <v>4.8cm</v>
      </c>
      <c r="Q201" t="str">
        <f t="shared" si="46"/>
        <v>4.8cm</v>
      </c>
      <c r="R201" cm="1">
        <f t="array" ref="R201">IF(Q201="","",IF(ISNUMBER(SEARCH("cm",Q201)),MAX(VALUE(SUBSTITUTE(_xlfn.FILTERXML("&lt;t&gt;&lt;s&gt;"&amp;SUBSTITUTE(Q201,",","&lt;/s&gt;&lt;s&gt;")&amp;"&lt;/s&gt;&lt;/t&gt;","//s"),"cm",""))),MAX(VALUE(SUBSTITUTE(_xlfn.FILTERXML("&lt;t&gt;&lt;s&gt;"&amp;SUBSTITUTE(Q201,",","&lt;/s&gt;&lt;s&gt;")&amp;"&lt;/s&gt;&lt;/t&gt;","//s"),"mm","")))/10))</f>
        <v>4.8</v>
      </c>
      <c r="S201" t="str">
        <f>IF(OR('Model output'!P200="",ISNUMBER(SEARCH("Not identified", 'Model output'!P200)),ISNUMBER(SEARCH("Absent",'Model output'!P200)),AND(ISNUMBER(SEARCH("No",'Model output'!P200)),NOT(ISNUMBER(SEARCH("diagnostic",'Model output'!P200)))),ISNUMBER(SEARCH("Negative",'Model output'!P200))),"negative","positive")</f>
        <v>negative</v>
      </c>
      <c r="T201" t="str">
        <f>IF('Model output'!O200="","",'Model output'!O200)</f>
        <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t="str">
        <f>IF('Model output'!S200="","", IF('Model output'!S200= "[]", "", 'Model output'!S200))</f>
        <v>Not identified</v>
      </c>
      <c r="Y201" t="str">
        <f>IF(OR('Model output'!S200="",ISNUMBER(SEARCH("Absent",'Model output'!S200)),ISNUMBER(SEARCH("Not identified",'Model output'!S200)),ISNUMBER(SEARCH("No",'Model output'!S200)),ISNUMBER(SEARCH("negative",'Model output'!S200)),ISNUMBER(SEARCH("limited to thyroid",'Model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 IF('Model output'!T200="[]", "", IF('Model output'!T200="Not mentioned", "No", "Yes")))</f>
        <v/>
      </c>
      <c r="AB201" t="str">
        <f>IF(AA201&lt;&gt;"Yes","",IF(OR('Model output'!U200="",'Model output'!U200="[]",ISNUMBER(SEARCH("Not identified",'Model output'!U200))),"",'Model output'!U200))</f>
        <v/>
      </c>
      <c r="AC201" s="9" t="str">
        <f>IF(OR('Model output'!V200="", AND(ISERROR(SEARCH("Positive",'Model output'!V200)), ISNUMBER(SEARCH("Negative",'Model output'!V200))), 'Model output'!V200="No", ISNUMBER(SEARCH("Uninvolved",'Model output'!V200)), ISNUMBER(SEARCH("Not involved",'Model output'!V200)), ISNUMBER(SEARCH("Free",'Model output'!V200)), ISNUMBER(SEARCH("Cannot be assessed",'Model output'!V200)), ISNUMBER(SEARCH("1 mm",'Model output'!V200)), ISNUMBER(SEARCH("0.1 CM",'Model output'!V200)), ISNUMBER(SEARCH("less than 0.2 mm",'Model output'!V200)), ISNUMBER(SEARCH("less than 0.5 mm",'Model output'!V200)), ISNUMBER(SEARCH("abut",'Model output'!V200))), "negative", "positive")</f>
        <v>negative</v>
      </c>
      <c r="AE201" s="27" t="str" cm="1">
        <f t="array" aca="1" ref="AE201" ca="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ISNUMBER(SEARCH("papillary",N201,1)),S201="positive"),AND(AND(ISNUMBER(J201),J201&gt;=5),M201=""),AND(AND(ISNUMBER(J201),J201&gt;=5),AND(ISNUMBER(M201),M201&gt;=1)),AND(ISNUMBER(SERACH("papillary",N201)),OR(Y201="positive",Z201="positive"), ISNUMBER(SEARCH("BRAF",AB201)))),"intermediate","low"))</f>
        <v>intermediate</v>
      </c>
      <c r="AF201" s="28" t="str">
        <f t="shared" si="48"/>
        <v>3a</v>
      </c>
      <c r="AG201" s="28" t="str">
        <f t="shared" si="49"/>
        <v>1b</v>
      </c>
      <c r="AH201" s="28" t="str">
        <f t="shared" si="50"/>
        <v>0</v>
      </c>
      <c r="AI201" s="35" t="str">
        <f t="shared" si="51"/>
        <v>I</v>
      </c>
      <c r="AJ201" s="27" t="s">
        <v>629</v>
      </c>
      <c r="AK201" s="32" t="s">
        <v>950</v>
      </c>
      <c r="AL201" s="32" t="s">
        <v>944</v>
      </c>
      <c r="AM201" s="32" t="s">
        <v>948</v>
      </c>
      <c r="AN201" s="32" t="s">
        <v>59</v>
      </c>
      <c r="AO201" s="33">
        <f t="shared" ca="1" si="52"/>
        <v>1</v>
      </c>
      <c r="AP201" s="28">
        <f t="shared" si="53"/>
        <v>1</v>
      </c>
      <c r="AQ201" s="28">
        <f t="shared" si="54"/>
        <v>1</v>
      </c>
      <c r="AR201" s="28">
        <f t="shared" si="55"/>
        <v>1</v>
      </c>
      <c r="AS201" s="34">
        <f t="shared" si="56"/>
        <v>1</v>
      </c>
    </row>
    <row r="202" spans="1:45">
      <c r="A202" t="str">
        <f>'Model output'!A201</f>
        <v>TCGA-EM-A3FR</v>
      </c>
      <c r="B202" s="43">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
      </c>
      <c r="F202" t="str">
        <f t="shared" si="45"/>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output'!G201)),ISNUMBER(SEARCH("2",'Model output'!G201)),ISNUMBER(SEARCH("III",'Model output'!G201)),ISNUMBER(SEARCH("three",'Model output'!G201)),ISNUMBER(SEARCH("3",'Model output'!G201)),ISNUMBER(SEARCH("IV",'Model output'!G201)),ISNUMBER(SEARCH("four",'Model output'!G201)),ISNUMBER(SEARCH("4",'Model output'!G201)),ISNUMBER(SEARCH("V ",'Model output'!G201)),ISNUMBER(SEARCH("five",'Model output'!G201)),ISNUMBER(SEARCH("5",'Model output'!G201))))), "lateral", "central"))</f>
        <v>central</v>
      </c>
      <c r="H202" t="str">
        <f>IF('Model output'!H201="","negative",IF('Model output'!H201="[]", "negative", IF(OR(ISNUMBER(SEARCH("lymph node",'Model output'!H201)),ISNUMBER(SEARCH("Not mentioned",'Model output'!H201)),ISNUMBER(SEARCH("neck",'Model output'!H201)),ISNUMBER(SEARCH("Not applicable",'Model output'!H201))),"negative","positive")))</f>
        <v>negative</v>
      </c>
      <c r="I202">
        <f>IF('Model output'!I201="","",IF(ISNUMBER('Model output'!I201),'Model output'!I201,1))</f>
        <v>7</v>
      </c>
      <c r="J202">
        <f>IF('Model output'!J201="","",IF(AND(ISNUMBER('Model output'!J201),'Model output'!J201&lt;=I202),'Model output'!J201,IF(ISNUMBER(SEARCH("0/",'Model output'!J201)),0,1)))</f>
        <v>2</v>
      </c>
      <c r="K202" t="str" cm="1">
        <f t="array" ref="K202">IF(COUNT(FIND({0,1,2,3,4,5,6,7,8,9},'Model output'!K201))&gt;0,'Model output'!K201,"")</f>
        <v/>
      </c>
      <c r="L202" s="8" t="str">
        <f t="shared" si="47"/>
        <v/>
      </c>
      <c r="M202" t="str" cm="1">
        <f t="array" ref="M202">IF(L202="","",IF(ISNUMBER(SEARCH("cm",L202)),MAX(VALUE(SUBSTITUTE(_xlfn.FILTERXML("&lt;t&gt;&lt;s&gt;"&amp;SUBSTITUTE(L202,",","&lt;/s&gt;&lt;s&gt;")&amp;"&lt;/s&gt;&lt;/t&gt;","//s"),"cm",""))),MAX(VALUE(SUBSTITUTE(_xlfn.FILTERXML("&lt;t&gt;&lt;s&gt;"&amp;SUBSTITUTE(L202,",","&lt;/s&gt;&lt;s&gt;")&amp;"&lt;/s&gt;&lt;/t&gt;","//s"),"mm","")))/10))</f>
        <v/>
      </c>
      <c r="N202" t="str">
        <f>IF('Model output'!L201="","",'Model output'!L201)</f>
        <v>Papillary carcinoma, classical (usual)</v>
      </c>
      <c r="O202" t="str">
        <f>IF('Model output'!M201="","",'Model output'!M201)</f>
        <v/>
      </c>
      <c r="P202" t="str">
        <f>IF('Model output'!N201="","",'Model output'!N201)</f>
        <v>3.0cm</v>
      </c>
      <c r="Q202" t="str">
        <f t="shared" si="46"/>
        <v>3.0cm</v>
      </c>
      <c r="R202" cm="1">
        <f t="array" ref="R202">IF(Q202="","",IF(ISNUMBER(SEARCH("cm",Q202)),MAX(VALUE(SUBSTITUTE(_xlfn.FILTERXML("&lt;t&gt;&lt;s&gt;"&amp;SUBSTITUTE(Q202,",","&lt;/s&gt;&lt;s&gt;")&amp;"&lt;/s&gt;&lt;/t&gt;","//s"),"cm",""))),MAX(VALUE(SUBSTITUTE(_xlfn.FILTERXML("&lt;t&gt;&lt;s&gt;"&amp;SUBSTITUTE(Q202,",","&lt;/s&gt;&lt;s&gt;")&amp;"&lt;/s&gt;&lt;/t&gt;","//s"),"mm","")))/10))</f>
        <v>3</v>
      </c>
      <c r="S202" t="str">
        <f>IF(OR('Model output'!P201="",ISNUMBER(SEARCH("Not identified", 'Model output'!P201)),ISNUMBER(SEARCH("Absent",'Model output'!P201)),AND(ISNUMBER(SEARCH("No",'Model output'!P201)),NOT(ISNUMBER(SEARCH("diagnostic",'Model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t="str">
        <f>IF('Model output'!S201="","", IF('Model output'!S201= "[]", "", 'Model output'!S201))</f>
        <v>Not identified</v>
      </c>
      <c r="Y202" t="str">
        <f>IF(OR('Model output'!S201="",ISNUMBER(SEARCH("Absent",'Model output'!S201)),ISNUMBER(SEARCH("Not identified",'Model output'!S201)),ISNUMBER(SEARCH("No",'Model output'!S201)),ISNUMBER(SEARCH("negative",'Model output'!S201)),ISNUMBER(SEARCH("limited to thyroid",'Model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 IF('Model output'!T201="[]", "", IF('Model output'!T201="Not mentioned", "No", "Yes")))</f>
        <v/>
      </c>
      <c r="AB202" t="str">
        <f>IF(AA202&lt;&gt;"Yes","",IF(OR('Model output'!U201="",'Model output'!U201="[]",ISNUMBER(SEARCH("Not identified",'Model output'!U201))),"",'Model output'!U201))</f>
        <v/>
      </c>
      <c r="AC202" s="9" t="str">
        <f>IF(OR('Model output'!V201="", AND(ISERROR(SEARCH("Positive",'Model output'!V201)), ISNUMBER(SEARCH("Negative",'Model output'!V201))), 'Model output'!V201="No", ISNUMBER(SEARCH("Uninvolved",'Model output'!V201)), ISNUMBER(SEARCH("Not involved",'Model output'!V201)), ISNUMBER(SEARCH("Free",'Model output'!V201)), ISNUMBER(SEARCH("Cannot be assessed",'Model output'!V201)), ISNUMBER(SEARCH("1 mm",'Model output'!V201)), ISNUMBER(SEARCH("0.1 CM",'Model output'!V201)), ISNUMBER(SEARCH("less than 0.2 mm",'Model output'!V201)), ISNUMBER(SEARCH("less than 0.5 mm",'Model output'!V201)), ISNUMBER(SEARCH("abut",'Model output'!V201))), "negative", "positive")</f>
        <v>negative</v>
      </c>
      <c r="AE202" s="27"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ISNUMBER(SEARCH("papillary",N202,1)),S202="positive"),AND(AND(ISNUMBER(J202),J202&gt;=5),M202=""),AND(AND(ISNUMBER(J202),J202&gt;=5),AND(ISNUMBER(M202),M202&gt;=1)),AND(ISNUMBER(SERACH("papillary",N202)),OR(Y202="positive",Z202="positive"), ISNUMBER(SEARCH("BRAF",AB202)))),"intermediate","low"))</f>
        <v>low</v>
      </c>
      <c r="AF202" s="28" t="str">
        <f t="shared" si="48"/>
        <v>2</v>
      </c>
      <c r="AG202" s="28" t="str">
        <f t="shared" si="49"/>
        <v>1a</v>
      </c>
      <c r="AH202" s="28" t="str">
        <f t="shared" si="50"/>
        <v>0</v>
      </c>
      <c r="AI202" s="35" t="str">
        <f t="shared" si="51"/>
        <v>II</v>
      </c>
      <c r="AJ202" s="27" t="s">
        <v>627</v>
      </c>
      <c r="AK202" s="32" t="s">
        <v>947</v>
      </c>
      <c r="AL202" s="32" t="s">
        <v>949</v>
      </c>
      <c r="AM202" s="32" t="s">
        <v>948</v>
      </c>
      <c r="AN202" s="32" t="s">
        <v>946</v>
      </c>
      <c r="AO202" s="33">
        <f t="shared" ca="1" si="52"/>
        <v>1</v>
      </c>
      <c r="AP202" s="28">
        <f t="shared" si="53"/>
        <v>1</v>
      </c>
      <c r="AQ202" s="28">
        <f t="shared" si="54"/>
        <v>1</v>
      </c>
      <c r="AR202" s="28">
        <f t="shared" si="55"/>
        <v>1</v>
      </c>
      <c r="AS202" s="34">
        <f t="shared" si="56"/>
        <v>1</v>
      </c>
    </row>
    <row r="203" spans="1:45">
      <c r="A203" t="str">
        <f>'Model output'!A202</f>
        <v>TCGA-EM-A3O3</v>
      </c>
      <c r="B203" s="43">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
      </c>
      <c r="F203" t="str">
        <f t="shared" si="45"/>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output'!G202)),ISNUMBER(SEARCH("2",'Model output'!G202)),ISNUMBER(SEARCH("III",'Model output'!G202)),ISNUMBER(SEARCH("three",'Model output'!G202)),ISNUMBER(SEARCH("3",'Model output'!G202)),ISNUMBER(SEARCH("IV",'Model output'!G202)),ISNUMBER(SEARCH("four",'Model output'!G202)),ISNUMBER(SEARCH("4",'Model output'!G202)),ISNUMBER(SEARCH("V ",'Model output'!G202)),ISNUMBER(SEARCH("five",'Model output'!G202)),ISNUMBER(SEARCH("5",'Model output'!G202))))), "lateral", "central"))</f>
        <v>central</v>
      </c>
      <c r="H203" t="str">
        <f>IF('Model output'!H202="","negative",IF('Model output'!H202="[]", "negative", IF(OR(ISNUMBER(SEARCH("lymph node",'Model output'!H202)),ISNUMBER(SEARCH("Not mentioned",'Model output'!H202)),ISNUMBER(SEARCH("neck",'Model output'!H202)),ISNUMBER(SEARCH("Not applicable",'Model output'!H202))),"negative","positive")))</f>
        <v>negative</v>
      </c>
      <c r="I203">
        <f>IF('Model output'!I202="","",IF(ISNUMBER('Model output'!I202),'Model output'!I202,1))</f>
        <v>16</v>
      </c>
      <c r="J203">
        <f>IF('Model output'!J202="","",IF(AND(ISNUMBER('Model output'!J202),'Model output'!J202&lt;=I203),'Model output'!J202,IF(ISNUMBER(SEARCH("0/",'Model output'!J202)),0,1)))</f>
        <v>3</v>
      </c>
      <c r="K203" t="str" cm="1">
        <f t="array" ref="K203">IF(COUNT(FIND({0,1,2,3,4,5,6,7,8,9},'Model output'!K202))&gt;0,'Model output'!K202,"")</f>
        <v/>
      </c>
      <c r="L203" s="8" t="str">
        <f t="shared" si="47"/>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 carcinoma, classical (usual)</v>
      </c>
      <c r="O203" t="str">
        <f>IF('Model output'!M202="","",'Model output'!M202)</f>
        <v>Warthin-like and hobnail cell change, cribriform-morular architecture</v>
      </c>
      <c r="P203" t="str">
        <f>IF('Model output'!N202="","",'Model output'!N202)</f>
        <v>3.1 cm</v>
      </c>
      <c r="Q203" t="str">
        <f t="shared" si="46"/>
        <v>3.1cm</v>
      </c>
      <c r="R203" cm="1">
        <f t="array" ref="R203">IF(Q203="","",IF(ISNUMBER(SEARCH("cm",Q203)),MAX(VALUE(SUBSTITUTE(_xlfn.FILTERXML("&lt;t&gt;&lt;s&gt;"&amp;SUBSTITUTE(Q203,",","&lt;/s&gt;&lt;s&gt;")&amp;"&lt;/s&gt;&lt;/t&gt;","//s"),"cm",""))),MAX(VALUE(SUBSTITUTE(_xlfn.FILTERXML("&lt;t&gt;&lt;s&gt;"&amp;SUBSTITUTE(Q203,",","&lt;/s&gt;&lt;s&gt;")&amp;"&lt;/s&gt;&lt;/t&gt;","//s"),"mm","")))/10))</f>
        <v>3.1</v>
      </c>
      <c r="S203" t="str">
        <f>IF(OR('Model output'!P202="",ISNUMBER(SEARCH("Not identified", 'Model output'!P202)),ISNUMBER(SEARCH("Absent",'Model output'!P202)),AND(ISNUMBER(SEARCH("No",'Model output'!P202)),NOT(ISNUMBER(SEARCH("diagnostic",'Model output'!P202)))),ISNUMBER(SEARCH("Negative",'Model output'!P202))),"negative","positive")</f>
        <v>negative</v>
      </c>
      <c r="T203" t="str">
        <f>IF('Model output'!O202="","",'Model output'!O202)</f>
        <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t="str">
        <f>IF('Model output'!S202="","", IF('Model output'!S202= "[]", "", 'Model output'!S202))</f>
        <v>Not identified</v>
      </c>
      <c r="Y203" t="str">
        <f>IF(OR('Model output'!S202="",ISNUMBER(SEARCH("Absent",'Model output'!S202)),ISNUMBER(SEARCH("Not identified",'Model output'!S202)),ISNUMBER(SEARCH("No",'Model output'!S202)),ISNUMBER(SEARCH("negative",'Model output'!S202)),ISNUMBER(SEARCH("limited to thyroid",'Model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 IF('Model output'!T202="[]", "", IF('Model output'!T202="Not mentioned", "No", "Yes")))</f>
        <v/>
      </c>
      <c r="AB203" t="str">
        <f>IF(AA203&lt;&gt;"Yes","",IF(OR('Model output'!U202="",'Model output'!U202="[]",ISNUMBER(SEARCH("Not identified",'Model output'!U202))),"",'Model output'!U202))</f>
        <v/>
      </c>
      <c r="AC203" s="9" t="str">
        <f>IF(OR('Model output'!V202="", AND(ISERROR(SEARCH("Positive",'Model output'!V202)), ISNUMBER(SEARCH("Negative",'Model output'!V202))), 'Model output'!V202="No", ISNUMBER(SEARCH("Uninvolved",'Model output'!V202)), ISNUMBER(SEARCH("Not involved",'Model output'!V202)), ISNUMBER(SEARCH("Free",'Model output'!V202)), ISNUMBER(SEARCH("Cannot be assessed",'Model output'!V202)), ISNUMBER(SEARCH("1 mm",'Model output'!V202)), ISNUMBER(SEARCH("0.1 CM",'Model output'!V202)), ISNUMBER(SEARCH("less than 0.2 mm",'Model output'!V202)), ISNUMBER(SEARCH("less than 0.5 mm",'Model output'!V202)), ISNUMBER(SEARCH("abut",'Model output'!V202))), "negative", "positive")</f>
        <v>negative</v>
      </c>
      <c r="AE203" s="27"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ISNUMBER(SEARCH("papillary",N203,1)),S203="positive"),AND(AND(ISNUMBER(J203),J203&gt;=5),M203=""),AND(AND(ISNUMBER(J203),J203&gt;=5),AND(ISNUMBER(M203),M203&gt;=1)),AND(ISNUMBER(SERACH("papillary",N203)),OR(Y203="positive",Z203="positive"), ISNUMBER(SEARCH("BRAF",AB203)))),"intermediate","low"))</f>
        <v>intermediate</v>
      </c>
      <c r="AF203" s="28" t="str">
        <f t="shared" si="48"/>
        <v>2</v>
      </c>
      <c r="AG203" s="28" t="str">
        <f t="shared" si="49"/>
        <v>1a</v>
      </c>
      <c r="AH203" s="28" t="str">
        <f t="shared" si="50"/>
        <v>0</v>
      </c>
      <c r="AI203" s="35" t="str">
        <f t="shared" si="51"/>
        <v>II</v>
      </c>
      <c r="AJ203" s="27" t="s">
        <v>629</v>
      </c>
      <c r="AK203" s="32" t="s">
        <v>947</v>
      </c>
      <c r="AL203" s="32" t="s">
        <v>949</v>
      </c>
      <c r="AM203" s="32" t="s">
        <v>948</v>
      </c>
      <c r="AN203" s="32" t="s">
        <v>946</v>
      </c>
      <c r="AO203" s="33">
        <f t="shared" ca="1" si="52"/>
        <v>1</v>
      </c>
      <c r="AP203" s="28">
        <f t="shared" si="53"/>
        <v>1</v>
      </c>
      <c r="AQ203" s="28">
        <f t="shared" si="54"/>
        <v>1</v>
      </c>
      <c r="AR203" s="28">
        <f t="shared" si="55"/>
        <v>1</v>
      </c>
      <c r="AS203" s="34">
        <f t="shared" si="56"/>
        <v>1</v>
      </c>
    </row>
    <row r="204" spans="1:45">
      <c r="A204" t="str">
        <f>'Model output'!A203</f>
        <v>TCGA-EM-A3O6</v>
      </c>
      <c r="B204" s="43">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
      </c>
      <c r="F204" t="str">
        <f t="shared" si="45"/>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output'!G203)),ISNUMBER(SEARCH("2",'Model output'!G203)),ISNUMBER(SEARCH("III",'Model output'!G203)),ISNUMBER(SEARCH("three",'Model output'!G203)),ISNUMBER(SEARCH("3",'Model output'!G203)),ISNUMBER(SEARCH("IV",'Model output'!G203)),ISNUMBER(SEARCH("four",'Model output'!G203)),ISNUMBER(SEARCH("4",'Model output'!G203)),ISNUMBER(SEARCH("V ",'Model output'!G203)),ISNUMBER(SEARCH("five",'Model output'!G203)),ISNUMBER(SEARCH("5",'Model output'!G203))))), "lateral", "central"))</f>
        <v/>
      </c>
      <c r="H204" t="str">
        <f>IF('Model output'!H203="","negative",IF('Model output'!H203="[]", "negative", IF(OR(ISNUMBER(SEARCH("lymph node",'Model output'!H203)),ISNUMBER(SEARCH("Not mentioned",'Model output'!H203)),ISNUMBER(SEARCH("neck",'Model output'!H203)),ISNUMBER(SEARCH("Not applicable",'Model output'!H203))),"negative","positive")))</f>
        <v>negative</v>
      </c>
      <c r="I204">
        <f>IF('Model output'!I203="","",IF(ISNUMBER('Model output'!I203),'Model output'!I203,1))</f>
        <v>0</v>
      </c>
      <c r="J204">
        <f>IF('Model output'!J203="","",IF(AND(ISNUMBER('Model output'!J203),'Model output'!J203&lt;=I204),'Model output'!J203,IF(ISNUMBER(SEARCH("0/",'Model output'!J203)),0,1)))</f>
        <v>0</v>
      </c>
      <c r="K204" t="str" cm="1">
        <f t="array" ref="K204">IF(COUNT(FIND({0,1,2,3,4,5,6,7,8,9},'Model output'!K203))&gt;0,'Model output'!K203,"")</f>
        <v/>
      </c>
      <c r="L204" s="8" t="str">
        <f t="shared" si="47"/>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 carcinoma, follicular variant</v>
      </c>
      <c r="O204" t="str">
        <f>IF('Model output'!M203="","",'Model output'!M203)</f>
        <v>Follicular architecture, Classical cytomorphology, Oncocytic or oxyphilic cytomorphology</v>
      </c>
      <c r="P204" t="str">
        <f>IF('Model output'!N203="","",'Model output'!N203)</f>
        <v>4.0cm</v>
      </c>
      <c r="Q204" t="str">
        <f t="shared" si="46"/>
        <v>4.0cm</v>
      </c>
      <c r="R204" cm="1">
        <f t="array" ref="R204">IF(Q204="","",IF(ISNUMBER(SEARCH("cm",Q204)),MAX(VALUE(SUBSTITUTE(_xlfn.FILTERXML("&lt;t&gt;&lt;s&gt;"&amp;SUBSTITUTE(Q204,",","&lt;/s&gt;&lt;s&gt;")&amp;"&lt;/s&gt;&lt;/t&gt;","//s"),"cm",""))),MAX(VALUE(SUBSTITUTE(_xlfn.FILTERXML("&lt;t&gt;&lt;s&gt;"&amp;SUBSTITUTE(Q204,",","&lt;/s&gt;&lt;s&gt;")&amp;"&lt;/s&gt;&lt;/t&gt;","//s"),"mm","")))/10))</f>
        <v>4</v>
      </c>
      <c r="S204" t="str">
        <f>IF(OR('Model output'!P203="",ISNUMBER(SEARCH("Not identified", 'Model output'!P203)),ISNUMBER(SEARCH("Absent",'Model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t="str">
        <f>IF('Model output'!S203="","", IF('Model output'!S203= "[]", "", 'Model output'!S203))</f>
        <v>Not identified</v>
      </c>
      <c r="Y204" t="str">
        <f>IF(OR('Model output'!S203="",ISNUMBER(SEARCH("Absent",'Model output'!S203)),ISNUMBER(SEARCH("Not identified",'Model output'!S203)),ISNUMBER(SEARCH("No",'Model output'!S203)),ISNUMBER(SEARCH("negative",'Model output'!S203)),ISNUMBER(SEARCH("limited to thyroid",'Model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 IF('Model output'!T203="[]", "", IF('Model output'!T203="Not mentioned", "No", "Yes")))</f>
        <v/>
      </c>
      <c r="AB204" t="str">
        <f>IF(AA204&lt;&gt;"Yes","",IF(OR('Model output'!U203="",'Model output'!U203="[]",ISNUMBER(SEARCH("Not identified",'Model output'!U203))),"",'Model output'!U203))</f>
        <v/>
      </c>
      <c r="AC204" s="9" t="str">
        <f>IF(OR('Model output'!V203="", AND(ISERROR(SEARCH("Positive",'Model output'!V203)), ISNUMBER(SEARCH("Negative",'Model output'!V203))), 'Model output'!V203="No", ISNUMBER(SEARCH("Uninvolved",'Model output'!V203)), ISNUMBER(SEARCH("Not involved",'Model output'!V203)), ISNUMBER(SEARCH("Free",'Model output'!V203)), ISNUMBER(SEARCH("Cannot be assessed",'Model output'!V203)), ISNUMBER(SEARCH("1 mm",'Model output'!V203)), ISNUMBER(SEARCH("0.1 CM",'Model output'!V203)), ISNUMBER(SEARCH("less than 0.2 mm",'Model output'!V203)), ISNUMBER(SEARCH("less than 0.5 mm",'Model output'!V203)), ISNUMBER(SEARCH("abut",'Model output'!V203))), "negative", "positive")</f>
        <v>negative</v>
      </c>
      <c r="AE204" s="27"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ISNUMBER(SEARCH("papillary",N204,1)),S204="positive"),AND(AND(ISNUMBER(J204),J204&gt;=5),M204=""),AND(AND(ISNUMBER(J204),J204&gt;=5),AND(ISNUMBER(M204),M204&gt;=1)),AND(ISNUMBER(SERACH("papillary",N204)),OR(Y204="positive",Z204="positive"), ISNUMBER(SEARCH("BRAF",AB204)))),"intermediate","low"))</f>
        <v>low</v>
      </c>
      <c r="AF204" s="28" t="str">
        <f t="shared" si="48"/>
        <v>2</v>
      </c>
      <c r="AG204" s="28" t="str">
        <f t="shared" si="49"/>
        <v>0</v>
      </c>
      <c r="AH204" s="28" t="str">
        <f t="shared" si="50"/>
        <v>0</v>
      </c>
      <c r="AI204" s="35" t="str">
        <f t="shared" si="51"/>
        <v>I</v>
      </c>
      <c r="AJ204" s="27" t="s">
        <v>627</v>
      </c>
      <c r="AK204" s="32" t="s">
        <v>947</v>
      </c>
      <c r="AL204" s="32" t="s">
        <v>948</v>
      </c>
      <c r="AM204" s="32" t="s">
        <v>948</v>
      </c>
      <c r="AN204" s="32" t="s">
        <v>59</v>
      </c>
      <c r="AO204" s="33">
        <f t="shared" ca="1" si="52"/>
        <v>1</v>
      </c>
      <c r="AP204" s="28">
        <f t="shared" si="53"/>
        <v>1</v>
      </c>
      <c r="AQ204" s="28">
        <f t="shared" si="54"/>
        <v>1</v>
      </c>
      <c r="AR204" s="28">
        <f t="shared" si="55"/>
        <v>1</v>
      </c>
      <c r="AS204" s="34">
        <f t="shared" si="56"/>
        <v>1</v>
      </c>
    </row>
    <row r="205" spans="1:45">
      <c r="A205" t="str">
        <f>'Model output'!A204</f>
        <v>TCGA-EM-A3O7</v>
      </c>
      <c r="B205" s="43">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
      </c>
      <c r="F205" t="str">
        <f t="shared" si="45"/>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output'!G204)),ISNUMBER(SEARCH("2",'Model output'!G204)),ISNUMBER(SEARCH("III",'Model output'!G204)),ISNUMBER(SEARCH("three",'Model output'!G204)),ISNUMBER(SEARCH("3",'Model output'!G204)),ISNUMBER(SEARCH("IV",'Model output'!G204)),ISNUMBER(SEARCH("four",'Model output'!G204)),ISNUMBER(SEARCH("4",'Model output'!G204)),ISNUMBER(SEARCH("V ",'Model output'!G204)),ISNUMBER(SEARCH("five",'Model output'!G204)),ISNUMBER(SEARCH("5",'Model output'!G204))))), "lateral", "central"))</f>
        <v/>
      </c>
      <c r="H205" t="str">
        <f>IF('Model output'!H204="","negative",IF('Model output'!H204="[]", "negative", IF(OR(ISNUMBER(SEARCH("lymph node",'Model output'!H204)),ISNUMBER(SEARCH("Not mentioned",'Model output'!H204)),ISNUMBER(SEARCH("neck",'Model output'!H204)),ISNUMBER(SEARCH("Not applicable",'Model output'!H204))),"negative","positive")))</f>
        <v>negative</v>
      </c>
      <c r="I205">
        <f>IF('Model output'!I204="","",IF(ISNUMBER('Model output'!I204),'Model output'!I204,1))</f>
        <v>0</v>
      </c>
      <c r="J205">
        <f>IF('Model output'!J204="","",IF(AND(ISNUMBER('Model output'!J204),'Model output'!J204&lt;=I205),'Model output'!J204,IF(ISNUMBER(SEARCH("0/",'Model output'!J204)),0,1)))</f>
        <v>0</v>
      </c>
      <c r="K205" t="str" cm="1">
        <f t="array" ref="K205">IF(COUNT(FIND({0,1,2,3,4,5,6,7,8,9},'Model output'!K204))&gt;0,'Model output'!K204,"")</f>
        <v/>
      </c>
      <c r="L205" s="8" t="str">
        <f t="shared" si="47"/>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 carcinoma, classical (usual)</v>
      </c>
      <c r="O205" t="str">
        <f>IF('Model output'!M204="","",'Model output'!M204)</f>
        <v>Follicular variant</v>
      </c>
      <c r="P205" t="str">
        <f>IF('Model output'!N204="","",'Model output'!N204)</f>
        <v>5.0cm</v>
      </c>
      <c r="Q205" t="str">
        <f t="shared" si="46"/>
        <v>5.0cm</v>
      </c>
      <c r="R205" cm="1">
        <f t="array" ref="R205">IF(Q205="","",IF(ISNUMBER(SEARCH("cm",Q205)),MAX(VALUE(SUBSTITUTE(_xlfn.FILTERXML("&lt;t&gt;&lt;s&gt;"&amp;SUBSTITUTE(Q205,",","&lt;/s&gt;&lt;s&gt;")&amp;"&lt;/s&gt;&lt;/t&gt;","//s"),"cm",""))),MAX(VALUE(SUBSTITUTE(_xlfn.FILTERXML("&lt;t&gt;&lt;s&gt;"&amp;SUBSTITUTE(Q205,",","&lt;/s&gt;&lt;s&gt;")&amp;"&lt;/s&gt;&lt;/t&gt;","//s"),"mm","")))/10))</f>
        <v>5</v>
      </c>
      <c r="S205" t="str">
        <f>IF(OR('Model output'!P204="",ISNUMBER(SEARCH("Not identified", 'Model output'!P204)),ISNUMBER(SEARCH("Absent",'Model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positive</v>
      </c>
      <c r="X205" t="str">
        <f>IF('Model output'!S204="","", IF('Model output'!S204= "[]", "", 'Model output'!S204))</f>
        <v>Not identified</v>
      </c>
      <c r="Y205" t="str">
        <f>IF(OR('Model output'!S204="",ISNUMBER(SEARCH("Absent",'Model output'!S204)),ISNUMBER(SEARCH("Not identified",'Model output'!S204)),ISNUMBER(SEARCH("No",'Model output'!S204)),ISNUMBER(SEARCH("negative",'Model output'!S204)),ISNUMBER(SEARCH("limited to thyroid",'Model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 IF('Model output'!T204="[]", "", IF('Model output'!T204="Not mentioned", "No", "Yes")))</f>
        <v/>
      </c>
      <c r="AB205" t="str">
        <f>IF(AA205&lt;&gt;"Yes","",IF(OR('Model output'!U204="",'Model output'!U204="[]",ISNUMBER(SEARCH("Not identified",'Model output'!U204))),"",'Model output'!U204))</f>
        <v/>
      </c>
      <c r="AC205" s="9" t="str">
        <f>IF(OR('Model output'!V204="", AND(ISERROR(SEARCH("Positive",'Model output'!V204)), ISNUMBER(SEARCH("Negative",'Model output'!V204))), 'Model output'!V204="No", ISNUMBER(SEARCH("Uninvolved",'Model output'!V204)), ISNUMBER(SEARCH("Not involved",'Model output'!V204)), ISNUMBER(SEARCH("Free",'Model output'!V204)), ISNUMBER(SEARCH("Cannot be assessed",'Model output'!V204)), ISNUMBER(SEARCH("1 mm",'Model output'!V204)), ISNUMBER(SEARCH("0.1 CM",'Model output'!V204)), ISNUMBER(SEARCH("less than 0.2 mm",'Model output'!V204)), ISNUMBER(SEARCH("less than 0.5 mm",'Model output'!V204)), ISNUMBER(SEARCH("abut",'Model output'!V204))), "negative", "positive")</f>
        <v>negative</v>
      </c>
      <c r="AE205" s="27"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ISNUMBER(SEARCH("papillary",N205,1)),S205="positive"),AND(AND(ISNUMBER(J205),J205&gt;=5),M205=""),AND(AND(ISNUMBER(J205),J205&gt;=5),AND(ISNUMBER(M205),M205&gt;=1)),AND(ISNUMBER(SERACH("papillary",N205)),OR(Y205="positive",Z205="positive"), ISNUMBER(SEARCH("BRAF",AB205)))),"intermediate","low"))</f>
        <v>low</v>
      </c>
      <c r="AF205" s="28" t="str">
        <f t="shared" si="48"/>
        <v>3a</v>
      </c>
      <c r="AG205" s="28" t="str">
        <f t="shared" si="49"/>
        <v>0</v>
      </c>
      <c r="AH205" s="28" t="str">
        <f t="shared" si="50"/>
        <v>0</v>
      </c>
      <c r="AI205" s="35" t="str">
        <f t="shared" si="51"/>
        <v>I</v>
      </c>
      <c r="AJ205" s="27" t="s">
        <v>627</v>
      </c>
      <c r="AK205" s="32" t="s">
        <v>950</v>
      </c>
      <c r="AL205" s="32" t="s">
        <v>948</v>
      </c>
      <c r="AM205" s="32" t="s">
        <v>948</v>
      </c>
      <c r="AN205" s="32" t="s">
        <v>59</v>
      </c>
      <c r="AO205" s="33">
        <f t="shared" ca="1" si="52"/>
        <v>1</v>
      </c>
      <c r="AP205" s="28">
        <f t="shared" si="53"/>
        <v>1</v>
      </c>
      <c r="AQ205" s="28">
        <f t="shared" si="54"/>
        <v>1</v>
      </c>
      <c r="AR205" s="28">
        <f t="shared" si="55"/>
        <v>1</v>
      </c>
      <c r="AS205" s="34">
        <f t="shared" si="56"/>
        <v>1</v>
      </c>
    </row>
    <row r="206" spans="1:45">
      <c r="A206" t="str">
        <f>'Model output'!A205</f>
        <v>TCGA-EM-A3O8</v>
      </c>
      <c r="B206" s="43">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
      </c>
      <c r="F206" t="str">
        <f t="shared" si="45"/>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output'!G205)),ISNUMBER(SEARCH("2",'Model output'!G205)),ISNUMBER(SEARCH("III",'Model output'!G205)),ISNUMBER(SEARCH("three",'Model output'!G205)),ISNUMBER(SEARCH("3",'Model output'!G205)),ISNUMBER(SEARCH("IV",'Model output'!G205)),ISNUMBER(SEARCH("four",'Model output'!G205)),ISNUMBER(SEARCH("4",'Model output'!G205)),ISNUMBER(SEARCH("V ",'Model output'!G205)),ISNUMBER(SEARCH("five",'Model output'!G205)),ISNUMBER(SEARCH("5",'Model output'!G205))))), "lateral", "central"))</f>
        <v/>
      </c>
      <c r="H206" t="str">
        <f>IF('Model output'!H205="","negative",IF('Model output'!H205="[]", "negative", IF(OR(ISNUMBER(SEARCH("lymph node",'Model output'!H205)),ISNUMBER(SEARCH("Not mentioned",'Model output'!H205)),ISNUMBER(SEARCH("neck",'Model output'!H205)),ISNUMBER(SEARCH("Not applicable",'Model output'!H205))),"negative","positive")))</f>
        <v>negative</v>
      </c>
      <c r="I206">
        <f>IF('Model output'!I205="","",IF(ISNUMBER('Model output'!I205),'Model output'!I205,1))</f>
        <v>3</v>
      </c>
      <c r="J206">
        <f>IF('Model output'!J205="","",IF(AND(ISNUMBER('Model output'!J205),'Model output'!J205&lt;=I206),'Model output'!J205,IF(ISNUMBER(SEARCH("0/",'Model output'!J205)),0,1)))</f>
        <v>0</v>
      </c>
      <c r="K206" t="str" cm="1">
        <f t="array" ref="K206">IF(COUNT(FIND({0,1,2,3,4,5,6,7,8,9},'Model output'!K205))&gt;0,'Model output'!K205,"")</f>
        <v/>
      </c>
      <c r="L206" s="8" t="str">
        <f t="shared" si="47"/>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 carcinoma, follicular variant</v>
      </c>
      <c r="O206" t="str">
        <f>IF('Model output'!M205="","",'Model output'!M205)</f>
        <v/>
      </c>
      <c r="P206" t="str">
        <f>IF('Model output'!N205="","",'Model output'!N205)</f>
        <v>1.3cm</v>
      </c>
      <c r="Q206" t="str">
        <f t="shared" si="46"/>
        <v>1.3cm</v>
      </c>
      <c r="R206" cm="1">
        <f t="array" ref="R206">IF(Q206="","",IF(ISNUMBER(SEARCH("cm",Q206)),MAX(VALUE(SUBSTITUTE(_xlfn.FILTERXML("&lt;t&gt;&lt;s&gt;"&amp;SUBSTITUTE(Q206,",","&lt;/s&gt;&lt;s&gt;")&amp;"&lt;/s&gt;&lt;/t&gt;","//s"),"cm",""))),MAX(VALUE(SUBSTITUTE(_xlfn.FILTERXML("&lt;t&gt;&lt;s&gt;"&amp;SUBSTITUTE(Q206,",","&lt;/s&gt;&lt;s&gt;")&amp;"&lt;/s&gt;&lt;/t&gt;","//s"),"mm","")))/10))</f>
        <v>1.3</v>
      </c>
      <c r="S206" t="str">
        <f>IF(OR('Model output'!P205="",ISNUMBER(SEARCH("Not identified", 'Model output'!P205)),ISNUMBER(SEARCH("Absent",'Model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t="str">
        <f>IF('Model output'!S205="","", IF('Model output'!S205= "[]", "", 'Model output'!S205))</f>
        <v>Not identified</v>
      </c>
      <c r="Y206" t="str">
        <f>IF(OR('Model output'!S205="",ISNUMBER(SEARCH("Absent",'Model output'!S205)),ISNUMBER(SEARCH("Not identified",'Model output'!S205)),ISNUMBER(SEARCH("No",'Model output'!S205)),ISNUMBER(SEARCH("negative",'Model output'!S205)),ISNUMBER(SEARCH("limited to thyroid",'Model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 IF('Model output'!T205="[]", "", IF('Model output'!T205="Not mentioned", "No", "Yes")))</f>
        <v/>
      </c>
      <c r="AB206" t="str">
        <f>IF(AA206&lt;&gt;"Yes","",IF(OR('Model output'!U205="",'Model output'!U205="[]",ISNUMBER(SEARCH("Not identified",'Model output'!U205))),"",'Model output'!U205))</f>
        <v/>
      </c>
      <c r="AC206" s="9" t="str">
        <f>IF(OR('Model output'!V205="", AND(ISERROR(SEARCH("Positive",'Model output'!V205)), ISNUMBER(SEARCH("Negative",'Model output'!V205))), 'Model output'!V205="No", ISNUMBER(SEARCH("Uninvolved",'Model output'!V205)), ISNUMBER(SEARCH("Not involved",'Model output'!V205)), ISNUMBER(SEARCH("Free",'Model output'!V205)), ISNUMBER(SEARCH("Cannot be assessed",'Model output'!V205)), ISNUMBER(SEARCH("1 mm",'Model output'!V205)), ISNUMBER(SEARCH("0.1 CM",'Model output'!V205)), ISNUMBER(SEARCH("less than 0.2 mm",'Model output'!V205)), ISNUMBER(SEARCH("less than 0.5 mm",'Model output'!V205)), ISNUMBER(SEARCH("abut",'Model output'!V205))), "negative", "positive")</f>
        <v>negative</v>
      </c>
      <c r="AE206" s="27"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ISNUMBER(SEARCH("papillary",N206,1)),S206="positive"),AND(AND(ISNUMBER(J206),J206&gt;=5),M206=""),AND(AND(ISNUMBER(J206),J206&gt;=5),AND(ISNUMBER(M206),M206&gt;=1)),AND(ISNUMBER(SERACH("papillary",N206)),OR(Y206="positive",Z206="positive"), ISNUMBER(SEARCH("BRAF",AB206)))),"intermediate","low"))</f>
        <v>low</v>
      </c>
      <c r="AF206" s="28" t="str">
        <f t="shared" si="48"/>
        <v>1b</v>
      </c>
      <c r="AG206" s="28" t="str">
        <f t="shared" si="49"/>
        <v>0</v>
      </c>
      <c r="AH206" s="28" t="str">
        <f t="shared" si="50"/>
        <v>0</v>
      </c>
      <c r="AI206" s="35" t="str">
        <f t="shared" si="51"/>
        <v>I</v>
      </c>
      <c r="AJ206" s="27" t="s">
        <v>627</v>
      </c>
      <c r="AK206" s="32" t="s">
        <v>944</v>
      </c>
      <c r="AL206" s="32" t="s">
        <v>945</v>
      </c>
      <c r="AM206" s="32" t="s">
        <v>948</v>
      </c>
      <c r="AN206" s="32" t="s">
        <v>59</v>
      </c>
      <c r="AO206" s="33">
        <f t="shared" ca="1" si="52"/>
        <v>1</v>
      </c>
      <c r="AP206" s="28">
        <f t="shared" si="53"/>
        <v>1</v>
      </c>
      <c r="AQ206" s="28">
        <f t="shared" si="54"/>
        <v>1</v>
      </c>
      <c r="AR206" s="28">
        <f t="shared" si="55"/>
        <v>1</v>
      </c>
      <c r="AS206" s="34">
        <f t="shared" si="56"/>
        <v>1</v>
      </c>
    </row>
    <row r="207" spans="1:45">
      <c r="A207" t="str">
        <f>'Model output'!A206</f>
        <v>TCGA-EM-A3O9</v>
      </c>
      <c r="B207" s="43">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
      </c>
      <c r="F207" t="str">
        <f t="shared" si="45"/>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output'!G206)),ISNUMBER(SEARCH("2",'Model output'!G206)),ISNUMBER(SEARCH("III",'Model output'!G206)),ISNUMBER(SEARCH("three",'Model output'!G206)),ISNUMBER(SEARCH("3",'Model output'!G206)),ISNUMBER(SEARCH("IV",'Model output'!G206)),ISNUMBER(SEARCH("four",'Model output'!G206)),ISNUMBER(SEARCH("4",'Model output'!G206)),ISNUMBER(SEARCH("V ",'Model output'!G206)),ISNUMBER(SEARCH("five",'Model output'!G206)),ISNUMBER(SEARCH("5",'Model output'!G206))))), "lateral", "central"))</f>
        <v/>
      </c>
      <c r="H207" t="str">
        <f>IF('Model output'!H206="","negative",IF('Model output'!H206="[]", "negative", IF(OR(ISNUMBER(SEARCH("lymph node",'Model output'!H206)),ISNUMBER(SEARCH("Not mentioned",'Model output'!H206)),ISNUMBER(SEARCH("neck",'Model output'!H206)),ISNUMBER(SEARCH("Not applicable",'Model output'!H206))),"negative","positive")))</f>
        <v>negative</v>
      </c>
      <c r="I207">
        <f>IF('Model output'!I206="","",IF(ISNUMBER('Model output'!I206),'Model output'!I206,1))</f>
        <v>2</v>
      </c>
      <c r="J207">
        <f>IF('Model output'!J206="","",IF(AND(ISNUMBER('Model output'!J206),'Model output'!J206&lt;=I207),'Model output'!J206,IF(ISNUMBER(SEARCH("0/",'Model output'!J206)),0,1)))</f>
        <v>0</v>
      </c>
      <c r="K207" t="str" cm="1">
        <f t="array" ref="K207">IF(COUNT(FIND({0,1,2,3,4,5,6,7,8,9},'Model output'!K206))&gt;0,'Model output'!K206,"")</f>
        <v/>
      </c>
      <c r="L207" s="8" t="str">
        <f t="shared" si="47"/>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 carcinoma, follicular variant</v>
      </c>
      <c r="O207" t="str">
        <f>IF('Model output'!M206="","",'Model output'!M206)</f>
        <v>Oncocytic or oxyphilic variant</v>
      </c>
      <c r="P207" t="str">
        <f>IF('Model output'!N206="","",'Model output'!N206)</f>
        <v>4.5cm</v>
      </c>
      <c r="Q207" t="str">
        <f t="shared" si="46"/>
        <v>4.5cm</v>
      </c>
      <c r="R207" cm="1">
        <f t="array" ref="R207">IF(Q207="","",IF(ISNUMBER(SEARCH("cm",Q207)),MAX(VALUE(SUBSTITUTE(_xlfn.FILTERXML("&lt;t&gt;&lt;s&gt;"&amp;SUBSTITUTE(Q207,",","&lt;/s&gt;&lt;s&gt;")&amp;"&lt;/s&gt;&lt;/t&gt;","//s"),"cm",""))),MAX(VALUE(SUBSTITUTE(_xlfn.FILTERXML("&lt;t&gt;&lt;s&gt;"&amp;SUBSTITUTE(Q207,",","&lt;/s&gt;&lt;s&gt;")&amp;"&lt;/s&gt;&lt;/t&gt;","//s"),"mm","")))/10))</f>
        <v>4.5</v>
      </c>
      <c r="S207" t="str">
        <f>IF(OR('Model output'!P206="",ISNUMBER(SEARCH("Not identified", 'Model output'!P206)),ISNUMBER(SEARCH("Absent",'Model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t="str">
        <f>IF('Model output'!S206="","", IF('Model output'!S206= "[]", "", 'Model output'!S206))</f>
        <v>Not identified</v>
      </c>
      <c r="Y207" t="str">
        <f>IF(OR('Model output'!S206="",ISNUMBER(SEARCH("Absent",'Model output'!S206)),ISNUMBER(SEARCH("Not identified",'Model output'!S206)),ISNUMBER(SEARCH("No",'Model output'!S206)),ISNUMBER(SEARCH("negative",'Model output'!S206)),ISNUMBER(SEARCH("limited to thyroid",'Model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 IF('Model output'!T206="[]", "", IF('Model output'!T206="Not mentioned", "No", "Yes")))</f>
        <v/>
      </c>
      <c r="AB207" t="str">
        <f>IF(AA207&lt;&gt;"Yes","",IF(OR('Model output'!U206="",'Model output'!U206="[]",ISNUMBER(SEARCH("Not identified",'Model output'!U206))),"",'Model output'!U206))</f>
        <v/>
      </c>
      <c r="AC207" s="9" t="str">
        <f>IF(OR('Model output'!V206="", AND(ISERROR(SEARCH("Positive",'Model output'!V206)), ISNUMBER(SEARCH("Negative",'Model output'!V206))), 'Model output'!V206="No", ISNUMBER(SEARCH("Uninvolved",'Model output'!V206)), ISNUMBER(SEARCH("Not involved",'Model output'!V206)), ISNUMBER(SEARCH("Free",'Model output'!V206)), ISNUMBER(SEARCH("Cannot be assessed",'Model output'!V206)), ISNUMBER(SEARCH("1 mm",'Model output'!V206)), ISNUMBER(SEARCH("0.1 CM",'Model output'!V206)), ISNUMBER(SEARCH("less than 0.2 mm",'Model output'!V206)), ISNUMBER(SEARCH("less than 0.5 mm",'Model output'!V206)), ISNUMBER(SEARCH("abut",'Model output'!V206))), "negative", "positive")</f>
        <v>negative</v>
      </c>
      <c r="AE207" s="27"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ISNUMBER(SEARCH("papillary",N207,1)),S207="positive"),AND(AND(ISNUMBER(J207),J207&gt;=5),M207=""),AND(AND(ISNUMBER(J207),J207&gt;=5),AND(ISNUMBER(M207),M207&gt;=1)),AND(ISNUMBER(SERACH("papillary",N207)),OR(Y207="positive",Z207="positive"), ISNUMBER(SEARCH("BRAF",AB207)))),"intermediate","low"))</f>
        <v>low</v>
      </c>
      <c r="AF207" s="28" t="str">
        <f t="shared" si="48"/>
        <v>3a</v>
      </c>
      <c r="AG207" s="28" t="str">
        <f t="shared" si="49"/>
        <v>0</v>
      </c>
      <c r="AH207" s="28" t="str">
        <f t="shared" si="50"/>
        <v>0</v>
      </c>
      <c r="AI207" s="35" t="str">
        <f t="shared" si="51"/>
        <v>I</v>
      </c>
      <c r="AJ207" s="27" t="s">
        <v>627</v>
      </c>
      <c r="AK207" s="32" t="s">
        <v>950</v>
      </c>
      <c r="AL207" s="32" t="s">
        <v>945</v>
      </c>
      <c r="AM207" s="32" t="s">
        <v>948</v>
      </c>
      <c r="AN207" s="32" t="s">
        <v>59</v>
      </c>
      <c r="AO207" s="33">
        <f t="shared" ca="1" si="52"/>
        <v>1</v>
      </c>
      <c r="AP207" s="28">
        <f t="shared" si="53"/>
        <v>1</v>
      </c>
      <c r="AQ207" s="28">
        <f t="shared" si="54"/>
        <v>1</v>
      </c>
      <c r="AR207" s="28">
        <f t="shared" si="55"/>
        <v>1</v>
      </c>
      <c r="AS207" s="34">
        <f t="shared" si="56"/>
        <v>1</v>
      </c>
    </row>
    <row r="208" spans="1:45">
      <c r="A208" t="str">
        <f>'Model output'!A207</f>
        <v>TCGA-EM-A3OA</v>
      </c>
      <c r="B208" s="43">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
      </c>
      <c r="F208" t="str">
        <f t="shared" si="45"/>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output'!G207)),ISNUMBER(SEARCH("2",'Model output'!G207)),ISNUMBER(SEARCH("III",'Model output'!G207)),ISNUMBER(SEARCH("three",'Model output'!G207)),ISNUMBER(SEARCH("3",'Model output'!G207)),ISNUMBER(SEARCH("IV",'Model output'!G207)),ISNUMBER(SEARCH("four",'Model output'!G207)),ISNUMBER(SEARCH("4",'Model output'!G207)),ISNUMBER(SEARCH("V ",'Model output'!G207)),ISNUMBER(SEARCH("five",'Model output'!G207)),ISNUMBER(SEARCH("5",'Model output'!G207))))), "lateral", "central"))</f>
        <v/>
      </c>
      <c r="H208" t="str">
        <f>IF('Model output'!H207="","negative",IF('Model output'!H207="[]", "negative", IF(OR(ISNUMBER(SEARCH("lymph node",'Model output'!H207)),ISNUMBER(SEARCH("Not mentioned",'Model output'!H207)),ISNUMBER(SEARCH("neck",'Model output'!H207)),ISNUMBER(SEARCH("Not applicable",'Model output'!H207))),"negative","positive")))</f>
        <v>negative</v>
      </c>
      <c r="I208">
        <f>IF('Model output'!I207="","",IF(ISNUMBER('Model output'!I207),'Model output'!I207,1))</f>
        <v>0</v>
      </c>
      <c r="J208">
        <f>IF('Model output'!J207="","",IF(AND(ISNUMBER('Model output'!J207),'Model output'!J207&lt;=I208),'Model output'!J207,IF(ISNUMBER(SEARCH("0/",'Model output'!J207)),0,1)))</f>
        <v>0</v>
      </c>
      <c r="K208" t="str" cm="1">
        <f t="array" ref="K208">IF(COUNT(FIND({0,1,2,3,4,5,6,7,8,9},'Model output'!K207))&gt;0,'Model output'!K207,"")</f>
        <v/>
      </c>
      <c r="L208" s="8" t="str">
        <f t="shared" si="47"/>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 carcinoma, follicular variant</v>
      </c>
      <c r="O208" t="str">
        <f>IF('Model output'!M207="","",'Model output'!M207)</f>
        <v/>
      </c>
      <c r="P208" t="str">
        <f>IF('Model output'!N207="","",'Model output'!N207)</f>
        <v>2.2cm</v>
      </c>
      <c r="Q208" t="str">
        <f t="shared" si="46"/>
        <v>2.2cm</v>
      </c>
      <c r="R208" cm="1">
        <f t="array" ref="R208">IF(Q208="","",IF(ISNUMBER(SEARCH("cm",Q208)),MAX(VALUE(SUBSTITUTE(_xlfn.FILTERXML("&lt;t&gt;&lt;s&gt;"&amp;SUBSTITUTE(Q208,",","&lt;/s&gt;&lt;s&gt;")&amp;"&lt;/s&gt;&lt;/t&gt;","//s"),"cm",""))),MAX(VALUE(SUBSTITUTE(_xlfn.FILTERXML("&lt;t&gt;&lt;s&gt;"&amp;SUBSTITUTE(Q208,",","&lt;/s&gt;&lt;s&gt;")&amp;"&lt;/s&gt;&lt;/t&gt;","//s"),"mm","")))/10))</f>
        <v>2.2000000000000002</v>
      </c>
      <c r="S208" t="str">
        <f>IF(OR('Model output'!P207="",ISNUMBER(SEARCH("Not identified", 'Model output'!P207)),ISNUMBER(SEARCH("Absent",'Model output'!P207)),AND(ISNUMBER(SEARCH("No",'Model output'!P207)),NOT(ISNUMBER(SEARCH("diagnostic",'Model output'!P207)))),ISNUMBER(SEARCH("Negative",'Model output'!P207))),"negative","positive")</f>
        <v>negative</v>
      </c>
      <c r="T208">
        <f>IF('Model output'!O207="","",'Model output'!O207)</f>
        <v>1</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t="str">
        <f>IF('Model output'!S207="","", IF('Model output'!S207= "[]", "", 'Model output'!S207))</f>
        <v>Not identified</v>
      </c>
      <c r="Y208" t="str">
        <f>IF(OR('Model output'!S207="",ISNUMBER(SEARCH("Absent",'Model output'!S207)),ISNUMBER(SEARCH("Not identified",'Model output'!S207)),ISNUMBER(SEARCH("No",'Model output'!S207)),ISNUMBER(SEARCH("negative",'Model output'!S207)),ISNUMBER(SEARCH("limited to thyroid",'Model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 IF('Model output'!T207="[]", "", IF('Model output'!T207="Not mentioned", "No", "Yes")))</f>
        <v/>
      </c>
      <c r="AB208" t="str">
        <f>IF(AA208&lt;&gt;"Yes","",IF(OR('Model output'!U207="",'Model output'!U207="[]",ISNUMBER(SEARCH("Not identified",'Model output'!U207))),"",'Model output'!U207))</f>
        <v/>
      </c>
      <c r="AC208" s="9" t="str">
        <f>IF(OR('Model output'!V207="", AND(ISERROR(SEARCH("Positive",'Model output'!V207)), ISNUMBER(SEARCH("Negative",'Model output'!V207))), 'Model output'!V207="No", ISNUMBER(SEARCH("Uninvolved",'Model output'!V207)), ISNUMBER(SEARCH("Not involved",'Model output'!V207)), ISNUMBER(SEARCH("Free",'Model output'!V207)), ISNUMBER(SEARCH("Cannot be assessed",'Model output'!V207)), ISNUMBER(SEARCH("1 mm",'Model output'!V207)), ISNUMBER(SEARCH("0.1 CM",'Model output'!V207)), ISNUMBER(SEARCH("less than 0.2 mm",'Model output'!V207)), ISNUMBER(SEARCH("less than 0.5 mm",'Model output'!V207)), ISNUMBER(SEARCH("abut",'Model output'!V207))), "negative", "positive")</f>
        <v>negative</v>
      </c>
      <c r="AE208" s="27"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ISNUMBER(SEARCH("papillary",N208,1)),S208="positive"),AND(AND(ISNUMBER(J208),J208&gt;=5),M208=""),AND(AND(ISNUMBER(J208),J208&gt;=5),AND(ISNUMBER(M208),M208&gt;=1)),AND(ISNUMBER(SERACH("papillary",N208)),OR(Y208="positive",Z208="positive"), ISNUMBER(SEARCH("BRAF",AB208)))),"intermediate","low"))</f>
        <v>low</v>
      </c>
      <c r="AF208" s="28" t="str">
        <f t="shared" si="48"/>
        <v>2</v>
      </c>
      <c r="AG208" s="28" t="str">
        <f t="shared" si="49"/>
        <v>0</v>
      </c>
      <c r="AH208" s="28" t="str">
        <f t="shared" si="50"/>
        <v>0</v>
      </c>
      <c r="AI208" s="35" t="str">
        <f t="shared" si="51"/>
        <v>I</v>
      </c>
      <c r="AJ208" s="27" t="s">
        <v>627</v>
      </c>
      <c r="AK208" s="32" t="s">
        <v>947</v>
      </c>
      <c r="AL208" s="32" t="s">
        <v>948</v>
      </c>
      <c r="AM208" s="32" t="s">
        <v>948</v>
      </c>
      <c r="AN208" s="32" t="s">
        <v>59</v>
      </c>
      <c r="AO208" s="33">
        <f t="shared" ca="1" si="52"/>
        <v>1</v>
      </c>
      <c r="AP208" s="28">
        <f t="shared" si="53"/>
        <v>1</v>
      </c>
      <c r="AQ208" s="28">
        <f t="shared" si="54"/>
        <v>1</v>
      </c>
      <c r="AR208" s="28">
        <f t="shared" si="55"/>
        <v>1</v>
      </c>
      <c r="AS208" s="34">
        <f t="shared" si="56"/>
        <v>1</v>
      </c>
    </row>
    <row r="209" spans="1:45">
      <c r="A209" t="str">
        <f>'Model output'!A208</f>
        <v>TCGA-EM-A3OB</v>
      </c>
      <c r="B209" s="43">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
      </c>
      <c r="F209" t="str">
        <f t="shared" si="45"/>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output'!G208)),ISNUMBER(SEARCH("2",'Model output'!G208)),ISNUMBER(SEARCH("III",'Model output'!G208)),ISNUMBER(SEARCH("three",'Model output'!G208)),ISNUMBER(SEARCH("3",'Model output'!G208)),ISNUMBER(SEARCH("IV",'Model output'!G208)),ISNUMBER(SEARCH("four",'Model output'!G208)),ISNUMBER(SEARCH("4",'Model output'!G208)),ISNUMBER(SEARCH("V ",'Model output'!G208)),ISNUMBER(SEARCH("five",'Model output'!G208)),ISNUMBER(SEARCH("5",'Model output'!G208))))), "lateral", "central"))</f>
        <v/>
      </c>
      <c r="H209" t="str">
        <f>IF('Model output'!H208="","negative",IF('Model output'!H208="[]", "negative", IF(OR(ISNUMBER(SEARCH("lymph node",'Model output'!H208)),ISNUMBER(SEARCH("Not mentioned",'Model output'!H208)),ISNUMBER(SEARCH("neck",'Model output'!H208)),ISNUMBER(SEARCH("Not applicable",'Model output'!H208))),"negative","positive")))</f>
        <v>negative</v>
      </c>
      <c r="I209">
        <f>IF('Model output'!I208="","",IF(ISNUMBER('Model output'!I208),'Model output'!I208,1))</f>
        <v>4</v>
      </c>
      <c r="J209">
        <f>IF('Model output'!J208="","",IF(AND(ISNUMBER('Model output'!J208),'Model output'!J208&lt;=I209),'Model output'!J208,IF(ISNUMBER(SEARCH("0/",'Model output'!J208)),0,1)))</f>
        <v>0</v>
      </c>
      <c r="K209" t="str" cm="1">
        <f t="array" ref="K209">IF(COUNT(FIND({0,1,2,3,4,5,6,7,8,9},'Model output'!K208))&gt;0,'Model output'!K208,"")</f>
        <v/>
      </c>
      <c r="L209" s="8" t="str">
        <f t="shared" si="47"/>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 carcinoma, follicular variant</v>
      </c>
      <c r="O209" t="str">
        <f>IF('Model output'!M208="","",'Model output'!M208)</f>
        <v/>
      </c>
      <c r="P209" t="str">
        <f>IF('Model output'!N208="","",'Model output'!N208)</f>
        <v>2.2cm</v>
      </c>
      <c r="Q209" t="str">
        <f t="shared" si="46"/>
        <v>2.2cm</v>
      </c>
      <c r="R209" cm="1">
        <f t="array" ref="R209">IF(Q209="","",IF(ISNUMBER(SEARCH("cm",Q209)),MAX(VALUE(SUBSTITUTE(_xlfn.FILTERXML("&lt;t&gt;&lt;s&gt;"&amp;SUBSTITUTE(Q209,",","&lt;/s&gt;&lt;s&gt;")&amp;"&lt;/s&gt;&lt;/t&gt;","//s"),"cm",""))),MAX(VALUE(SUBSTITUTE(_xlfn.FILTERXML("&lt;t&gt;&lt;s&gt;"&amp;SUBSTITUTE(Q209,",","&lt;/s&gt;&lt;s&gt;")&amp;"&lt;/s&gt;&lt;/t&gt;","//s"),"mm","")))/10))</f>
        <v>2.2000000000000002</v>
      </c>
      <c r="S209" t="str">
        <f>IF(OR('Model output'!P208="",ISNUMBER(SEARCH("Not identified", 'Model output'!P208)),ISNUMBER(SEARCH("Absent",'Model output'!P208)),AND(ISNUMBER(SEARCH("No",'Model output'!P208)),NOT(ISNUMBER(SEARCH("diagnostic",'Model output'!P208)))),ISNUMBER(SEARCH("Negative",'Model output'!P208))),"negative","positive")</f>
        <v>negative</v>
      </c>
      <c r="T209" t="str">
        <f>IF('Model output'!O208="","",'Model output'!O208)</f>
        <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t="str">
        <f>IF('Model output'!S208="","", IF('Model output'!S208= "[]", "", 'Model output'!S208))</f>
        <v>Not identified</v>
      </c>
      <c r="Y209" t="str">
        <f>IF(OR('Model output'!S208="",ISNUMBER(SEARCH("Absent",'Model output'!S208)),ISNUMBER(SEARCH("Not identified",'Model output'!S208)),ISNUMBER(SEARCH("No",'Model output'!S208)),ISNUMBER(SEARCH("negative",'Model output'!S208)),ISNUMBER(SEARCH("limited to thyroid",'Model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 IF('Model output'!T208="[]", "", IF('Model output'!T208="Not mentioned", "No", "Yes")))</f>
        <v/>
      </c>
      <c r="AB209" t="str">
        <f>IF(AA209&lt;&gt;"Yes","",IF(OR('Model output'!U208="",'Model output'!U208="[]",ISNUMBER(SEARCH("Not identified",'Model output'!U208))),"",'Model output'!U208))</f>
        <v/>
      </c>
      <c r="AC209" s="9" t="str">
        <f>IF(OR('Model output'!V208="", AND(ISERROR(SEARCH("Positive",'Model output'!V208)), ISNUMBER(SEARCH("Negative",'Model output'!V208))), 'Model output'!V208="No", ISNUMBER(SEARCH("Uninvolved",'Model output'!V208)), ISNUMBER(SEARCH("Not involved",'Model output'!V208)), ISNUMBER(SEARCH("Free",'Model output'!V208)), ISNUMBER(SEARCH("Cannot be assessed",'Model output'!V208)), ISNUMBER(SEARCH("1 mm",'Model output'!V208)), ISNUMBER(SEARCH("0.1 CM",'Model output'!V208)), ISNUMBER(SEARCH("less than 0.2 mm",'Model output'!V208)), ISNUMBER(SEARCH("less than 0.5 mm",'Model output'!V208)), ISNUMBER(SEARCH("abut",'Model output'!V208))), "negative", "positive")</f>
        <v>negative</v>
      </c>
      <c r="AE209" s="27"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ISNUMBER(SEARCH("papillary",N209,1)),S209="positive"),AND(AND(ISNUMBER(J209),J209&gt;=5),M209=""),AND(AND(ISNUMBER(J209),J209&gt;=5),AND(ISNUMBER(M209),M209&gt;=1)),AND(ISNUMBER(SERACH("papillary",N209)),OR(Y209="positive",Z209="positive"), ISNUMBER(SEARCH("BRAF",AB209)))),"intermediate","low"))</f>
        <v>low</v>
      </c>
      <c r="AF209" s="28" t="str">
        <f t="shared" si="48"/>
        <v>2</v>
      </c>
      <c r="AG209" s="28" t="str">
        <f t="shared" si="49"/>
        <v>0</v>
      </c>
      <c r="AH209" s="28" t="str">
        <f t="shared" si="50"/>
        <v>0</v>
      </c>
      <c r="AI209" s="35" t="str">
        <f t="shared" si="51"/>
        <v>I</v>
      </c>
      <c r="AJ209" s="27" t="s">
        <v>627</v>
      </c>
      <c r="AK209" s="32" t="s">
        <v>947</v>
      </c>
      <c r="AL209" s="32" t="s">
        <v>945</v>
      </c>
      <c r="AM209" s="32" t="s">
        <v>948</v>
      </c>
      <c r="AN209" s="32" t="s">
        <v>59</v>
      </c>
      <c r="AO209" s="33">
        <f t="shared" ca="1" si="52"/>
        <v>1</v>
      </c>
      <c r="AP209" s="28">
        <f t="shared" si="53"/>
        <v>1</v>
      </c>
      <c r="AQ209" s="28">
        <f t="shared" si="54"/>
        <v>1</v>
      </c>
      <c r="AR209" s="28">
        <f t="shared" si="55"/>
        <v>1</v>
      </c>
      <c r="AS209" s="34">
        <f t="shared" si="56"/>
        <v>1</v>
      </c>
    </row>
    <row r="210" spans="1:45">
      <c r="A210" t="str">
        <f>'Model output'!A209</f>
        <v>TCGA-EM-A3ST</v>
      </c>
      <c r="B210" s="43">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
      </c>
      <c r="F210" t="str">
        <f t="shared" si="45"/>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output'!G209)),ISNUMBER(SEARCH("2",'Model output'!G209)),ISNUMBER(SEARCH("III",'Model output'!G209)),ISNUMBER(SEARCH("three",'Model output'!G209)),ISNUMBER(SEARCH("3",'Model output'!G209)),ISNUMBER(SEARCH("IV",'Model output'!G209)),ISNUMBER(SEARCH("four",'Model output'!G209)),ISNUMBER(SEARCH("4",'Model output'!G209)),ISNUMBER(SEARCH("V ",'Model output'!G209)),ISNUMBER(SEARCH("five",'Model output'!G209)),ISNUMBER(SEARCH("5",'Model output'!G209))))), "lateral", "central"))</f>
        <v/>
      </c>
      <c r="H210" t="str">
        <f>IF('Model output'!H209="","negative",IF('Model output'!H209="[]", "negative", IF(OR(ISNUMBER(SEARCH("lymph node",'Model output'!H209)),ISNUMBER(SEARCH("Not mentioned",'Model output'!H209)),ISNUMBER(SEARCH("neck",'Model output'!H209)),ISNUMBER(SEARCH("Not applicable",'Model output'!H209))),"negative","positive")))</f>
        <v>negative</v>
      </c>
      <c r="I210">
        <f>IF('Model output'!I209="","",IF(ISNUMBER('Model output'!I209),'Model output'!I209,1))</f>
        <v>1</v>
      </c>
      <c r="J210">
        <f>IF('Model output'!J209="","",IF(AND(ISNUMBER('Model output'!J209),'Model output'!J209&lt;=I210),'Model output'!J209,IF(ISNUMBER(SEARCH("0/",'Model output'!J209)),0,1)))</f>
        <v>0</v>
      </c>
      <c r="K210" t="str" cm="1">
        <f t="array" ref="K210">IF(COUNT(FIND({0,1,2,3,4,5,6,7,8,9},'Model output'!K209))&gt;0,'Model output'!K209,"")</f>
        <v/>
      </c>
      <c r="L210" s="8" t="str">
        <f t="shared" si="47"/>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 carcinoma, follicular variant</v>
      </c>
      <c r="O210" t="str">
        <f>IF('Model output'!M209="","",'Model output'!M209)</f>
        <v>Follicular variant with focal dedifferentiation</v>
      </c>
      <c r="P210" t="str">
        <f>IF('Model output'!N209="","",'Model output'!N209)</f>
        <v>5.4cm</v>
      </c>
      <c r="Q210" t="str">
        <f t="shared" si="46"/>
        <v>5.4cm</v>
      </c>
      <c r="R210" cm="1">
        <f t="array" ref="R210">IF(Q210="","",IF(ISNUMBER(SEARCH("cm",Q210)),MAX(VALUE(SUBSTITUTE(_xlfn.FILTERXML("&lt;t&gt;&lt;s&gt;"&amp;SUBSTITUTE(Q210,",","&lt;/s&gt;&lt;s&gt;")&amp;"&lt;/s&gt;&lt;/t&gt;","//s"),"cm",""))),MAX(VALUE(SUBSTITUTE(_xlfn.FILTERXML("&lt;t&gt;&lt;s&gt;"&amp;SUBSTITUTE(Q210,",","&lt;/s&gt;&lt;s&gt;")&amp;"&lt;/s&gt;&lt;/t&gt;","//s"),"mm","")))/10))</f>
        <v>5.4</v>
      </c>
      <c r="S210" t="str">
        <f>IF(OR('Model output'!P209="",ISNUMBER(SEARCH("Not identified", 'Model output'!P209)),ISNUMBER(SEARCH("Absent",'Model output'!P209)),AND(ISNUMBER(SEARCH("No",'Model output'!P209)),NOT(ISNUMBER(SEARCH("diagnostic",'Model output'!P209)))),ISNUMBER(SEARCH("Negative",'Model output'!P209))),"negative","positive")</f>
        <v>positive</v>
      </c>
      <c r="T210">
        <f>IF('Model output'!O209="","",'Model output'!O209)</f>
        <v>2</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f>
        <v>&lt;4</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t="str">
        <f>IF('Model output'!S209="","", IF('Model output'!S209= "[]", "", 'Model output'!S209))</f>
        <v>Not identified</v>
      </c>
      <c r="Y210" t="str">
        <f>IF(OR('Model output'!S209="",ISNUMBER(SEARCH("Absent",'Model output'!S209)),ISNUMBER(SEARCH("Not identified",'Model output'!S209)),ISNUMBER(SEARCH("No",'Model output'!S209)),ISNUMBER(SEARCH("negative",'Model output'!S209)),ISNUMBER(SEARCH("limited to thyroid",'Model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 IF('Model output'!T209="[]", "", IF('Model output'!T209="Not mentioned", "No", "Yes")))</f>
        <v/>
      </c>
      <c r="AB210" t="str">
        <f>IF(AA210&lt;&gt;"Yes","",IF(OR('Model output'!U209="",'Model output'!U209="[]",ISNUMBER(SEARCH("Not identified",'Model output'!U209))),"",'Model output'!U209))</f>
        <v/>
      </c>
      <c r="AC210" s="9" t="str">
        <f>IF(OR('Model output'!V209="", AND(ISERROR(SEARCH("Positive",'Model output'!V209)), ISNUMBER(SEARCH("Negative",'Model output'!V209))), 'Model output'!V209="No", ISNUMBER(SEARCH("Uninvolved",'Model output'!V209)), ISNUMBER(SEARCH("Not involved",'Model output'!V209)), ISNUMBER(SEARCH("Free",'Model output'!V209)), ISNUMBER(SEARCH("Cannot be assessed",'Model output'!V209)), ISNUMBER(SEARCH("1 mm",'Model output'!V209)), ISNUMBER(SEARCH("0.1 CM",'Model output'!V209)), ISNUMBER(SEARCH("less than 0.2 mm",'Model output'!V209)), ISNUMBER(SEARCH("less than 0.5 mm",'Model output'!V209)), ISNUMBER(SEARCH("abut",'Model output'!V209))), "negative", "positive")</f>
        <v>negative</v>
      </c>
      <c r="AE210" s="27"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ISNUMBER(SEARCH("papillary",N210,1)),S210="positive"),AND(AND(ISNUMBER(J210),J210&gt;=5),M210=""),AND(AND(ISNUMBER(J210),J210&gt;=5),AND(ISNUMBER(M210),M210&gt;=1)),AND(ISNUMBER(SERACH("papillary",N210)),OR(Y210="positive",Z210="positive"), ISNUMBER(SEARCH("BRAF",AB210)))),"intermediate","low"))</f>
        <v>intermediate</v>
      </c>
      <c r="AF210" s="28" t="str">
        <f t="shared" si="48"/>
        <v>3a</v>
      </c>
      <c r="AG210" s="28" t="str">
        <f t="shared" si="49"/>
        <v>0</v>
      </c>
      <c r="AH210" s="28" t="str">
        <f t="shared" si="50"/>
        <v>0</v>
      </c>
      <c r="AI210" s="35" t="str">
        <f t="shared" si="51"/>
        <v>II</v>
      </c>
      <c r="AJ210" s="27" t="s">
        <v>629</v>
      </c>
      <c r="AK210" s="32" t="s">
        <v>950</v>
      </c>
      <c r="AL210" s="32" t="s">
        <v>945</v>
      </c>
      <c r="AM210" s="32" t="s">
        <v>948</v>
      </c>
      <c r="AN210" s="32" t="s">
        <v>946</v>
      </c>
      <c r="AO210" s="33">
        <f t="shared" ca="1" si="52"/>
        <v>1</v>
      </c>
      <c r="AP210" s="28">
        <f t="shared" si="53"/>
        <v>1</v>
      </c>
      <c r="AQ210" s="28">
        <f t="shared" si="54"/>
        <v>1</v>
      </c>
      <c r="AR210" s="28">
        <f t="shared" si="55"/>
        <v>1</v>
      </c>
      <c r="AS210" s="34">
        <f t="shared" si="56"/>
        <v>1</v>
      </c>
    </row>
    <row r="211" spans="1:45">
      <c r="A211" t="str">
        <f>'Model output'!A210</f>
        <v>TCGA-EM-A3SU</v>
      </c>
      <c r="B211" s="43">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
      </c>
      <c r="F211" t="str">
        <f t="shared" si="45"/>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output'!G210)),ISNUMBER(SEARCH("2",'Model output'!G210)),ISNUMBER(SEARCH("III",'Model output'!G210)),ISNUMBER(SEARCH("three",'Model output'!G210)),ISNUMBER(SEARCH("3",'Model output'!G210)),ISNUMBER(SEARCH("IV",'Model output'!G210)),ISNUMBER(SEARCH("four",'Model output'!G210)),ISNUMBER(SEARCH("4",'Model output'!G210)),ISNUMBER(SEARCH("V ",'Model output'!G210)),ISNUMBER(SEARCH("five",'Model output'!G210)),ISNUMBER(SEARCH("5",'Model output'!G210))))), "lateral", "central"))</f>
        <v>lateral</v>
      </c>
      <c r="H211" t="str">
        <f>IF('Model output'!H210="","negative",IF('Model output'!H210="[]", "negative", IF(OR(ISNUMBER(SEARCH("lymph node",'Model output'!H210)),ISNUMBER(SEARCH("Not mentioned",'Model output'!H210)),ISNUMBER(SEARCH("neck",'Model output'!H210)),ISNUMBER(SEARCH("Not applicable",'Model output'!H210))),"negative","positive")))</f>
        <v>negative</v>
      </c>
      <c r="I211">
        <f>IF('Model output'!I210="","",IF(ISNUMBER('Model output'!I210),'Model output'!I210,1))</f>
        <v>33</v>
      </c>
      <c r="J211">
        <f>IF('Model output'!J210="","",IF(AND(ISNUMBER('Model output'!J210),'Model output'!J210&lt;=I211),'Model output'!J210,IF(ISNUMBER(SEARCH("0/",'Model output'!J210)),0,1)))</f>
        <v>3</v>
      </c>
      <c r="K211" t="str" cm="1">
        <f t="array" ref="K211">IF(COUNT(FIND({0,1,2,3,4,5,6,7,8,9},'Model output'!K210))&gt;0,'Model output'!K210,"")</f>
        <v/>
      </c>
      <c r="L211" s="8" t="str">
        <f t="shared" si="47"/>
        <v/>
      </c>
      <c r="M211" t="str" cm="1">
        <f t="array" ref="M211">IF(L211="","",IF(ISNUMBER(SEARCH("cm",L211)),MAX(VALUE(SUBSTITUTE(_xlfn.FILTERXML("&lt;t&gt;&lt;s&gt;"&amp;SUBSTITUTE(L211,",","&lt;/s&gt;&lt;s&gt;")&amp;"&lt;/s&gt;&lt;/t&gt;","//s"),"cm",""))),MAX(VALUE(SUBSTITUTE(_xlfn.FILTERXML("&lt;t&gt;&lt;s&gt;"&amp;SUBSTITUTE(L211,",","&lt;/s&gt;&lt;s&gt;")&amp;"&lt;/s&gt;&lt;/t&gt;","//s"),"mm","")))/10))</f>
        <v/>
      </c>
      <c r="N211" t="str">
        <f>IF('Model output'!L210="","",'Model output'!L210)</f>
        <v>['Papillary carcinoma, classical (usual)', 'Papillary carcinoma, follicular variant']</v>
      </c>
      <c r="O211" t="str">
        <f>IF('Model output'!M210="","",'Model output'!M210)</f>
        <v>['with focal Warthin-like areas and tall cell change (&lt;5%)', 'with focal tall-cell change (&lt;5%)']</v>
      </c>
      <c r="P211" t="str">
        <f>IF('Model output'!N210="","",'Model output'!N210)</f>
        <v>2.1 cm</v>
      </c>
      <c r="Q211" t="str">
        <f t="shared" si="46"/>
        <v>2.1cm</v>
      </c>
      <c r="R211" cm="1">
        <f t="array" ref="R211">IF(Q211="","",IF(ISNUMBER(SEARCH("cm",Q211)),MAX(VALUE(SUBSTITUTE(_xlfn.FILTERXML("&lt;t&gt;&lt;s&gt;"&amp;SUBSTITUTE(Q211,",","&lt;/s&gt;&lt;s&gt;")&amp;"&lt;/s&gt;&lt;/t&gt;","//s"),"cm",""))),MAX(VALUE(SUBSTITUTE(_xlfn.FILTERXML("&lt;t&gt;&lt;s&gt;"&amp;SUBSTITUTE(Q211,",","&lt;/s&gt;&lt;s&gt;")&amp;"&lt;/s&gt;&lt;/t&gt;","//s"),"mm","")))/10))</f>
        <v>2.1</v>
      </c>
      <c r="S211" t="str">
        <f>IF(OR('Model output'!P210="",ISNUMBER(SEARCH("Not identified", 'Model output'!P210)),ISNUMBER(SEARCH("Absent",'Model output'!P210)),AND(ISNUMBER(SEARCH("No",'Model output'!P210)),NOT(ISNUMBER(SEARCH("diagnostic",'Model output'!P210)))),ISNUMBER(SEARCH("Negative",'Model output'!P210))),"negative","positive")</f>
        <v>positive</v>
      </c>
      <c r="T211" t="str">
        <f>IF('Model output'!O210="","",'Model output'!O210)</f>
        <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f>
        <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t="str">
        <f>IF('Model output'!S210="","", IF('Model output'!S210= "[]", "", 'Model output'!S210))</f>
        <v>Not identified</v>
      </c>
      <c r="Y211" t="str">
        <f>IF(OR('Model output'!S210="",ISNUMBER(SEARCH("Absent",'Model output'!S210)),ISNUMBER(SEARCH("Not identified",'Model output'!S210)),ISNUMBER(SEARCH("No",'Model output'!S210)),ISNUMBER(SEARCH("negative",'Model output'!S210)),ISNUMBER(SEARCH("limited to thyroid",'Model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 IF('Model output'!T210="[]", "", IF('Model output'!T210="Not mentioned", "No", "Yes")))</f>
        <v/>
      </c>
      <c r="AB211" t="str">
        <f>IF(AA211&lt;&gt;"Yes","",IF(OR('Model output'!U210="",'Model output'!U210="[]",ISNUMBER(SEARCH("Not identified",'Model output'!U210))),"",'Model output'!U210))</f>
        <v/>
      </c>
      <c r="AC211" s="9" t="str">
        <f>IF(OR('Model output'!V210="", AND(ISERROR(SEARCH("Positive",'Model output'!V210)), ISNUMBER(SEARCH("Negative",'Model output'!V210))), 'Model output'!V210="No", ISNUMBER(SEARCH("Uninvolved",'Model output'!V210)), ISNUMBER(SEARCH("Not involved",'Model output'!V210)), ISNUMBER(SEARCH("Free",'Model output'!V210)), ISNUMBER(SEARCH("Cannot be assessed",'Model output'!V210)), ISNUMBER(SEARCH("1 mm",'Model output'!V210)), ISNUMBER(SEARCH("0.1 CM",'Model output'!V210)), ISNUMBER(SEARCH("less than 0.2 mm",'Model output'!V210)), ISNUMBER(SEARCH("less than 0.5 mm",'Model output'!V210)), ISNUMBER(SEARCH("abut",'Model output'!V210))), "negative", "positive")</f>
        <v>negative</v>
      </c>
      <c r="AE211" s="27"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ISNUMBER(SEARCH("papillary",N211,1)),S211="positive"),AND(AND(ISNUMBER(J211),J211&gt;=5),M211=""),AND(AND(ISNUMBER(J211),J211&gt;=5),AND(ISNUMBER(M211),M211&gt;=1)),AND(ISNUMBER(SERACH("papillary",N211)),OR(Y211="positive",Z211="positive"), ISNUMBER(SEARCH("BRAF",AB211)))),"intermediate","low"))</f>
        <v>intermediate</v>
      </c>
      <c r="AF211" s="28" t="str">
        <f t="shared" si="48"/>
        <v>2</v>
      </c>
      <c r="AG211" s="28" t="str">
        <f t="shared" si="49"/>
        <v>1b</v>
      </c>
      <c r="AH211" s="28" t="str">
        <f t="shared" si="50"/>
        <v>0</v>
      </c>
      <c r="AI211" s="35" t="str">
        <f t="shared" si="51"/>
        <v>I</v>
      </c>
      <c r="AJ211" s="27" t="s">
        <v>629</v>
      </c>
      <c r="AK211" s="32" t="s">
        <v>947</v>
      </c>
      <c r="AL211" s="32" t="s">
        <v>944</v>
      </c>
      <c r="AM211" s="32" t="s">
        <v>948</v>
      </c>
      <c r="AN211" s="32" t="s">
        <v>59</v>
      </c>
      <c r="AO211" s="33">
        <f t="shared" ca="1" si="52"/>
        <v>1</v>
      </c>
      <c r="AP211" s="28">
        <f t="shared" si="53"/>
        <v>1</v>
      </c>
      <c r="AQ211" s="28">
        <f t="shared" si="54"/>
        <v>1</v>
      </c>
      <c r="AR211" s="28">
        <f t="shared" si="55"/>
        <v>1</v>
      </c>
      <c r="AS211" s="34">
        <f t="shared" si="56"/>
        <v>1</v>
      </c>
    </row>
    <row r="212" spans="1:45">
      <c r="A212" t="str">
        <f>'Model output'!A211</f>
        <v>TCGA-EM-A3SX</v>
      </c>
      <c r="B212" s="43">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
      </c>
      <c r="F212" t="str">
        <f t="shared" si="45"/>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output'!G211)),ISNUMBER(SEARCH("2",'Model output'!G211)),ISNUMBER(SEARCH("III",'Model output'!G211)),ISNUMBER(SEARCH("three",'Model output'!G211)),ISNUMBER(SEARCH("3",'Model output'!G211)),ISNUMBER(SEARCH("IV",'Model output'!G211)),ISNUMBER(SEARCH("four",'Model output'!G211)),ISNUMBER(SEARCH("4",'Model output'!G211)),ISNUMBER(SEARCH("V ",'Model output'!G211)),ISNUMBER(SEARCH("five",'Model output'!G211)),ISNUMBER(SEARCH("5",'Model output'!G211))))), "lateral", "central"))</f>
        <v>central</v>
      </c>
      <c r="H212" t="str">
        <f>IF('Model output'!H211="","negative",IF('Model output'!H211="[]", "negative", IF(OR(ISNUMBER(SEARCH("lymph node",'Model output'!H211)),ISNUMBER(SEARCH("Not mentioned",'Model output'!H211)),ISNUMBER(SEARCH("neck",'Model output'!H211)),ISNUMBER(SEARCH("Not applicable",'Model output'!H211))),"negative","positive")))</f>
        <v>negative</v>
      </c>
      <c r="I212">
        <f>IF('Model output'!I211="","",IF(ISNUMBER('Model output'!I211),'Model output'!I211,1))</f>
        <v>4</v>
      </c>
      <c r="J212">
        <f>IF('Model output'!J211="","",IF(AND(ISNUMBER('Model output'!J211),'Model output'!J211&lt;=I212),'Model output'!J211,IF(ISNUMBER(SEARCH("0/",'Model output'!J211)),0,1)))</f>
        <v>3</v>
      </c>
      <c r="K212" t="str" cm="1">
        <f t="array" ref="K212">IF(COUNT(FIND({0,1,2,3,4,5,6,7,8,9},'Model output'!K211))&gt;0,'Model output'!K211,"")</f>
        <v/>
      </c>
      <c r="L212" s="8" t="str">
        <f t="shared" si="47"/>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 carcinoma, classical (usual)</v>
      </c>
      <c r="O212" t="str">
        <f>IF('Model output'!M211="","",'Model output'!M211)</f>
        <v/>
      </c>
      <c r="P212" t="str">
        <f>IF('Model output'!N211="","",'Model output'!N211)</f>
        <v>4.4cm</v>
      </c>
      <c r="Q212" t="str">
        <f t="shared" si="46"/>
        <v>4.4cm</v>
      </c>
      <c r="R212" cm="1">
        <f t="array" ref="R212">IF(Q212="","",IF(ISNUMBER(SEARCH("cm",Q212)),MAX(VALUE(SUBSTITUTE(_xlfn.FILTERXML("&lt;t&gt;&lt;s&gt;"&amp;SUBSTITUTE(Q212,",","&lt;/s&gt;&lt;s&gt;")&amp;"&lt;/s&gt;&lt;/t&gt;","//s"),"cm",""))),MAX(VALUE(SUBSTITUTE(_xlfn.FILTERXML("&lt;t&gt;&lt;s&gt;"&amp;SUBSTITUTE(Q212,",","&lt;/s&gt;&lt;s&gt;")&amp;"&lt;/s&gt;&lt;/t&gt;","//s"),"mm","")))/10))</f>
        <v>4.4000000000000004</v>
      </c>
      <c r="S212" t="str">
        <f>IF(OR('Model output'!P211="",ISNUMBER(SEARCH("Not identified", 'Model output'!P211)),ISNUMBER(SEARCH("Absent",'Model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t="str">
        <f>IF('Model output'!S211="","", IF('Model output'!S211= "[]", "", 'Model output'!S211))</f>
        <v>Not identified</v>
      </c>
      <c r="Y212" t="str">
        <f>IF(OR('Model output'!S211="",ISNUMBER(SEARCH("Absent",'Model output'!S211)),ISNUMBER(SEARCH("Not identified",'Model output'!S211)),ISNUMBER(SEARCH("No",'Model output'!S211)),ISNUMBER(SEARCH("negative",'Model output'!S211)),ISNUMBER(SEARCH("limited to thyroid",'Model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 IF('Model output'!T211="[]", "", IF('Model output'!T211="Not mentioned", "No", "Yes")))</f>
        <v/>
      </c>
      <c r="AB212" t="str">
        <f>IF(AA212&lt;&gt;"Yes","",IF(OR('Model output'!U211="",'Model output'!U211="[]",ISNUMBER(SEARCH("Not identified",'Model output'!U211))),"",'Model output'!U211))</f>
        <v/>
      </c>
      <c r="AC212" s="9" t="str">
        <f>IF(OR('Model output'!V211="", AND(ISERROR(SEARCH("Positive",'Model output'!V211)), ISNUMBER(SEARCH("Negative",'Model output'!V211))), 'Model output'!V211="No", ISNUMBER(SEARCH("Uninvolved",'Model output'!V211)), ISNUMBER(SEARCH("Not involved",'Model output'!V211)), ISNUMBER(SEARCH("Free",'Model output'!V211)), ISNUMBER(SEARCH("Cannot be assessed",'Model output'!V211)), ISNUMBER(SEARCH("1 mm",'Model output'!V211)), ISNUMBER(SEARCH("0.1 CM",'Model output'!V211)), ISNUMBER(SEARCH("less than 0.2 mm",'Model output'!V211)), ISNUMBER(SEARCH("less than 0.5 mm",'Model output'!V211)), ISNUMBER(SEARCH("abut",'Model output'!V211))), "negative", "positive")</f>
        <v>positive</v>
      </c>
      <c r="AE212" s="27"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ISNUMBER(SEARCH("papillary",N212,1)),S212="positive"),AND(AND(ISNUMBER(J212),J212&gt;=5),M212=""),AND(AND(ISNUMBER(J212),J212&gt;=5),AND(ISNUMBER(M212),M212&gt;=1)),AND(ISNUMBER(SERACH("papillary",N212)),OR(Y212="positive",Z212="positive"), ISNUMBER(SEARCH("BRAF",AB212)))),"intermediate","low"))</f>
        <v>high</v>
      </c>
      <c r="AF212" s="28" t="str">
        <f t="shared" si="48"/>
        <v>3a</v>
      </c>
      <c r="AG212" s="28" t="str">
        <f t="shared" si="49"/>
        <v>1a</v>
      </c>
      <c r="AH212" s="28" t="str">
        <f t="shared" si="50"/>
        <v>0</v>
      </c>
      <c r="AI212" s="35" t="str">
        <f t="shared" si="51"/>
        <v>I</v>
      </c>
      <c r="AJ212" s="27" t="s">
        <v>625</v>
      </c>
      <c r="AK212" s="32" t="s">
        <v>950</v>
      </c>
      <c r="AL212" s="32" t="s">
        <v>949</v>
      </c>
      <c r="AM212" s="32" t="s">
        <v>948</v>
      </c>
      <c r="AN212" s="32" t="s">
        <v>59</v>
      </c>
      <c r="AO212" s="33">
        <f t="shared" si="52"/>
        <v>1</v>
      </c>
      <c r="AP212" s="28">
        <f t="shared" si="53"/>
        <v>1</v>
      </c>
      <c r="AQ212" s="28">
        <f t="shared" si="54"/>
        <v>1</v>
      </c>
      <c r="AR212" s="28">
        <f t="shared" si="55"/>
        <v>1</v>
      </c>
      <c r="AS212" s="34">
        <f t="shared" si="56"/>
        <v>1</v>
      </c>
    </row>
    <row r="213" spans="1:45">
      <c r="A213" t="str">
        <f>'Model output'!A212</f>
        <v>TCGA-EM-A3SY</v>
      </c>
      <c r="B213" s="43">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
      </c>
      <c r="F213" t="str">
        <f t="shared" si="45"/>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output'!G212)),ISNUMBER(SEARCH("2",'Model output'!G212)),ISNUMBER(SEARCH("III",'Model output'!G212)),ISNUMBER(SEARCH("three",'Model output'!G212)),ISNUMBER(SEARCH("3",'Model output'!G212)),ISNUMBER(SEARCH("IV",'Model output'!G212)),ISNUMBER(SEARCH("four",'Model output'!G212)),ISNUMBER(SEARCH("4",'Model output'!G212)),ISNUMBER(SEARCH("V ",'Model output'!G212)),ISNUMBER(SEARCH("five",'Model output'!G212)),ISNUMBER(SEARCH("5",'Model output'!G212))))), "lateral", "central"))</f>
        <v/>
      </c>
      <c r="H213" t="str">
        <f>IF('Model output'!H212="","negative",IF('Model output'!H212="[]", "negative", IF(OR(ISNUMBER(SEARCH("lymph node",'Model output'!H212)),ISNUMBER(SEARCH("Not mentioned",'Model output'!H212)),ISNUMBER(SEARCH("neck",'Model output'!H212)),ISNUMBER(SEARCH("Not applicable",'Model output'!H212))),"negative","positive")))</f>
        <v>negative</v>
      </c>
      <c r="I213">
        <f>IF('Model output'!I212="","",IF(ISNUMBER('Model output'!I212),'Model output'!I212,1))</f>
        <v>0</v>
      </c>
      <c r="J213">
        <f>IF('Model output'!J212="","",IF(AND(ISNUMBER('Model output'!J212),'Model output'!J212&lt;=I213),'Model output'!J212,IF(ISNUMBER(SEARCH("0/",'Model output'!J212)),0,1)))</f>
        <v>0</v>
      </c>
      <c r="K213" t="str" cm="1">
        <f t="array" ref="K213">IF(COUNT(FIND({0,1,2,3,4,5,6,7,8,9},'Model output'!K212))&gt;0,'Model output'!K212,"")</f>
        <v/>
      </c>
      <c r="L213" s="8" t="str">
        <f t="shared" si="47"/>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 carcinoma</v>
      </c>
      <c r="O213" t="str">
        <f>IF('Model output'!M212="","",'Model output'!M212)</f>
        <v>Oncocytic or oxyphilic variant</v>
      </c>
      <c r="P213" t="str">
        <f>IF('Model output'!N212="","",'Model output'!N212)</f>
        <v>1.4cm</v>
      </c>
      <c r="Q213" t="str">
        <f t="shared" si="46"/>
        <v>1.4cm</v>
      </c>
      <c r="R213" cm="1">
        <f t="array" ref="R213">IF(Q213="","",IF(ISNUMBER(SEARCH("cm",Q213)),MAX(VALUE(SUBSTITUTE(_xlfn.FILTERXML("&lt;t&gt;&lt;s&gt;"&amp;SUBSTITUTE(Q213,",","&lt;/s&gt;&lt;s&gt;")&amp;"&lt;/s&gt;&lt;/t&gt;","//s"),"cm",""))),MAX(VALUE(SUBSTITUTE(_xlfn.FILTERXML("&lt;t&gt;&lt;s&gt;"&amp;SUBSTITUTE(Q213,",","&lt;/s&gt;&lt;s&gt;")&amp;"&lt;/s&gt;&lt;/t&gt;","//s"),"mm","")))/10))</f>
        <v>1.4</v>
      </c>
      <c r="S213" t="str">
        <f>IF(OR('Model output'!P212="",ISNUMBER(SEARCH("Not identified", 'Model output'!P212)),ISNUMBER(SEARCH("Absent",'Model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t="str">
        <f>IF('Model output'!S212="","", IF('Model output'!S212= "[]", "", 'Model output'!S212))</f>
        <v>Not identified</v>
      </c>
      <c r="Y213" t="str">
        <f>IF(OR('Model output'!S212="",ISNUMBER(SEARCH("Absent",'Model output'!S212)),ISNUMBER(SEARCH("Not identified",'Model output'!S212)),ISNUMBER(SEARCH("No",'Model output'!S212)),ISNUMBER(SEARCH("negative",'Model output'!S212)),ISNUMBER(SEARCH("limited to thyroid",'Model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 IF('Model output'!T212="[]", "", IF('Model output'!T212="Not mentioned", "No", "Yes")))</f>
        <v/>
      </c>
      <c r="AB213" t="str">
        <f>IF(AA213&lt;&gt;"Yes","",IF(OR('Model output'!U212="",'Model output'!U212="[]",ISNUMBER(SEARCH("Not identified",'Model output'!U212))),"",'Model output'!U212))</f>
        <v/>
      </c>
      <c r="AC213" s="9" t="str">
        <f>IF(OR('Model output'!V212="", AND(ISERROR(SEARCH("Positive",'Model output'!V212)), ISNUMBER(SEARCH("Negative",'Model output'!V212))), 'Model output'!V212="No", ISNUMBER(SEARCH("Uninvolved",'Model output'!V212)), ISNUMBER(SEARCH("Not involved",'Model output'!V212)), ISNUMBER(SEARCH("Free",'Model output'!V212)), ISNUMBER(SEARCH("Cannot be assessed",'Model output'!V212)), ISNUMBER(SEARCH("1 mm",'Model output'!V212)), ISNUMBER(SEARCH("0.1 CM",'Model output'!V212)), ISNUMBER(SEARCH("less than 0.2 mm",'Model output'!V212)), ISNUMBER(SEARCH("less than 0.5 mm",'Model output'!V212)), ISNUMBER(SEARCH("abut",'Model output'!V212))), "negative", "positive")</f>
        <v>negative</v>
      </c>
      <c r="AE213" s="27"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ISNUMBER(SEARCH("papillary",N213,1)),S213="positive"),AND(AND(ISNUMBER(J213),J213&gt;=5),M213=""),AND(AND(ISNUMBER(J213),J213&gt;=5),AND(ISNUMBER(M213),M213&gt;=1)),AND(ISNUMBER(SERACH("papillary",N213)),OR(Y213="positive",Z213="positive"), ISNUMBER(SEARCH("BRAF",AB213)))),"intermediate","low"))</f>
        <v>low</v>
      </c>
      <c r="AF213" s="28" t="str">
        <f t="shared" si="48"/>
        <v>1b</v>
      </c>
      <c r="AG213" s="28" t="str">
        <f t="shared" si="49"/>
        <v>0</v>
      </c>
      <c r="AH213" s="28" t="str">
        <f t="shared" si="50"/>
        <v>0</v>
      </c>
      <c r="AI213" s="35" t="str">
        <f t="shared" si="51"/>
        <v>I</v>
      </c>
      <c r="AJ213" s="27" t="s">
        <v>627</v>
      </c>
      <c r="AK213" s="32" t="s">
        <v>944</v>
      </c>
      <c r="AL213" s="32" t="s">
        <v>948</v>
      </c>
      <c r="AM213" s="32" t="s">
        <v>948</v>
      </c>
      <c r="AN213" s="32" t="s">
        <v>59</v>
      </c>
      <c r="AO213" s="33">
        <f t="shared" ca="1" si="52"/>
        <v>1</v>
      </c>
      <c r="AP213" s="28">
        <f t="shared" si="53"/>
        <v>1</v>
      </c>
      <c r="AQ213" s="28">
        <f t="shared" si="54"/>
        <v>1</v>
      </c>
      <c r="AR213" s="28">
        <f t="shared" si="55"/>
        <v>1</v>
      </c>
      <c r="AS213" s="34">
        <f t="shared" si="56"/>
        <v>1</v>
      </c>
    </row>
    <row r="214" spans="1:45">
      <c r="A214" t="str">
        <f>'Model output'!A213</f>
        <v>TCGA-EM-A3SZ</v>
      </c>
      <c r="B214" s="43">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
      </c>
      <c r="F214" t="str">
        <f t="shared" si="45"/>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output'!G213)),ISNUMBER(SEARCH("2",'Model output'!G213)),ISNUMBER(SEARCH("III",'Model output'!G213)),ISNUMBER(SEARCH("three",'Model output'!G213)),ISNUMBER(SEARCH("3",'Model output'!G213)),ISNUMBER(SEARCH("IV",'Model output'!G213)),ISNUMBER(SEARCH("four",'Model output'!G213)),ISNUMBER(SEARCH("4",'Model output'!G213)),ISNUMBER(SEARCH("V ",'Model output'!G213)),ISNUMBER(SEARCH("five",'Model output'!G213)),ISNUMBER(SEARCH("5",'Model output'!G213))))), "lateral", "central"))</f>
        <v/>
      </c>
      <c r="H214" t="str">
        <f>IF('Model output'!H213="","negative",IF('Model output'!H213="[]", "negative", IF(OR(ISNUMBER(SEARCH("lymph node",'Model output'!H213)),ISNUMBER(SEARCH("Not mentioned",'Model output'!H213)),ISNUMBER(SEARCH("neck",'Model output'!H213)),ISNUMBER(SEARCH("Not applicable",'Model output'!H213))),"negative","positive")))</f>
        <v>negative</v>
      </c>
      <c r="I214">
        <f>IF('Model output'!I213="","",IF(ISNUMBER('Model output'!I213),'Model output'!I213,1))</f>
        <v>4</v>
      </c>
      <c r="J214">
        <f>IF('Model output'!J213="","",IF(AND(ISNUMBER('Model output'!J213),'Model output'!J213&lt;=I214),'Model output'!J213,IF(ISNUMBER(SEARCH("0/",'Model output'!J213)),0,1)))</f>
        <v>0</v>
      </c>
      <c r="K214" t="str" cm="1">
        <f t="array" ref="K214">IF(COUNT(FIND({0,1,2,3,4,5,6,7,8,9},'Model output'!K213))&gt;0,'Model output'!K213,"")</f>
        <v/>
      </c>
      <c r="L214" s="8" t="str">
        <f t="shared" si="47"/>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 carcinoma, classical (usual)</v>
      </c>
      <c r="O214" t="str">
        <f>IF('Model output'!M213="","",'Model output'!M213)</f>
        <v>Warthin-like variant, with focal tall cell (&lt;10%) and hobnail cell change (&lt;20%); follicular variant; microcarcinoma (occult, small or microscopic) variant</v>
      </c>
      <c r="P214" t="str">
        <f>IF('Model output'!N213="","",'Model output'!N213)</f>
        <v>2.6cm</v>
      </c>
      <c r="Q214" t="str">
        <f t="shared" si="46"/>
        <v>2.6cm</v>
      </c>
      <c r="R214" cm="1">
        <f t="array" ref="R214">IF(Q214="","",IF(ISNUMBER(SEARCH("cm",Q214)),MAX(VALUE(SUBSTITUTE(_xlfn.FILTERXML("&lt;t&gt;&lt;s&gt;"&amp;SUBSTITUTE(Q214,",","&lt;/s&gt;&lt;s&gt;")&amp;"&lt;/s&gt;&lt;/t&gt;","//s"),"cm",""))),MAX(VALUE(SUBSTITUTE(_xlfn.FILTERXML("&lt;t&gt;&lt;s&gt;"&amp;SUBSTITUTE(Q214,",","&lt;/s&gt;&lt;s&gt;")&amp;"&lt;/s&gt;&lt;/t&gt;","//s"),"mm","")))/10))</f>
        <v>2.6</v>
      </c>
      <c r="S214" t="str">
        <f>IF(OR('Model output'!P213="",ISNUMBER(SEARCH("Not identified", 'Model output'!P213)),ISNUMBER(SEARCH("Absent",'Model output'!P213)),AND(ISNUMBER(SEARCH("No",'Model output'!P213)),NOT(ISNUMBER(SEARCH("diagnostic",'Model output'!P213)))),ISNUMBER(SEARCH("Negative",'Model output'!P213))),"negative","positive")</f>
        <v>negative</v>
      </c>
      <c r="T214" t="str">
        <f>IF('Model output'!O213="","",'Model output'!O213)</f>
        <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t="str">
        <f>IF('Model output'!S213="","", IF('Model output'!S213= "[]", "", 'Model output'!S213))</f>
        <v>Not identified</v>
      </c>
      <c r="Y214" t="str">
        <f>IF(OR('Model output'!S213="",ISNUMBER(SEARCH("Absent",'Model output'!S213)),ISNUMBER(SEARCH("Not identified",'Model output'!S213)),ISNUMBER(SEARCH("No",'Model output'!S213)),ISNUMBER(SEARCH("negative",'Model output'!S213)),ISNUMBER(SEARCH("limited to thyroid",'Model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 IF('Model output'!T213="[]", "", IF('Model output'!T213="Not mentioned", "No", "Yes")))</f>
        <v/>
      </c>
      <c r="AB214" t="str">
        <f>IF(AA214&lt;&gt;"Yes","",IF(OR('Model output'!U213="",'Model output'!U213="[]",ISNUMBER(SEARCH("Not identified",'Model output'!U213))),"",'Model output'!U213))</f>
        <v/>
      </c>
      <c r="AC214" s="9" t="str">
        <f>IF(OR('Model output'!V213="", AND(ISERROR(SEARCH("Positive",'Model output'!V213)), ISNUMBER(SEARCH("Negative",'Model output'!V213))), 'Model output'!V213="No", ISNUMBER(SEARCH("Uninvolved",'Model output'!V213)), ISNUMBER(SEARCH("Not involved",'Model output'!V213)), ISNUMBER(SEARCH("Free",'Model output'!V213)), ISNUMBER(SEARCH("Cannot be assessed",'Model output'!V213)), ISNUMBER(SEARCH("1 mm",'Model output'!V213)), ISNUMBER(SEARCH("0.1 CM",'Model output'!V213)), ISNUMBER(SEARCH("less than 0.2 mm",'Model output'!V213)), ISNUMBER(SEARCH("less than 0.5 mm",'Model output'!V213)), ISNUMBER(SEARCH("abut",'Model output'!V213))), "negative", "positive")</f>
        <v>negative</v>
      </c>
      <c r="AE214" s="27"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ISNUMBER(SEARCH("papillary",N214,1)),S214="positive"),AND(AND(ISNUMBER(J214),J214&gt;=5),M214=""),AND(AND(ISNUMBER(J214),J214&gt;=5),AND(ISNUMBER(M214),M214&gt;=1)),AND(ISNUMBER(SERACH("papillary",N214)),OR(Y214="positive",Z214="positive"), ISNUMBER(SEARCH("BRAF",AB214)))),"intermediate","low"))</f>
        <v>intermediate</v>
      </c>
      <c r="AF214" s="28" t="str">
        <f t="shared" si="48"/>
        <v>2</v>
      </c>
      <c r="AG214" s="28" t="str">
        <f t="shared" si="49"/>
        <v>0</v>
      </c>
      <c r="AH214" s="28" t="str">
        <f t="shared" si="50"/>
        <v>0</v>
      </c>
      <c r="AI214" s="35" t="str">
        <f t="shared" si="51"/>
        <v>I</v>
      </c>
      <c r="AJ214" s="27" t="s">
        <v>629</v>
      </c>
      <c r="AK214" s="32" t="s">
        <v>947</v>
      </c>
      <c r="AL214" s="32" t="s">
        <v>945</v>
      </c>
      <c r="AM214" s="32" t="s">
        <v>948</v>
      </c>
      <c r="AN214" s="32" t="s">
        <v>59</v>
      </c>
      <c r="AO214" s="33">
        <f t="shared" ca="1" si="52"/>
        <v>1</v>
      </c>
      <c r="AP214" s="28">
        <f t="shared" si="53"/>
        <v>1</v>
      </c>
      <c r="AQ214" s="28">
        <f t="shared" si="54"/>
        <v>1</v>
      </c>
      <c r="AR214" s="28">
        <f t="shared" si="55"/>
        <v>1</v>
      </c>
      <c r="AS214" s="34">
        <f t="shared" si="56"/>
        <v>1</v>
      </c>
    </row>
    <row r="215" spans="1:45">
      <c r="A215" t="str">
        <f>'Model output'!A214</f>
        <v>TCGA-EM-A4FH</v>
      </c>
      <c r="B215" s="43">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
      </c>
      <c r="F215" t="str">
        <f t="shared" si="45"/>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output'!G214)),ISNUMBER(SEARCH("2",'Model output'!G214)),ISNUMBER(SEARCH("III",'Model output'!G214)),ISNUMBER(SEARCH("three",'Model output'!G214)),ISNUMBER(SEARCH("3",'Model output'!G214)),ISNUMBER(SEARCH("IV",'Model output'!G214)),ISNUMBER(SEARCH("four",'Model output'!G214)),ISNUMBER(SEARCH("4",'Model output'!G214)),ISNUMBER(SEARCH("V ",'Model output'!G214)),ISNUMBER(SEARCH("five",'Model output'!G214)),ISNUMBER(SEARCH("5",'Model output'!G214))))), "lateral", "central"))</f>
        <v/>
      </c>
      <c r="H215" t="str">
        <f>IF('Model output'!H214="","negative",IF('Model output'!H214="[]", "negative", IF(OR(ISNUMBER(SEARCH("lymph node",'Model output'!H214)),ISNUMBER(SEARCH("Not mentioned",'Model output'!H214)),ISNUMBER(SEARCH("neck",'Model output'!H214)),ISNUMBER(SEARCH("Not applicable",'Model output'!H214))),"negative","positive")))</f>
        <v>negative</v>
      </c>
      <c r="I215">
        <f>IF('Model output'!I214="","",IF(ISNUMBER('Model output'!I214),'Model output'!I214,1))</f>
        <v>0</v>
      </c>
      <c r="J215">
        <f>IF('Model output'!J214="","",IF(AND(ISNUMBER('Model output'!J214),'Model output'!J214&lt;=I215),'Model output'!J214,IF(ISNUMBER(SEARCH("0/",'Model output'!J214)),0,1)))</f>
        <v>0</v>
      </c>
      <c r="K215" t="str" cm="1">
        <f t="array" ref="K215">IF(COUNT(FIND({0,1,2,3,4,5,6,7,8,9},'Model output'!K214))&gt;0,'Model output'!K214,"")</f>
        <v/>
      </c>
      <c r="L215" s="8" t="str">
        <f t="shared" si="47"/>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 carcinoma, follicular variant</v>
      </c>
      <c r="O215" t="str">
        <f>IF('Model output'!M214="","",'Model output'!M214)</f>
        <v/>
      </c>
      <c r="P215" t="str">
        <f>IF('Model output'!N214="","",'Model output'!N214)</f>
        <v>4.7cm</v>
      </c>
      <c r="Q215" t="str">
        <f t="shared" si="46"/>
        <v>4.7cm</v>
      </c>
      <c r="R215" cm="1">
        <f t="array" ref="R215">IF(Q215="","",IF(ISNUMBER(SEARCH("cm",Q215)),MAX(VALUE(SUBSTITUTE(_xlfn.FILTERXML("&lt;t&gt;&lt;s&gt;"&amp;SUBSTITUTE(Q215,",","&lt;/s&gt;&lt;s&gt;")&amp;"&lt;/s&gt;&lt;/t&gt;","//s"),"cm",""))),MAX(VALUE(SUBSTITUTE(_xlfn.FILTERXML("&lt;t&gt;&lt;s&gt;"&amp;SUBSTITUTE(Q215,",","&lt;/s&gt;&lt;s&gt;")&amp;"&lt;/s&gt;&lt;/t&gt;","//s"),"mm","")))/10))</f>
        <v>4.7</v>
      </c>
      <c r="S215" t="str">
        <f>IF(OR('Model output'!P214="",ISNUMBER(SEARCH("Not identified", 'Model output'!P214)),ISNUMBER(SEARCH("Absent",'Model output'!P214)),AND(ISNUMBER(SEARCH("No",'Model output'!P214)),NOT(ISNUMBER(SEARCH("diagnostic",'Model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t="str">
        <f>IF('Model output'!S214="","", IF('Model output'!S214= "[]", "", 'Model output'!S214))</f>
        <v>Not identified</v>
      </c>
      <c r="Y215" t="str">
        <f>IF(OR('Model output'!S214="",ISNUMBER(SEARCH("Absent",'Model output'!S214)),ISNUMBER(SEARCH("Not identified",'Model output'!S214)),ISNUMBER(SEARCH("No",'Model output'!S214)),ISNUMBER(SEARCH("negative",'Model output'!S214)),ISNUMBER(SEARCH("limited to thyroid",'Model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 IF('Model output'!T214="[]", "", IF('Model output'!T214="Not mentioned", "No", "Yes")))</f>
        <v/>
      </c>
      <c r="AB215" t="str">
        <f>IF(AA215&lt;&gt;"Yes","",IF(OR('Model output'!U214="",'Model output'!U214="[]",ISNUMBER(SEARCH("Not identified",'Model output'!U214))),"",'Model output'!U214))</f>
        <v/>
      </c>
      <c r="AC215" s="9" t="str">
        <f>IF(OR('Model output'!V214="", AND(ISERROR(SEARCH("Positive",'Model output'!V214)), ISNUMBER(SEARCH("Negative",'Model output'!V214))), 'Model output'!V214="No", ISNUMBER(SEARCH("Uninvolved",'Model output'!V214)), ISNUMBER(SEARCH("Not involved",'Model output'!V214)), ISNUMBER(SEARCH("Free",'Model output'!V214)), ISNUMBER(SEARCH("Cannot be assessed",'Model output'!V214)), ISNUMBER(SEARCH("1 mm",'Model output'!V214)), ISNUMBER(SEARCH("0.1 CM",'Model output'!V214)), ISNUMBER(SEARCH("less than 0.2 mm",'Model output'!V214)), ISNUMBER(SEARCH("less than 0.5 mm",'Model output'!V214)), ISNUMBER(SEARCH("abut",'Model output'!V214))), "negative", "positive")</f>
        <v>negative</v>
      </c>
      <c r="AE215" s="27"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ISNUMBER(SEARCH("papillary",N215,1)),S215="positive"),AND(AND(ISNUMBER(J215),J215&gt;=5),M215=""),AND(AND(ISNUMBER(J215),J215&gt;=5),AND(ISNUMBER(M215),M215&gt;=1)),AND(ISNUMBER(SERACH("papillary",N215)),OR(Y215="positive",Z215="positive"), ISNUMBER(SEARCH("BRAF",AB215)))),"intermediate","low"))</f>
        <v>low</v>
      </c>
      <c r="AF215" s="28" t="str">
        <f t="shared" si="48"/>
        <v>3a</v>
      </c>
      <c r="AG215" s="28" t="str">
        <f t="shared" si="49"/>
        <v>0</v>
      </c>
      <c r="AH215" s="28" t="str">
        <f t="shared" si="50"/>
        <v>0</v>
      </c>
      <c r="AI215" s="35" t="str">
        <f t="shared" si="51"/>
        <v>II</v>
      </c>
      <c r="AJ215" s="27" t="s">
        <v>627</v>
      </c>
      <c r="AK215" s="32" t="s">
        <v>950</v>
      </c>
      <c r="AL215" s="32" t="s">
        <v>948</v>
      </c>
      <c r="AM215" s="32" t="s">
        <v>948</v>
      </c>
      <c r="AN215" s="32" t="s">
        <v>946</v>
      </c>
      <c r="AO215" s="33">
        <f t="shared" ca="1" si="52"/>
        <v>1</v>
      </c>
      <c r="AP215" s="28">
        <f t="shared" si="53"/>
        <v>1</v>
      </c>
      <c r="AQ215" s="28">
        <f t="shared" si="54"/>
        <v>1</v>
      </c>
      <c r="AR215" s="28">
        <f t="shared" si="55"/>
        <v>1</v>
      </c>
      <c r="AS215" s="34">
        <f t="shared" si="56"/>
        <v>1</v>
      </c>
    </row>
    <row r="216" spans="1:45">
      <c r="A216" t="str">
        <f>'Model output'!A215</f>
        <v>TCGA-EM-A4FK</v>
      </c>
      <c r="B216" s="43">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X</v>
      </c>
      <c r="F216" t="str">
        <f t="shared" si="45"/>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output'!G215)),ISNUMBER(SEARCH("2",'Model output'!G215)),ISNUMBER(SEARCH("III",'Model output'!G215)),ISNUMBER(SEARCH("three",'Model output'!G215)),ISNUMBER(SEARCH("3",'Model output'!G215)),ISNUMBER(SEARCH("IV",'Model output'!G215)),ISNUMBER(SEARCH("four",'Model output'!G215)),ISNUMBER(SEARCH("4",'Model output'!G215)),ISNUMBER(SEARCH("V ",'Model output'!G215)),ISNUMBER(SEARCH("five",'Model output'!G215)),ISNUMBER(SEARCH("5",'Model output'!G215))))), "lateral", "central"))</f>
        <v/>
      </c>
      <c r="H216" t="str">
        <f>IF('Model output'!H215="","negative",IF('Model output'!H215="[]", "negative", IF(OR(ISNUMBER(SEARCH("lymph node",'Model output'!H215)),ISNUMBER(SEARCH("Not mentioned",'Model output'!H215)),ISNUMBER(SEARCH("neck",'Model output'!H215)),ISNUMBER(SEARCH("Not applicable",'Model output'!H215))),"negative","positive")))</f>
        <v>negative</v>
      </c>
      <c r="I216">
        <f>IF('Model output'!I215="","",IF(ISNUMBER('Model output'!I215),'Model output'!I215,1))</f>
        <v>0</v>
      </c>
      <c r="J216">
        <f>IF('Model output'!J215="","",IF(AND(ISNUMBER('Model output'!J215),'Model output'!J215&lt;=I216),'Model output'!J215,IF(ISNUMBER(SEARCH("0/",'Model output'!J215)),0,1)))</f>
        <v>0</v>
      </c>
      <c r="K216" t="str" cm="1">
        <f t="array" ref="K216">IF(COUNT(FIND({0,1,2,3,4,5,6,7,8,9},'Model output'!K215))&gt;0,'Model output'!K215,"")</f>
        <v/>
      </c>
      <c r="L216" s="8" t="str">
        <f t="shared" si="47"/>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 carcinoma</v>
      </c>
      <c r="O216" t="str">
        <f>IF('Model output'!M215="","",'Model output'!M215)</f>
        <v>Oncocytic or oxyphilic variant</v>
      </c>
      <c r="P216" t="str">
        <f>IF('Model output'!N215="","",'Model output'!N215)</f>
        <v>2.6cm</v>
      </c>
      <c r="Q216" t="str">
        <f t="shared" si="46"/>
        <v>2.6cm</v>
      </c>
      <c r="R216" cm="1">
        <f t="array" ref="R216">IF(Q216="","",IF(ISNUMBER(SEARCH("cm",Q216)),MAX(VALUE(SUBSTITUTE(_xlfn.FILTERXML("&lt;t&gt;&lt;s&gt;"&amp;SUBSTITUTE(Q216,",","&lt;/s&gt;&lt;s&gt;")&amp;"&lt;/s&gt;&lt;/t&gt;","//s"),"cm",""))),MAX(VALUE(SUBSTITUTE(_xlfn.FILTERXML("&lt;t&gt;&lt;s&gt;"&amp;SUBSTITUTE(Q216,",","&lt;/s&gt;&lt;s&gt;")&amp;"&lt;/s&gt;&lt;/t&gt;","//s"),"mm","")))/10))</f>
        <v>2.6</v>
      </c>
      <c r="S216" t="str">
        <f>IF(OR('Model output'!P215="",ISNUMBER(SEARCH("Not identified", 'Model output'!P215)),ISNUMBER(SEARCH("Absent",'Model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t="str">
        <f>IF('Model output'!S215="","", IF('Model output'!S215= "[]", "", 'Model output'!S215))</f>
        <v>Not identified</v>
      </c>
      <c r="Y216" t="str">
        <f>IF(OR('Model output'!S215="",ISNUMBER(SEARCH("Absent",'Model output'!S215)),ISNUMBER(SEARCH("Not identified",'Model output'!S215)),ISNUMBER(SEARCH("No",'Model output'!S215)),ISNUMBER(SEARCH("negative",'Model output'!S215)),ISNUMBER(SEARCH("limited to thyroid",'Model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 IF('Model output'!T215="[]", "", IF('Model output'!T215="Not mentioned", "No", "Yes")))</f>
        <v/>
      </c>
      <c r="AB216" t="str">
        <f>IF(AA216&lt;&gt;"Yes","",IF(OR('Model output'!U215="",'Model output'!U215="[]",ISNUMBER(SEARCH("Not identified",'Model output'!U215))),"",'Model output'!U215))</f>
        <v/>
      </c>
      <c r="AC216" s="9" t="str">
        <f>IF(OR('Model output'!V215="", AND(ISERROR(SEARCH("Positive",'Model output'!V215)), ISNUMBER(SEARCH("Negative",'Model output'!V215))), 'Model output'!V215="No", ISNUMBER(SEARCH("Uninvolved",'Model output'!V215)), ISNUMBER(SEARCH("Not involved",'Model output'!V215)), ISNUMBER(SEARCH("Free",'Model output'!V215)), ISNUMBER(SEARCH("Cannot be assessed",'Model output'!V215)), ISNUMBER(SEARCH("1 mm",'Model output'!V215)), ISNUMBER(SEARCH("0.1 CM",'Model output'!V215)), ISNUMBER(SEARCH("less than 0.2 mm",'Model output'!V215)), ISNUMBER(SEARCH("less than 0.5 mm",'Model output'!V215)), ISNUMBER(SEARCH("abut",'Model output'!V215))), "negative", "positive")</f>
        <v>negative</v>
      </c>
      <c r="AE216" s="27"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ISNUMBER(SEARCH("papillary",N216,1)),S216="positive"),AND(AND(ISNUMBER(J216),J216&gt;=5),M216=""),AND(AND(ISNUMBER(J216),J216&gt;=5),AND(ISNUMBER(M216),M216&gt;=1)),AND(ISNUMBER(SERACH("papillary",N216)),OR(Y216="positive",Z216="positive"), ISNUMBER(SEARCH("BRAF",AB216)))),"intermediate","low"))</f>
        <v>low</v>
      </c>
      <c r="AF216" s="28" t="str">
        <f t="shared" si="48"/>
        <v>2</v>
      </c>
      <c r="AG216" s="28" t="str">
        <f t="shared" si="49"/>
        <v>0</v>
      </c>
      <c r="AH216" s="28" t="str">
        <f t="shared" si="50"/>
        <v>0</v>
      </c>
      <c r="AI216" s="35" t="str">
        <f t="shared" si="51"/>
        <v>I</v>
      </c>
      <c r="AJ216" s="27" t="s">
        <v>627</v>
      </c>
      <c r="AK216" s="32" t="s">
        <v>947</v>
      </c>
      <c r="AL216" s="32" t="s">
        <v>948</v>
      </c>
      <c r="AM216" s="32" t="s">
        <v>948</v>
      </c>
      <c r="AN216" s="32" t="s">
        <v>59</v>
      </c>
      <c r="AO216" s="33">
        <f t="shared" ca="1" si="52"/>
        <v>1</v>
      </c>
      <c r="AP216" s="28">
        <f t="shared" si="53"/>
        <v>1</v>
      </c>
      <c r="AQ216" s="28">
        <f t="shared" si="54"/>
        <v>1</v>
      </c>
      <c r="AR216" s="28">
        <f t="shared" si="55"/>
        <v>1</v>
      </c>
      <c r="AS216" s="34">
        <f t="shared" si="56"/>
        <v>1</v>
      </c>
    </row>
    <row r="217" spans="1:45">
      <c r="A217" t="str">
        <f>'Model output'!A216</f>
        <v>TCGA-EM-A4FM</v>
      </c>
      <c r="B217" s="43">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
      </c>
      <c r="F217" t="str">
        <f t="shared" si="45"/>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output'!G216)),ISNUMBER(SEARCH("2",'Model output'!G216)),ISNUMBER(SEARCH("III",'Model output'!G216)),ISNUMBER(SEARCH("three",'Model output'!G216)),ISNUMBER(SEARCH("3",'Model output'!G216)),ISNUMBER(SEARCH("IV",'Model output'!G216)),ISNUMBER(SEARCH("four",'Model output'!G216)),ISNUMBER(SEARCH("4",'Model output'!G216)),ISNUMBER(SEARCH("V ",'Model output'!G216)),ISNUMBER(SEARCH("five",'Model output'!G216)),ISNUMBER(SEARCH("5",'Model output'!G216))))), "lateral", "central"))</f>
        <v>lateral</v>
      </c>
      <c r="H217" t="str">
        <f>IF('Model output'!H216="","negative",IF('Model output'!H216="[]", "negative", IF(OR(ISNUMBER(SEARCH("lymph node",'Model output'!H216)),ISNUMBER(SEARCH("Not mentioned",'Model output'!H216)),ISNUMBER(SEARCH("neck",'Model output'!H216)),ISNUMBER(SEARCH("Not applicable",'Model output'!H216))),"negative","positive")))</f>
        <v>negative</v>
      </c>
      <c r="I217">
        <f>IF('Model output'!I216="","",IF(ISNUMBER('Model output'!I216),'Model output'!I216,1))</f>
        <v>40</v>
      </c>
      <c r="J217">
        <f>IF('Model output'!J216="","",IF(AND(ISNUMBER('Model output'!J216),'Model output'!J216&lt;=I217),'Model output'!J216,IF(ISNUMBER(SEARCH("0/",'Model output'!J216)),0,1)))</f>
        <v>12</v>
      </c>
      <c r="K217" t="str" cm="1">
        <f t="array" ref="K217">IF(COUNT(FIND({0,1,2,3,4,5,6,7,8,9},'Model output'!K216))&gt;0,'Model output'!K216,"")</f>
        <v/>
      </c>
      <c r="L217" s="8" t="str">
        <f t="shared" si="47"/>
        <v/>
      </c>
      <c r="M217" t="str" cm="1">
        <f t="array" ref="M217">IF(L217="","",IF(ISNUMBER(SEARCH("cm",L217)),MAX(VALUE(SUBSTITUTE(_xlfn.FILTERXML("&lt;t&gt;&lt;s&gt;"&amp;SUBSTITUTE(L217,",","&lt;/s&gt;&lt;s&gt;")&amp;"&lt;/s&gt;&lt;/t&gt;","//s"),"cm",""))),MAX(VALUE(SUBSTITUTE(_xlfn.FILTERXML("&lt;t&gt;&lt;s&gt;"&amp;SUBSTITUTE(L217,",","&lt;/s&gt;&lt;s&gt;")&amp;"&lt;/s&gt;&lt;/t&gt;","//s"),"mm","")))/10))</f>
        <v/>
      </c>
      <c r="N217" t="str">
        <f>IF('Model output'!L216="","",'Model output'!L216)</f>
        <v>['Papillary carcinoma, classical (usual)', 'Papillary carcinoma, follicular variant']</v>
      </c>
      <c r="O217" t="str">
        <f>IF('Model output'!M216="","",'Model output'!M216)</f>
        <v>['with focal tall cell change', '10%']</v>
      </c>
      <c r="P217" t="str">
        <f>IF('Model output'!N216="","",'Model output'!N216)</f>
        <v>3.0cm</v>
      </c>
      <c r="Q217" t="str">
        <f t="shared" si="46"/>
        <v>3.0cm</v>
      </c>
      <c r="R217" cm="1">
        <f t="array" ref="R217">IF(Q217="","",IF(ISNUMBER(SEARCH("cm",Q217)),MAX(VALUE(SUBSTITUTE(_xlfn.FILTERXML("&lt;t&gt;&lt;s&gt;"&amp;SUBSTITUTE(Q217,",","&lt;/s&gt;&lt;s&gt;")&amp;"&lt;/s&gt;&lt;/t&gt;","//s"),"cm",""))),MAX(VALUE(SUBSTITUTE(_xlfn.FILTERXML("&lt;t&gt;&lt;s&gt;"&amp;SUBSTITUTE(Q217,",","&lt;/s&gt;&lt;s&gt;")&amp;"&lt;/s&gt;&lt;/t&gt;","//s"),"mm","")))/10))</f>
        <v>3</v>
      </c>
      <c r="S217" t="str">
        <f>IF(OR('Model output'!P216="",ISNUMBER(SEARCH("Not identified", 'Model output'!P216)),ISNUMBER(SEARCH("Absent",'Model output'!P216)),AND(ISNUMBER(SEARCH("No",'Model output'!P216)),NOT(ISNUMBER(SEARCH("diagnostic",'Model output'!P216)))),ISNUMBER(SEARCH("Negative",'Model output'!P216))),"negative","positive")</f>
        <v>negative</v>
      </c>
      <c r="T217" t="str">
        <f>IF('Model output'!O216="","",'Model output'!O216)</f>
        <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t="str">
        <f>IF('Model output'!S216="","", IF('Model output'!S216= "[]", "", 'Model output'!S216))</f>
        <v>Present, minimal</v>
      </c>
      <c r="Y217" t="str">
        <f>IF(OR('Model output'!S216="",ISNUMBER(SEARCH("Absent",'Model output'!S216)),ISNUMBER(SEARCH("Not identified",'Model output'!S216)),ISNUMBER(SEARCH("No",'Model output'!S216)),ISNUMBER(SEARCH("negative",'Model output'!S216)),ISNUMBER(SEARCH("limited to thyroid",'Model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 IF('Model output'!T216="[]", "", IF('Model output'!T216="Not mentioned", "No", "Yes")))</f>
        <v/>
      </c>
      <c r="AB217" t="str">
        <f>IF(AA217&lt;&gt;"Yes","",IF(OR('Model output'!U216="",'Model output'!U216="[]",ISNUMBER(SEARCH("Not identified",'Model output'!U216))),"",'Model output'!U216))</f>
        <v/>
      </c>
      <c r="AC217" s="9" t="str">
        <f>IF(OR('Model output'!V216="", AND(ISERROR(SEARCH("Positive",'Model output'!V216)), ISNUMBER(SEARCH("Negative",'Model output'!V216))), 'Model output'!V216="No", ISNUMBER(SEARCH("Uninvolved",'Model output'!V216)), ISNUMBER(SEARCH("Not involved",'Model output'!V216)), ISNUMBER(SEARCH("Free",'Model output'!V216)), ISNUMBER(SEARCH("Cannot be assessed",'Model output'!V216)), ISNUMBER(SEARCH("1 mm",'Model output'!V216)), ISNUMBER(SEARCH("0.1 CM",'Model output'!V216)), ISNUMBER(SEARCH("less than 0.2 mm",'Model output'!V216)), ISNUMBER(SEARCH("less than 0.5 mm",'Model output'!V216)), ISNUMBER(SEARCH("abut",'Model output'!V216))), "negative", "positive")</f>
        <v>positive</v>
      </c>
      <c r="AE217" s="27"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ISNUMBER(SEARCH("papillary",N217,1)),S217="positive"),AND(AND(ISNUMBER(J217),J217&gt;=5),M217=""),AND(AND(ISNUMBER(J217),J217&gt;=5),AND(ISNUMBER(M217),M217&gt;=1)),AND(ISNUMBER(SERACH("papillary",N217)),OR(Y217="positive",Z217="positive"), ISNUMBER(SEARCH("BRAF",AB217)))),"intermediate","low"))</f>
        <v>high</v>
      </c>
      <c r="AF217" s="28" t="str">
        <f t="shared" si="48"/>
        <v>2</v>
      </c>
      <c r="AG217" s="28" t="str">
        <f t="shared" si="49"/>
        <v>1b</v>
      </c>
      <c r="AH217" s="28" t="str">
        <f t="shared" si="50"/>
        <v>0</v>
      </c>
      <c r="AI217" s="35" t="str">
        <f t="shared" si="51"/>
        <v>II</v>
      </c>
      <c r="AJ217" s="27" t="s">
        <v>625</v>
      </c>
      <c r="AK217" s="32" t="s">
        <v>947</v>
      </c>
      <c r="AL217" s="32" t="s">
        <v>944</v>
      </c>
      <c r="AM217" s="32" t="s">
        <v>948</v>
      </c>
      <c r="AN217" s="32" t="s">
        <v>946</v>
      </c>
      <c r="AO217" s="33">
        <f t="shared" si="52"/>
        <v>1</v>
      </c>
      <c r="AP217" s="28">
        <f t="shared" si="53"/>
        <v>1</v>
      </c>
      <c r="AQ217" s="28">
        <f t="shared" si="54"/>
        <v>1</v>
      </c>
      <c r="AR217" s="28">
        <f t="shared" si="55"/>
        <v>1</v>
      </c>
      <c r="AS217" s="34">
        <f t="shared" si="56"/>
        <v>1</v>
      </c>
    </row>
    <row r="218" spans="1:45">
      <c r="A218" t="str">
        <f>'Model output'!A217</f>
        <v>TCGA-EM-A4FN</v>
      </c>
      <c r="B218" s="43">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
      </c>
      <c r="F218" t="str">
        <f t="shared" si="45"/>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output'!G217)),ISNUMBER(SEARCH("2",'Model output'!G217)),ISNUMBER(SEARCH("III",'Model output'!G217)),ISNUMBER(SEARCH("three",'Model output'!G217)),ISNUMBER(SEARCH("3",'Model output'!G217)),ISNUMBER(SEARCH("IV",'Model output'!G217)),ISNUMBER(SEARCH("four",'Model output'!G217)),ISNUMBER(SEARCH("4",'Model output'!G217)),ISNUMBER(SEARCH("V ",'Model output'!G217)),ISNUMBER(SEARCH("five",'Model output'!G217)),ISNUMBER(SEARCH("5",'Model output'!G217))))), "lateral", "central"))</f>
        <v>lateral</v>
      </c>
      <c r="H218" t="str">
        <f>IF('Model output'!H217="","negative",IF('Model output'!H217="[]", "negative", IF(OR(ISNUMBER(SEARCH("lymph node",'Model output'!H217)),ISNUMBER(SEARCH("Not mentioned",'Model output'!H217)),ISNUMBER(SEARCH("neck",'Model output'!H217)),ISNUMBER(SEARCH("Not applicable",'Model output'!H217))),"negative","positive")))</f>
        <v>negative</v>
      </c>
      <c r="I218">
        <f>IF('Model output'!I217="","",IF(ISNUMBER('Model output'!I217),'Model output'!I217,1))</f>
        <v>32</v>
      </c>
      <c r="J218">
        <f>IF('Model output'!J217="","",IF(AND(ISNUMBER('Model output'!J217),'Model output'!J217&lt;=I218),'Model output'!J217,IF(ISNUMBER(SEARCH("0/",'Model output'!J217)),0,1)))</f>
        <v>8</v>
      </c>
      <c r="K218" t="str" cm="1">
        <f t="array" ref="K218">IF(COUNT(FIND({0,1,2,3,4,5,6,7,8,9},'Model output'!K217))&gt;0,'Model output'!K217,"")</f>
        <v/>
      </c>
      <c r="L218" s="8" t="str">
        <f t="shared" si="47"/>
        <v/>
      </c>
      <c r="M218" t="str" cm="1">
        <f t="array" ref="M218">IF(L218="","",IF(ISNUMBER(SEARCH("cm",L218)),MAX(VALUE(SUBSTITUTE(_xlfn.FILTERXML("&lt;t&gt;&lt;s&gt;"&amp;SUBSTITUTE(L218,",","&lt;/s&gt;&lt;s&gt;")&amp;"&lt;/s&gt;&lt;/t&gt;","//s"),"cm",""))),MAX(VALUE(SUBSTITUTE(_xlfn.FILTERXML("&lt;t&gt;&lt;s&gt;"&amp;SUBSTITUTE(L218,",","&lt;/s&gt;&lt;s&gt;")&amp;"&lt;/s&gt;&lt;/t&gt;","//s"),"mm","")))/10))</f>
        <v/>
      </c>
      <c r="N218" t="str">
        <f>IF('Model output'!L217="","",'Model output'!L217)</f>
        <v>['Papillary carcinoma, classical (usual)', 'Papillary carcinoma, follicular variant', 'Papillary carcinoma, other variant with focal tall cell change (&lt;5%)']</v>
      </c>
      <c r="O218" t="str">
        <f>IF('Model output'!M217="","",'Model output'!M217)</f>
        <v>['Classical cytomorphology', 'Tall cell cytomorphology']</v>
      </c>
      <c r="P218" t="str">
        <f>IF('Model output'!N217="","",'Model output'!N217)</f>
        <v>1.9cm</v>
      </c>
      <c r="Q218" t="str">
        <f t="shared" si="46"/>
        <v>1.9cm</v>
      </c>
      <c r="R218" cm="1">
        <f t="array" ref="R218">IF(Q218="","",IF(ISNUMBER(SEARCH("cm",Q218)),MAX(VALUE(SUBSTITUTE(_xlfn.FILTERXML("&lt;t&gt;&lt;s&gt;"&amp;SUBSTITUTE(Q218,",","&lt;/s&gt;&lt;s&gt;")&amp;"&lt;/s&gt;&lt;/t&gt;","//s"),"cm",""))),MAX(VALUE(SUBSTITUTE(_xlfn.FILTERXML("&lt;t&gt;&lt;s&gt;"&amp;SUBSTITUTE(Q218,",","&lt;/s&gt;&lt;s&gt;")&amp;"&lt;/s&gt;&lt;/t&gt;","//s"),"mm","")))/10))</f>
        <v>1.9</v>
      </c>
      <c r="S218" t="str">
        <f>IF(OR('Model output'!P217="",ISNUMBER(SEARCH("Not identified", 'Model output'!P217)),ISNUMBER(SEARCH("Absent",'Model output'!P217)),AND(ISNUMBER(SEARCH("No",'Model output'!P217)),NOT(ISNUMBER(SEARCH("diagnostic",'Model output'!P217)))),ISNUMBER(SEARCH("Negative",'Model output'!P217))),"negative","positive")</f>
        <v>negative</v>
      </c>
      <c r="T218" t="str">
        <f>IF('Model output'!O217="","",'Model output'!O217)</f>
        <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t="str">
        <f>IF('Model output'!S217="","", IF('Model output'!S217= "[]", "", 'Model output'!S217))</f>
        <v>Not identified</v>
      </c>
      <c r="Y218" t="str">
        <f>IF(OR('Model output'!S217="",ISNUMBER(SEARCH("Absent",'Model output'!S217)),ISNUMBER(SEARCH("Not identified",'Model output'!S217)),ISNUMBER(SEARCH("No",'Model output'!S217)),ISNUMBER(SEARCH("negative",'Model output'!S217)),ISNUMBER(SEARCH("limited to thyroid",'Model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 IF('Model output'!T217="[]", "", IF('Model output'!T217="Not mentioned", "No", "Yes")))</f>
        <v/>
      </c>
      <c r="AB218" t="str">
        <f>IF(AA218&lt;&gt;"Yes","",IF(OR('Model output'!U217="",'Model output'!U217="[]",ISNUMBER(SEARCH("Not identified",'Model output'!U217))),"",'Model output'!U217))</f>
        <v/>
      </c>
      <c r="AC218" s="9" t="str">
        <f>IF(OR('Model output'!V217="", AND(ISERROR(SEARCH("Positive",'Model output'!V217)), ISNUMBER(SEARCH("Negative",'Model output'!V217))), 'Model output'!V217="No", ISNUMBER(SEARCH("Uninvolved",'Model output'!V217)), ISNUMBER(SEARCH("Not involved",'Model output'!V217)), ISNUMBER(SEARCH("Free",'Model output'!V217)), ISNUMBER(SEARCH("Cannot be assessed",'Model output'!V217)), ISNUMBER(SEARCH("1 mm",'Model output'!V217)), ISNUMBER(SEARCH("0.1 CM",'Model output'!V217)), ISNUMBER(SEARCH("less than 0.2 mm",'Model output'!V217)), ISNUMBER(SEARCH("less than 0.5 mm",'Model output'!V217)), ISNUMBER(SEARCH("abut",'Model output'!V217))), "negative", "positive")</f>
        <v>negative</v>
      </c>
      <c r="AE218" s="27"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ISNUMBER(SEARCH("papillary",N218,1)),S218="positive"),AND(AND(ISNUMBER(J218),J218&gt;=5),M218=""),AND(AND(ISNUMBER(J218),J218&gt;=5),AND(ISNUMBER(M218),M218&gt;=1)),AND(ISNUMBER(SERACH("papillary",N218)),OR(Y218="positive",Z218="positive"), ISNUMBER(SEARCH("BRAF",AB218)))),"intermediate","low"))</f>
        <v>intermediate</v>
      </c>
      <c r="AF218" s="28" t="str">
        <f t="shared" si="48"/>
        <v>1b</v>
      </c>
      <c r="AG218" s="28" t="str">
        <f t="shared" si="49"/>
        <v>1b</v>
      </c>
      <c r="AH218" s="28" t="str">
        <f t="shared" si="50"/>
        <v>0</v>
      </c>
      <c r="AI218" s="35" t="str">
        <f t="shared" si="51"/>
        <v>I</v>
      </c>
      <c r="AJ218" s="27" t="s">
        <v>629</v>
      </c>
      <c r="AK218" s="32" t="s">
        <v>944</v>
      </c>
      <c r="AL218" s="32" t="s">
        <v>944</v>
      </c>
      <c r="AM218" s="32" t="s">
        <v>948</v>
      </c>
      <c r="AN218" s="32" t="s">
        <v>59</v>
      </c>
      <c r="AO218" s="33">
        <f t="shared" ca="1" si="52"/>
        <v>1</v>
      </c>
      <c r="AP218" s="28">
        <f t="shared" si="53"/>
        <v>1</v>
      </c>
      <c r="AQ218" s="28">
        <f t="shared" si="54"/>
        <v>1</v>
      </c>
      <c r="AR218" s="28">
        <f t="shared" si="55"/>
        <v>1</v>
      </c>
      <c r="AS218" s="34">
        <f t="shared" si="56"/>
        <v>1</v>
      </c>
    </row>
    <row r="219" spans="1:45">
      <c r="A219" t="str">
        <f>'Model output'!A218</f>
        <v>TCGA-EM-A4FO</v>
      </c>
      <c r="B219" s="43">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
      </c>
      <c r="F219" t="str">
        <f t="shared" si="45"/>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output'!G218)),ISNUMBER(SEARCH("2",'Model output'!G218)),ISNUMBER(SEARCH("III",'Model output'!G218)),ISNUMBER(SEARCH("three",'Model output'!G218)),ISNUMBER(SEARCH("3",'Model output'!G218)),ISNUMBER(SEARCH("IV",'Model output'!G218)),ISNUMBER(SEARCH("four",'Model output'!G218)),ISNUMBER(SEARCH("4",'Model output'!G218)),ISNUMBER(SEARCH("V ",'Model output'!G218)),ISNUMBER(SEARCH("five",'Model output'!G218)),ISNUMBER(SEARCH("5",'Model output'!G218))))), "lateral", "central"))</f>
        <v/>
      </c>
      <c r="H219" t="str">
        <f>IF('Model output'!H218="","negative",IF('Model output'!H218="[]", "negative", IF(OR(ISNUMBER(SEARCH("lymph node",'Model output'!H218)),ISNUMBER(SEARCH("Not mentioned",'Model output'!H218)),ISNUMBER(SEARCH("neck",'Model output'!H218)),ISNUMBER(SEARCH("Not applicable",'Model output'!H218))),"negative","positive")))</f>
        <v>negative</v>
      </c>
      <c r="I219">
        <f>IF('Model output'!I218="","",IF(ISNUMBER('Model output'!I218),'Model output'!I218,1))</f>
        <v>6</v>
      </c>
      <c r="J219">
        <f>IF('Model output'!J218="","",IF(AND(ISNUMBER('Model output'!J218),'Model output'!J218&lt;=I219),'Model output'!J218,IF(ISNUMBER(SEARCH("0/",'Model output'!J218)),0,1)))</f>
        <v>0</v>
      </c>
      <c r="K219" t="str" cm="1">
        <f t="array" ref="K219">IF(COUNT(FIND({0,1,2,3,4,5,6,7,8,9},'Model output'!K218))&gt;0,'Model output'!K218,"")</f>
        <v/>
      </c>
      <c r="L219" s="8" t="str">
        <f t="shared" si="47"/>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v>
      </c>
      <c r="O219" t="str">
        <f>IF('Model output'!M218="","",'Model output'!M218)</f>
        <v>classical (usual)</v>
      </c>
      <c r="P219" t="str">
        <f>IF('Model output'!N218="","",'Model output'!N218)</f>
        <v>1.1cm</v>
      </c>
      <c r="Q219" t="str">
        <f t="shared" si="46"/>
        <v>1.1cm</v>
      </c>
      <c r="R219" cm="1">
        <f t="array" ref="R219">IF(Q219="","",IF(ISNUMBER(SEARCH("cm",Q219)),MAX(VALUE(SUBSTITUTE(_xlfn.FILTERXML("&lt;t&gt;&lt;s&gt;"&amp;SUBSTITUTE(Q219,",","&lt;/s&gt;&lt;s&gt;")&amp;"&lt;/s&gt;&lt;/t&gt;","//s"),"cm",""))),MAX(VALUE(SUBSTITUTE(_xlfn.FILTERXML("&lt;t&gt;&lt;s&gt;"&amp;SUBSTITUTE(Q219,",","&lt;/s&gt;&lt;s&gt;")&amp;"&lt;/s&gt;&lt;/t&gt;","//s"),"mm","")))/10))</f>
        <v>1.1000000000000001</v>
      </c>
      <c r="S219" t="str">
        <f>IF(OR('Model output'!P218="",ISNUMBER(SEARCH("Not identified", 'Model output'!P218)),ISNUMBER(SEARCH("Absent",'Model output'!P218)),AND(ISNUMBER(SEARCH("No",'Model output'!P218)),NOT(ISNUMBER(SEARCH("diagnostic",'Model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t="str">
        <f>IF('Model output'!S218="","", IF('Model output'!S218= "[]", "", 'Model output'!S218))</f>
        <v>Not identified</v>
      </c>
      <c r="Y219" t="str">
        <f>IF(OR('Model output'!S218="",ISNUMBER(SEARCH("Absent",'Model output'!S218)),ISNUMBER(SEARCH("Not identified",'Model output'!S218)),ISNUMBER(SEARCH("No",'Model output'!S218)),ISNUMBER(SEARCH("negative",'Model output'!S218)),ISNUMBER(SEARCH("limited to thyroid",'Model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 IF('Model output'!T218="[]", "", IF('Model output'!T218="Not mentioned", "No", "Yes")))</f>
        <v/>
      </c>
      <c r="AB219" t="str">
        <f>IF(AA219&lt;&gt;"Yes","",IF(OR('Model output'!U218="",'Model output'!U218="[]",ISNUMBER(SEARCH("Not identified",'Model output'!U218))),"",'Model output'!U218))</f>
        <v/>
      </c>
      <c r="AC219" s="9" t="str">
        <f>IF(OR('Model output'!V218="", AND(ISERROR(SEARCH("Positive",'Model output'!V218)), ISNUMBER(SEARCH("Negative",'Model output'!V218))), 'Model output'!V218="No", ISNUMBER(SEARCH("Uninvolved",'Model output'!V218)), ISNUMBER(SEARCH("Not involved",'Model output'!V218)), ISNUMBER(SEARCH("Free",'Model output'!V218)), ISNUMBER(SEARCH("Cannot be assessed",'Model output'!V218)), ISNUMBER(SEARCH("1 mm",'Model output'!V218)), ISNUMBER(SEARCH("0.1 CM",'Model output'!V218)), ISNUMBER(SEARCH("less than 0.2 mm",'Model output'!V218)), ISNUMBER(SEARCH("less than 0.5 mm",'Model output'!V218)), ISNUMBER(SEARCH("abut",'Model output'!V218))), "negative", "positive")</f>
        <v>negative</v>
      </c>
      <c r="AE219" s="27"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ISNUMBER(SEARCH("papillary",N219,1)),S219="positive"),AND(AND(ISNUMBER(J219),J219&gt;=5),M219=""),AND(AND(ISNUMBER(J219),J219&gt;=5),AND(ISNUMBER(M219),M219&gt;=1)),AND(ISNUMBER(SERACH("papillary",N219)),OR(Y219="positive",Z219="positive"), ISNUMBER(SEARCH("BRAF",AB219)))),"intermediate","low"))</f>
        <v>low</v>
      </c>
      <c r="AF219" s="28" t="str">
        <f t="shared" si="48"/>
        <v>1b</v>
      </c>
      <c r="AG219" s="28" t="str">
        <f t="shared" si="49"/>
        <v>0</v>
      </c>
      <c r="AH219" s="28" t="str">
        <f t="shared" si="50"/>
        <v>0</v>
      </c>
      <c r="AI219" s="35" t="str">
        <f t="shared" si="51"/>
        <v>I</v>
      </c>
      <c r="AJ219" s="27" t="s">
        <v>629</v>
      </c>
      <c r="AK219" s="32" t="s">
        <v>944</v>
      </c>
      <c r="AL219" s="32" t="s">
        <v>945</v>
      </c>
      <c r="AM219" s="32" t="s">
        <v>948</v>
      </c>
      <c r="AN219" s="32" t="s">
        <v>59</v>
      </c>
      <c r="AO219" s="33">
        <f t="shared" ca="1" si="52"/>
        <v>0</v>
      </c>
      <c r="AP219" s="28">
        <f t="shared" si="53"/>
        <v>1</v>
      </c>
      <c r="AQ219" s="28">
        <f t="shared" si="54"/>
        <v>1</v>
      </c>
      <c r="AR219" s="28">
        <f t="shared" si="55"/>
        <v>1</v>
      </c>
      <c r="AS219" s="34">
        <f t="shared" si="56"/>
        <v>1</v>
      </c>
    </row>
    <row r="220" spans="1:45">
      <c r="A220" t="str">
        <f>'Model output'!A219</f>
        <v>TCGA-EM-A4FQ</v>
      </c>
      <c r="B220" s="43">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
      </c>
      <c r="F220" t="str">
        <f t="shared" si="45"/>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output'!G219)),ISNUMBER(SEARCH("2",'Model output'!G219)),ISNUMBER(SEARCH("III",'Model output'!G219)),ISNUMBER(SEARCH("three",'Model output'!G219)),ISNUMBER(SEARCH("3",'Model output'!G219)),ISNUMBER(SEARCH("IV",'Model output'!G219)),ISNUMBER(SEARCH("four",'Model output'!G219)),ISNUMBER(SEARCH("4",'Model output'!G219)),ISNUMBER(SEARCH("V ",'Model output'!G219)),ISNUMBER(SEARCH("five",'Model output'!G219)),ISNUMBER(SEARCH("5",'Model output'!G219))))), "lateral", "central"))</f>
        <v>lateral</v>
      </c>
      <c r="H220" t="str">
        <f>IF('Model output'!H219="","negative",IF('Model output'!H219="[]", "negative", IF(OR(ISNUMBER(SEARCH("lymph node",'Model output'!H219)),ISNUMBER(SEARCH("Not mentioned",'Model output'!H219)),ISNUMBER(SEARCH("neck",'Model output'!H219)),ISNUMBER(SEARCH("Not applicable",'Model output'!H219))),"negative","positive")))</f>
        <v>negative</v>
      </c>
      <c r="I220">
        <f>IF('Model output'!I219="","",IF(ISNUMBER('Model output'!I219),'Model output'!I219,1))</f>
        <v>55</v>
      </c>
      <c r="J220">
        <f>IF('Model output'!J219="","",IF(AND(ISNUMBER('Model output'!J219),'Model output'!J219&lt;=I220),'Model output'!J219,IF(ISNUMBER(SEARCH("0/",'Model output'!J219)),0,1)))</f>
        <v>17</v>
      </c>
      <c r="K220" t="str" cm="1">
        <f t="array" ref="K220">IF(COUNT(FIND({0,1,2,3,4,5,6,7,8,9},'Model output'!K219))&gt;0,'Model output'!K219,"")</f>
        <v/>
      </c>
      <c r="L220" s="8" t="str">
        <f t="shared" si="47"/>
        <v/>
      </c>
      <c r="M220" t="str" cm="1">
        <f t="array" ref="M220">IF(L220="","",IF(ISNUMBER(SEARCH("cm",L220)),MAX(VALUE(SUBSTITUTE(_xlfn.FILTERXML("&lt;t&gt;&lt;s&gt;"&amp;SUBSTITUTE(L220,",","&lt;/s&gt;&lt;s&gt;")&amp;"&lt;/s&gt;&lt;/t&gt;","//s"),"cm",""))),MAX(VALUE(SUBSTITUTE(_xlfn.FILTERXML("&lt;t&gt;&lt;s&gt;"&amp;SUBSTITUTE(L220,",","&lt;/s&gt;&lt;s&gt;")&amp;"&lt;/s&gt;&lt;/t&gt;","//s"),"mm","")))/10))</f>
        <v/>
      </c>
      <c r="N220" t="str">
        <f>IF('Model output'!L219="","",'Model output'!L219)</f>
        <v>Papillary carcinoma, Follicular variant, Classical (usual)</v>
      </c>
      <c r="O220" t="str">
        <f>IF('Model output'!M219="","",'Model output'!M219)</f>
        <v>Follicular variant with oncocytic change, Classical (usual) with focal tall cell change (&lt;10%) and Warthin-like change</v>
      </c>
      <c r="P220" t="str">
        <f>IF('Model output'!N219="","",'Model output'!N219)</f>
        <v>3.5cm</v>
      </c>
      <c r="Q220" t="str">
        <f t="shared" si="46"/>
        <v>3.5cm</v>
      </c>
      <c r="R220" cm="1">
        <f t="array" ref="R220">IF(Q220="","",IF(ISNUMBER(SEARCH("cm",Q220)),MAX(VALUE(SUBSTITUTE(_xlfn.FILTERXML("&lt;t&gt;&lt;s&gt;"&amp;SUBSTITUTE(Q220,",","&lt;/s&gt;&lt;s&gt;")&amp;"&lt;/s&gt;&lt;/t&gt;","//s"),"cm",""))),MAX(VALUE(SUBSTITUTE(_xlfn.FILTERXML("&lt;t&gt;&lt;s&gt;"&amp;SUBSTITUTE(Q220,",","&lt;/s&gt;&lt;s&gt;")&amp;"&lt;/s&gt;&lt;/t&gt;","//s"),"mm","")))/10))</f>
        <v>3.5</v>
      </c>
      <c r="S220" t="str">
        <f>IF(OR('Model output'!P219="",ISNUMBER(SEARCH("Not identified", 'Model output'!P219)),ISNUMBER(SEARCH("Absent",'Model output'!P219)),AND(ISNUMBER(SEARCH("No",'Model output'!P219)),NOT(ISNUMBER(SEARCH("diagnostic",'Model output'!P219)))),ISNUMBER(SEARCH("Negative",'Model output'!P219))),"negative","positive")</f>
        <v>negative</v>
      </c>
      <c r="T220" t="str">
        <f>IF('Model output'!O219="","",'Model output'!O219)</f>
        <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positive</v>
      </c>
      <c r="X220" t="str">
        <f>IF('Model output'!S219="","", IF('Model output'!S219= "[]", "", 'Model output'!S219))</f>
        <v>Not identified</v>
      </c>
      <c r="Y220" t="str">
        <f>IF(OR('Model output'!S219="",ISNUMBER(SEARCH("Absent",'Model output'!S219)),ISNUMBER(SEARCH("Not identified",'Model output'!S219)),ISNUMBER(SEARCH("No",'Model output'!S219)),ISNUMBER(SEARCH("negative",'Model output'!S219)),ISNUMBER(SEARCH("limited to thyroid",'Model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 IF('Model output'!T219="[]", "", IF('Model output'!T219="Not mentioned", "No", "Yes")))</f>
        <v/>
      </c>
      <c r="AB220" t="str">
        <f>IF(AA220&lt;&gt;"Yes","",IF(OR('Model output'!U219="",'Model output'!U219="[]",ISNUMBER(SEARCH("Not identified",'Model output'!U219))),"",'Model output'!U219))</f>
        <v/>
      </c>
      <c r="AC220" s="9" t="str">
        <f>IF(OR('Model output'!V219="", AND(ISERROR(SEARCH("Positive",'Model output'!V219)), ISNUMBER(SEARCH("Negative",'Model output'!V219))), 'Model output'!V219="No", ISNUMBER(SEARCH("Uninvolved",'Model output'!V219)), ISNUMBER(SEARCH("Not involved",'Model output'!V219)), ISNUMBER(SEARCH("Free",'Model output'!V219)), ISNUMBER(SEARCH("Cannot be assessed",'Model output'!V219)), ISNUMBER(SEARCH("1 mm",'Model output'!V219)), ISNUMBER(SEARCH("0.1 CM",'Model output'!V219)), ISNUMBER(SEARCH("less than 0.2 mm",'Model output'!V219)), ISNUMBER(SEARCH("less than 0.5 mm",'Model output'!V219)), ISNUMBER(SEARCH("abut",'Model output'!V219))), "negative", "positive")</f>
        <v>negative</v>
      </c>
      <c r="AE220" s="27"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ISNUMBER(SEARCH("papillary",N220,1)),S220="positive"),AND(AND(ISNUMBER(J220),J220&gt;=5),M220=""),AND(AND(ISNUMBER(J220),J220&gt;=5),AND(ISNUMBER(M220),M220&gt;=1)),AND(ISNUMBER(SERACH("papillary",N220)),OR(Y220="positive",Z220="positive"), ISNUMBER(SEARCH("BRAF",AB220)))),"intermediate","low"))</f>
        <v>intermediate</v>
      </c>
      <c r="AF220" s="28" t="str">
        <f t="shared" si="48"/>
        <v>2</v>
      </c>
      <c r="AG220" s="28" t="str">
        <f t="shared" si="49"/>
        <v>1b</v>
      </c>
      <c r="AH220" s="28" t="str">
        <f t="shared" si="50"/>
        <v>0</v>
      </c>
      <c r="AI220" s="35" t="str">
        <f t="shared" si="51"/>
        <v>I</v>
      </c>
      <c r="AJ220" s="27" t="s">
        <v>629</v>
      </c>
      <c r="AK220" s="32" t="s">
        <v>947</v>
      </c>
      <c r="AL220" s="32" t="s">
        <v>944</v>
      </c>
      <c r="AM220" s="32" t="s">
        <v>948</v>
      </c>
      <c r="AN220" s="32" t="s">
        <v>59</v>
      </c>
      <c r="AO220" s="33">
        <f t="shared" ca="1" si="52"/>
        <v>1</v>
      </c>
      <c r="AP220" s="28">
        <f t="shared" si="53"/>
        <v>1</v>
      </c>
      <c r="AQ220" s="28">
        <f t="shared" si="54"/>
        <v>1</v>
      </c>
      <c r="AR220" s="28">
        <f t="shared" si="55"/>
        <v>1</v>
      </c>
      <c r="AS220" s="34">
        <f t="shared" si="56"/>
        <v>1</v>
      </c>
    </row>
    <row r="221" spans="1:45">
      <c r="A221" t="str">
        <f>'Model output'!A220</f>
        <v>TCGA-EM-A4FR</v>
      </c>
      <c r="B221" s="43">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
      </c>
      <c r="F221" t="str">
        <f t="shared" si="45"/>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output'!G220)),ISNUMBER(SEARCH("2",'Model output'!G220)),ISNUMBER(SEARCH("III",'Model output'!G220)),ISNUMBER(SEARCH("three",'Model output'!G220)),ISNUMBER(SEARCH("3",'Model output'!G220)),ISNUMBER(SEARCH("IV",'Model output'!G220)),ISNUMBER(SEARCH("four",'Model output'!G220)),ISNUMBER(SEARCH("4",'Model output'!G220)),ISNUMBER(SEARCH("V ",'Model output'!G220)),ISNUMBER(SEARCH("five",'Model output'!G220)),ISNUMBER(SEARCH("5",'Model output'!G220))))), "lateral", "central"))</f>
        <v>central</v>
      </c>
      <c r="H221" t="str">
        <f>IF('Model output'!H220="","negative",IF('Model output'!H220="[]", "negative", IF(OR(ISNUMBER(SEARCH("lymph node",'Model output'!H220)),ISNUMBER(SEARCH("Not mentioned",'Model output'!H220)),ISNUMBER(SEARCH("neck",'Model output'!H220)),ISNUMBER(SEARCH("Not applicable",'Model output'!H220))),"negative","positive")))</f>
        <v>negative</v>
      </c>
      <c r="I221">
        <f>IF('Model output'!I220="","",IF(ISNUMBER('Model output'!I220),'Model output'!I220,1))</f>
        <v>3</v>
      </c>
      <c r="J221">
        <f>IF('Model output'!J220="","",IF(AND(ISNUMBER('Model output'!J220),'Model output'!J220&lt;=I221),'Model output'!J220,IF(ISNUMBER(SEARCH("0/",'Model output'!J220)),0,1)))</f>
        <v>3</v>
      </c>
      <c r="K221" t="str" cm="1">
        <f t="array" ref="K221">IF(COUNT(FIND({0,1,2,3,4,5,6,7,8,9},'Model output'!K220))&gt;0,'Model output'!K220,"")</f>
        <v/>
      </c>
      <c r="L221" s="8" t="str">
        <f t="shared" si="47"/>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 carcinoma</v>
      </c>
      <c r="O221" t="str">
        <f>IF('Model output'!M220="","",'Model output'!M220)</f>
        <v>Cribriform without morules</v>
      </c>
      <c r="P221" t="str">
        <f>IF('Model output'!N220="","",'Model output'!N220)</f>
        <v>5.1cm</v>
      </c>
      <c r="Q221" t="str">
        <f t="shared" si="46"/>
        <v>5.1cm</v>
      </c>
      <c r="R221" cm="1">
        <f t="array" ref="R221">IF(Q221="","",IF(ISNUMBER(SEARCH("cm",Q221)),MAX(VALUE(SUBSTITUTE(_xlfn.FILTERXML("&lt;t&gt;&lt;s&gt;"&amp;SUBSTITUTE(Q221,",","&lt;/s&gt;&lt;s&gt;")&amp;"&lt;/s&gt;&lt;/t&gt;","//s"),"cm",""))),MAX(VALUE(SUBSTITUTE(_xlfn.FILTERXML("&lt;t&gt;&lt;s&gt;"&amp;SUBSTITUTE(Q221,",","&lt;/s&gt;&lt;s&gt;")&amp;"&lt;/s&gt;&lt;/t&gt;","//s"),"mm","")))/10))</f>
        <v>5.0999999999999996</v>
      </c>
      <c r="S221" t="str">
        <f>IF(OR('Model output'!P220="",ISNUMBER(SEARCH("Not identified", 'Model output'!P220)),ISNUMBER(SEARCH("Absent",'Model output'!P220)),AND(ISNUMBER(SEARCH("No",'Model output'!P220)),NOT(ISNUMBER(SEARCH("diagnostic",'Model output'!P220)))),ISNUMBER(SEARCH("Negative",'Model output'!P220))),"negative","positive")</f>
        <v>negative</v>
      </c>
      <c r="T221">
        <f>IF('Model output'!O220="","",'Model output'!O220)</f>
        <v>2</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t="str">
        <f>IF('Model output'!S220="","", IF('Model output'!S220= "[]", "", 'Model output'!S220))</f>
        <v>Not identified</v>
      </c>
      <c r="Y221" t="str">
        <f>IF(OR('Model output'!S220="",ISNUMBER(SEARCH("Absent",'Model output'!S220)),ISNUMBER(SEARCH("Not identified",'Model output'!S220)),ISNUMBER(SEARCH("No",'Model output'!S220)),ISNUMBER(SEARCH("negative",'Model output'!S220)),ISNUMBER(SEARCH("limited to thyroid",'Model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 IF('Model output'!T220="[]", "", IF('Model output'!T220="Not mentioned", "No", "Yes")))</f>
        <v/>
      </c>
      <c r="AB221" t="str">
        <f>IF(AA221&lt;&gt;"Yes","",IF(OR('Model output'!U220="",'Model output'!U220="[]",ISNUMBER(SEARCH("Not identified",'Model output'!U220))),"",'Model output'!U220))</f>
        <v/>
      </c>
      <c r="AC221" s="9" t="str">
        <f>IF(OR('Model output'!V220="", AND(ISERROR(SEARCH("Positive",'Model output'!V220)), ISNUMBER(SEARCH("Negative",'Model output'!V220))), 'Model output'!V220="No", ISNUMBER(SEARCH("Uninvolved",'Model output'!V220)), ISNUMBER(SEARCH("Not involved",'Model output'!V220)), ISNUMBER(SEARCH("Free",'Model output'!V220)), ISNUMBER(SEARCH("Cannot be assessed",'Model output'!V220)), ISNUMBER(SEARCH("1 mm",'Model output'!V220)), ISNUMBER(SEARCH("0.1 CM",'Model output'!V220)), ISNUMBER(SEARCH("less than 0.2 mm",'Model output'!V220)), ISNUMBER(SEARCH("less than 0.5 mm",'Model output'!V220)), ISNUMBER(SEARCH("abut",'Model output'!V220))), "negative", "positive")</f>
        <v>negative</v>
      </c>
      <c r="AE221" s="27"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ISNUMBER(SEARCH("papillary",N221,1)),S221="positive"),AND(AND(ISNUMBER(J221),J221&gt;=5),M221=""),AND(AND(ISNUMBER(J221),J221&gt;=5),AND(ISNUMBER(M221),M221&gt;=1)),AND(ISNUMBER(SERACH("papillary",N221)),OR(Y221="positive",Z221="positive"), ISNUMBER(SEARCH("BRAF",AB221)))),"intermediate","low"))</f>
        <v>intermediate</v>
      </c>
      <c r="AF221" s="28" t="str">
        <f t="shared" si="48"/>
        <v>3a</v>
      </c>
      <c r="AG221" s="28" t="str">
        <f t="shared" si="49"/>
        <v>1a</v>
      </c>
      <c r="AH221" s="28" t="str">
        <f t="shared" si="50"/>
        <v>0</v>
      </c>
      <c r="AI221" s="35" t="str">
        <f t="shared" si="51"/>
        <v>I</v>
      </c>
      <c r="AJ221" s="27" t="s">
        <v>629</v>
      </c>
      <c r="AK221" s="32" t="s">
        <v>950</v>
      </c>
      <c r="AL221" s="32" t="s">
        <v>949</v>
      </c>
      <c r="AM221" s="32" t="s">
        <v>948</v>
      </c>
      <c r="AN221" s="32" t="s">
        <v>59</v>
      </c>
      <c r="AO221" s="33">
        <f t="shared" ca="1" si="52"/>
        <v>1</v>
      </c>
      <c r="AP221" s="28">
        <f t="shared" si="53"/>
        <v>1</v>
      </c>
      <c r="AQ221" s="28">
        <f t="shared" si="54"/>
        <v>1</v>
      </c>
      <c r="AR221" s="28">
        <f t="shared" si="55"/>
        <v>1</v>
      </c>
      <c r="AS221" s="34">
        <f t="shared" si="56"/>
        <v>1</v>
      </c>
    </row>
    <row r="222" spans="1:45">
      <c r="A222" t="str">
        <f>'Model output'!A221</f>
        <v>TCGA-EM-A4FV</v>
      </c>
      <c r="B222" s="43">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
      </c>
      <c r="F222" t="str">
        <f t="shared" si="45"/>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output'!G221)),ISNUMBER(SEARCH("2",'Model output'!G221)),ISNUMBER(SEARCH("III",'Model output'!G221)),ISNUMBER(SEARCH("three",'Model output'!G221)),ISNUMBER(SEARCH("3",'Model output'!G221)),ISNUMBER(SEARCH("IV",'Model output'!G221)),ISNUMBER(SEARCH("four",'Model output'!G221)),ISNUMBER(SEARCH("4",'Model output'!G221)),ISNUMBER(SEARCH("V ",'Model output'!G221)),ISNUMBER(SEARCH("five",'Model output'!G221)),ISNUMBER(SEARCH("5",'Model output'!G221))))), "lateral", "central"))</f>
        <v/>
      </c>
      <c r="H222" t="str">
        <f>IF('Model output'!H221="","negative",IF('Model output'!H221="[]", "negative", IF(OR(ISNUMBER(SEARCH("lymph node",'Model output'!H221)),ISNUMBER(SEARCH("Not mentioned",'Model output'!H221)),ISNUMBER(SEARCH("neck",'Model output'!H221)),ISNUMBER(SEARCH("Not applicable",'Model output'!H221))),"negative","positive")))</f>
        <v>negative</v>
      </c>
      <c r="I222">
        <f>IF('Model output'!I221="","",IF(ISNUMBER('Model output'!I221),'Model output'!I221,1))</f>
        <v>5</v>
      </c>
      <c r="J222">
        <f>IF('Model output'!J221="","",IF(AND(ISNUMBER('Model output'!J221),'Model output'!J221&lt;=I222),'Model output'!J221,IF(ISNUMBER(SEARCH("0/",'Model output'!J221)),0,1)))</f>
        <v>0</v>
      </c>
      <c r="K222" t="str" cm="1">
        <f t="array" ref="K222">IF(COUNT(FIND({0,1,2,3,4,5,6,7,8,9},'Model output'!K221))&gt;0,'Model output'!K221,"")</f>
        <v/>
      </c>
      <c r="L222" s="8" t="str">
        <f t="shared" si="47"/>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 carcinoma, follicular variant</v>
      </c>
      <c r="O222" t="str">
        <f>IF('Model output'!M221="","",'Model output'!M221)</f>
        <v/>
      </c>
      <c r="P222" t="str">
        <f>IF('Model output'!N221="","",'Model output'!N221)</f>
        <v>1.3cm</v>
      </c>
      <c r="Q222" t="str">
        <f t="shared" si="46"/>
        <v>1.3cm</v>
      </c>
      <c r="R222" cm="1">
        <f t="array" ref="R222">IF(Q222="","",IF(ISNUMBER(SEARCH("cm",Q222)),MAX(VALUE(SUBSTITUTE(_xlfn.FILTERXML("&lt;t&gt;&lt;s&gt;"&amp;SUBSTITUTE(Q222,",","&lt;/s&gt;&lt;s&gt;")&amp;"&lt;/s&gt;&lt;/t&gt;","//s"),"cm",""))),MAX(VALUE(SUBSTITUTE(_xlfn.FILTERXML("&lt;t&gt;&lt;s&gt;"&amp;SUBSTITUTE(Q222,",","&lt;/s&gt;&lt;s&gt;")&amp;"&lt;/s&gt;&lt;/t&gt;","//s"),"mm","")))/10))</f>
        <v>1.3</v>
      </c>
      <c r="S222" t="str">
        <f>IF(OR('Model output'!P221="",ISNUMBER(SEARCH("Not identified", 'Model output'!P221)),ISNUMBER(SEARCH("Absent",'Model output'!P221)),AND(ISNUMBER(SEARCH("No",'Model output'!P221)),NOT(ISNUMBER(SEARCH("diagnostic",'Model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t="str">
        <f>IF('Model output'!S221="","", IF('Model output'!S221= "[]", "", 'Model output'!S221))</f>
        <v>Not identified</v>
      </c>
      <c r="Y222" t="str">
        <f>IF(OR('Model output'!S221="",ISNUMBER(SEARCH("Absent",'Model output'!S221)),ISNUMBER(SEARCH("Not identified",'Model output'!S221)),ISNUMBER(SEARCH("No",'Model output'!S221)),ISNUMBER(SEARCH("negative",'Model output'!S221)),ISNUMBER(SEARCH("limited to thyroid",'Model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 IF('Model output'!T221="[]", "", IF('Model output'!T221="Not mentioned", "No", "Yes")))</f>
        <v/>
      </c>
      <c r="AB222" t="str">
        <f>IF(AA222&lt;&gt;"Yes","",IF(OR('Model output'!U221="",'Model output'!U221="[]",ISNUMBER(SEARCH("Not identified",'Model output'!U221))),"",'Model output'!U221))</f>
        <v/>
      </c>
      <c r="AC222" s="9" t="str">
        <f>IF(OR('Model output'!V221="", AND(ISERROR(SEARCH("Positive",'Model output'!V221)), ISNUMBER(SEARCH("Negative",'Model output'!V221))), 'Model output'!V221="No", ISNUMBER(SEARCH("Uninvolved",'Model output'!V221)), ISNUMBER(SEARCH("Not involved",'Model output'!V221)), ISNUMBER(SEARCH("Free",'Model output'!V221)), ISNUMBER(SEARCH("Cannot be assessed",'Model output'!V221)), ISNUMBER(SEARCH("1 mm",'Model output'!V221)), ISNUMBER(SEARCH("0.1 CM",'Model output'!V221)), ISNUMBER(SEARCH("less than 0.2 mm",'Model output'!V221)), ISNUMBER(SEARCH("less than 0.5 mm",'Model output'!V221)), ISNUMBER(SEARCH("abut",'Model output'!V221))), "negative", "positive")</f>
        <v>negative</v>
      </c>
      <c r="AE222" s="27"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ISNUMBER(SEARCH("papillary",N222,1)),S222="positive"),AND(AND(ISNUMBER(J222),J222&gt;=5),M222=""),AND(AND(ISNUMBER(J222),J222&gt;=5),AND(ISNUMBER(M222),M222&gt;=1)),AND(ISNUMBER(SERACH("papillary",N222)),OR(Y222="positive",Z222="positive"), ISNUMBER(SEARCH("BRAF",AB222)))),"intermediate","low"))</f>
        <v>low</v>
      </c>
      <c r="AF222" s="28" t="str">
        <f t="shared" si="48"/>
        <v>1b</v>
      </c>
      <c r="AG222" s="28" t="str">
        <f t="shared" si="49"/>
        <v>0</v>
      </c>
      <c r="AH222" s="28" t="str">
        <f t="shared" si="50"/>
        <v>0</v>
      </c>
      <c r="AI222" s="35" t="str">
        <f t="shared" si="51"/>
        <v>I</v>
      </c>
      <c r="AJ222" s="27" t="s">
        <v>627</v>
      </c>
      <c r="AK222" s="32" t="s">
        <v>944</v>
      </c>
      <c r="AL222" s="32" t="s">
        <v>945</v>
      </c>
      <c r="AM222" s="32" t="s">
        <v>948</v>
      </c>
      <c r="AN222" s="32" t="s">
        <v>59</v>
      </c>
      <c r="AO222" s="33">
        <f t="shared" ca="1" si="52"/>
        <v>1</v>
      </c>
      <c r="AP222" s="28">
        <f t="shared" si="53"/>
        <v>1</v>
      </c>
      <c r="AQ222" s="28">
        <f t="shared" si="54"/>
        <v>1</v>
      </c>
      <c r="AR222" s="28">
        <f t="shared" si="55"/>
        <v>1</v>
      </c>
      <c r="AS222" s="34">
        <f t="shared" si="56"/>
        <v>1</v>
      </c>
    </row>
    <row r="223" spans="1:45">
      <c r="A223" t="str">
        <f>'Model output'!A222</f>
        <v>TCGA-EM-A4G1</v>
      </c>
      <c r="B223" s="43">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
      </c>
      <c r="F223" t="str">
        <f t="shared" si="45"/>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output'!G222)),ISNUMBER(SEARCH("2",'Model output'!G222)),ISNUMBER(SEARCH("III",'Model output'!G222)),ISNUMBER(SEARCH("three",'Model output'!G222)),ISNUMBER(SEARCH("3",'Model output'!G222)),ISNUMBER(SEARCH("IV",'Model output'!G222)),ISNUMBER(SEARCH("four",'Model output'!G222)),ISNUMBER(SEARCH("4",'Model output'!G222)),ISNUMBER(SEARCH("V ",'Model output'!G222)),ISNUMBER(SEARCH("five",'Model output'!G222)),ISNUMBER(SEARCH("5",'Model output'!G222))))), "lateral", "central"))</f>
        <v/>
      </c>
      <c r="H223" t="str">
        <f>IF('Model output'!H222="","negative",IF('Model output'!H222="[]", "negative", IF(OR(ISNUMBER(SEARCH("lymph node",'Model output'!H222)),ISNUMBER(SEARCH("Not mentioned",'Model output'!H222)),ISNUMBER(SEARCH("neck",'Model output'!H222)),ISNUMBER(SEARCH("Not applicable",'Model output'!H222))),"negative","positive")))</f>
        <v>negative</v>
      </c>
      <c r="I223">
        <f>IF('Model output'!I222="","",IF(ISNUMBER('Model output'!I222),'Model output'!I222,1))</f>
        <v>2</v>
      </c>
      <c r="J223">
        <f>IF('Model output'!J222="","",IF(AND(ISNUMBER('Model output'!J222),'Model output'!J222&lt;=I223),'Model output'!J222,IF(ISNUMBER(SEARCH("0/",'Model output'!J222)),0,1)))</f>
        <v>0</v>
      </c>
      <c r="K223" t="str" cm="1">
        <f t="array" ref="K223">IF(COUNT(FIND({0,1,2,3,4,5,6,7,8,9},'Model output'!K222))&gt;0,'Model output'!K222,"")</f>
        <v/>
      </c>
      <c r="L223" s="8" t="str">
        <f t="shared" si="47"/>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 carcinoma, classical (usual)</v>
      </c>
      <c r="O223" t="str">
        <f>IF('Model output'!M222="","",'Model output'!M222)</f>
        <v>Follicular variant</v>
      </c>
      <c r="P223" t="str">
        <f>IF('Model output'!N222="","",'Model output'!N222)</f>
        <v>1.7cm</v>
      </c>
      <c r="Q223" t="str">
        <f t="shared" si="46"/>
        <v>1.7cm</v>
      </c>
      <c r="R223" cm="1">
        <f t="array" ref="R223">IF(Q223="","",IF(ISNUMBER(SEARCH("cm",Q223)),MAX(VALUE(SUBSTITUTE(_xlfn.FILTERXML("&lt;t&gt;&lt;s&gt;"&amp;SUBSTITUTE(Q223,",","&lt;/s&gt;&lt;s&gt;")&amp;"&lt;/s&gt;&lt;/t&gt;","//s"),"cm",""))),MAX(VALUE(SUBSTITUTE(_xlfn.FILTERXML("&lt;t&gt;&lt;s&gt;"&amp;SUBSTITUTE(Q223,",","&lt;/s&gt;&lt;s&gt;")&amp;"&lt;/s&gt;&lt;/t&gt;","//s"),"mm","")))/10))</f>
        <v>1.7</v>
      </c>
      <c r="S223" t="str">
        <f>IF(OR('Model output'!P222="",ISNUMBER(SEARCH("Not identified", 'Model output'!P222)),ISNUMBER(SEARCH("Absent",'Model output'!P222)),AND(ISNUMBER(SEARCH("No",'Model output'!P222)),NOT(ISNUMBER(SEARCH("diagnostic",'Model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t="str">
        <f>IF('Model output'!S222="","", IF('Model output'!S222= "[]", "", 'Model output'!S222))</f>
        <v>Not identified</v>
      </c>
      <c r="Y223" t="str">
        <f>IF(OR('Model output'!S222="",ISNUMBER(SEARCH("Absent",'Model output'!S222)),ISNUMBER(SEARCH("Not identified",'Model output'!S222)),ISNUMBER(SEARCH("No",'Model output'!S222)),ISNUMBER(SEARCH("negative",'Model output'!S222)),ISNUMBER(SEARCH("limited to thyroid",'Model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 IF('Model output'!T222="[]", "", IF('Model output'!T222="Not mentioned", "No", "Yes")))</f>
        <v/>
      </c>
      <c r="AB223" t="str">
        <f>IF(AA223&lt;&gt;"Yes","",IF(OR('Model output'!U222="",'Model output'!U222="[]",ISNUMBER(SEARCH("Not identified",'Model output'!U222))),"",'Model output'!U222))</f>
        <v/>
      </c>
      <c r="AC223" s="9" t="str">
        <f>IF(OR('Model output'!V222="", AND(ISERROR(SEARCH("Positive",'Model output'!V222)), ISNUMBER(SEARCH("Negative",'Model output'!V222))), 'Model output'!V222="No", ISNUMBER(SEARCH("Uninvolved",'Model output'!V222)), ISNUMBER(SEARCH("Not involved",'Model output'!V222)), ISNUMBER(SEARCH("Free",'Model output'!V222)), ISNUMBER(SEARCH("Cannot be assessed",'Model output'!V222)), ISNUMBER(SEARCH("1 mm",'Model output'!V222)), ISNUMBER(SEARCH("0.1 CM",'Model output'!V222)), ISNUMBER(SEARCH("less than 0.2 mm",'Model output'!V222)), ISNUMBER(SEARCH("less than 0.5 mm",'Model output'!V222)), ISNUMBER(SEARCH("abut",'Model output'!V222))), "negative", "positive")</f>
        <v>negative</v>
      </c>
      <c r="AE223" s="27"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ISNUMBER(SEARCH("papillary",N223,1)),S223="positive"),AND(AND(ISNUMBER(J223),J223&gt;=5),M223=""),AND(AND(ISNUMBER(J223),J223&gt;=5),AND(ISNUMBER(M223),M223&gt;=1)),AND(ISNUMBER(SERACH("papillary",N223)),OR(Y223="positive",Z223="positive"), ISNUMBER(SEARCH("BRAF",AB223)))),"intermediate","low"))</f>
        <v>low</v>
      </c>
      <c r="AF223" s="28" t="str">
        <f t="shared" si="48"/>
        <v>1b</v>
      </c>
      <c r="AG223" s="28" t="str">
        <f t="shared" si="49"/>
        <v>0</v>
      </c>
      <c r="AH223" s="28" t="str">
        <f t="shared" si="50"/>
        <v>0</v>
      </c>
      <c r="AI223" s="35" t="str">
        <f t="shared" si="51"/>
        <v>I</v>
      </c>
      <c r="AJ223" s="27" t="s">
        <v>627</v>
      </c>
      <c r="AK223" s="32" t="s">
        <v>944</v>
      </c>
      <c r="AL223" s="32" t="s">
        <v>945</v>
      </c>
      <c r="AM223" s="32" t="s">
        <v>948</v>
      </c>
      <c r="AN223" s="32" t="s">
        <v>59</v>
      </c>
      <c r="AO223" s="33">
        <f t="shared" ca="1" si="52"/>
        <v>1</v>
      </c>
      <c r="AP223" s="28">
        <f t="shared" si="53"/>
        <v>1</v>
      </c>
      <c r="AQ223" s="28">
        <f t="shared" si="54"/>
        <v>1</v>
      </c>
      <c r="AR223" s="28">
        <f t="shared" si="55"/>
        <v>1</v>
      </c>
      <c r="AS223" s="34">
        <f t="shared" si="56"/>
        <v>1</v>
      </c>
    </row>
    <row r="224" spans="1:45">
      <c r="A224" t="str">
        <f>'Model output'!A223</f>
        <v>TCGA-ET-A25L</v>
      </c>
      <c r="B224" s="43">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ref="F224" si="57">IF(OR(G224&lt;&gt;"",AND(J224&lt;&gt;"",ISNUMBER(J224),J224&gt;0),AND(M224&lt;&gt;"",M224&gt;0)),"positive","negative")</f>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output'!G223)),ISNUMBER(SEARCH("2",'Model output'!G223)),ISNUMBER(SEARCH("III",'Model output'!G223)),ISNUMBER(SEARCH("three",'Model output'!G223)),ISNUMBER(SEARCH("3",'Model output'!G223)),ISNUMBER(SEARCH("IV",'Model output'!G223)),ISNUMBER(SEARCH("four",'Model output'!G223)),ISNUMBER(SEARCH("4",'Model output'!G223)),ISNUMBER(SEARCH("V ",'Model output'!G223)),ISNUMBER(SEARCH("five",'Model output'!G223)),ISNUMBER(SEARCH("5",'Model output'!G223))))), "lateral", "central"))</f>
        <v>lateral</v>
      </c>
      <c r="H224" t="str">
        <f>IF('Model output'!H223="","negative",IF('Model output'!H223="[]", "negative", IF(OR(ISNUMBER(SEARCH("lymph node",'Model output'!H223)),ISNUMBER(SEARCH("Not mentioned",'Model output'!H223)),ISNUMBER(SEARCH("neck",'Model output'!H223)),ISNUMBER(SEARCH("Not applicable",'Model output'!H223))),"negative","positive")))</f>
        <v>negative</v>
      </c>
      <c r="I224">
        <f>IF('Model output'!I223="","",IF(ISNUMBER('Model output'!I223),'Model output'!I223,1))</f>
        <v>12</v>
      </c>
      <c r="J224">
        <f>IF('Model output'!J223="","",IF(AND(ISNUMBER('Model output'!J223),'Model output'!J223&lt;=I224),'Model output'!J223,IF(ISNUMBER(SEARCH("0/",'Model output'!J223)),0,1)))</f>
        <v>2</v>
      </c>
      <c r="K224" t="str" cm="1">
        <f t="array" ref="K224">IF(COUNT(FIND({0,1,2,3,4,5,6,7,8,9},'Model output'!K223))&gt;0,'Model output'!K223,"")</f>
        <v/>
      </c>
      <c r="L224" s="8" t="str">
        <f t="shared" si="47"/>
        <v/>
      </c>
      <c r="M224" t="str" cm="1">
        <f t="array" ref="M224">IF(L224="","",IF(ISNUMBER(SEARCH("cm",L224)),MAX(VALUE(SUBSTITUTE(_xlfn.FILTERXML("&lt;t&gt;&lt;s&gt;"&amp;SUBSTITUTE(L224,",","&lt;/s&gt;&lt;s&gt;")&amp;"&lt;/s&gt;&lt;/t&gt;","//s"),"cm",""))),MAX(VALUE(SUBSTITUTE(_xlfn.FILTERXML("&lt;t&gt;&lt;s&gt;"&amp;SUBSTITUTE(L224,",","&lt;/s&gt;&lt;s&gt;")&amp;"&lt;/s&gt;&lt;/t&gt;","//s"),"mm","")))/10))</f>
        <v/>
      </c>
      <c r="N224" t="str">
        <f>IF('Model output'!L223="","",'Model output'!L223)</f>
        <v>Papillary carcinoma</v>
      </c>
      <c r="O224" t="str">
        <f>IF('Model output'!M223="","",'Model output'!M223)</f>
        <v>Tall cell features</v>
      </c>
      <c r="P224" t="str">
        <f>IF('Model output'!N223="","",'Model output'!N223)</f>
        <v>3.0 cm</v>
      </c>
      <c r="Q224" t="str">
        <f t="shared" si="46"/>
        <v>3.0cm</v>
      </c>
      <c r="R224" cm="1">
        <f t="array" ref="R224">IF(Q224="","",IF(ISNUMBER(SEARCH("cm",Q224)),MAX(VALUE(SUBSTITUTE(_xlfn.FILTERXML("&lt;t&gt;&lt;s&gt;"&amp;SUBSTITUTE(Q224,",","&lt;/s&gt;&lt;s&gt;")&amp;"&lt;/s&gt;&lt;/t&gt;","//s"),"cm",""))),MAX(VALUE(SUBSTITUTE(_xlfn.FILTERXML("&lt;t&gt;&lt;s&gt;"&amp;SUBSTITUTE(Q224,",","&lt;/s&gt;&lt;s&gt;")&amp;"&lt;/s&gt;&lt;/t&gt;","//s"),"mm","")))/10))</f>
        <v>3</v>
      </c>
      <c r="S224" t="str">
        <f>IF(OR('Model output'!P223="",ISNUMBER(SEARCH("Not identified", 'Model output'!P223)),ISNUMBER(SEARCH("Absent",'Model output'!P223)),AND(ISNUMBER(SEARCH("No",'Model output'!P223)),NOT(ISNUMBER(SEARCH("diagnostic",'Model output'!P223)))),ISNUMBER(SEARCH("Negative",'Model output'!P223))),"negative","positive")</f>
        <v>positive</v>
      </c>
      <c r="T224">
        <f>IF('Model output'!O223="","",'Model output'!O223)</f>
        <v>1</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f>
        <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positive</v>
      </c>
      <c r="X224" t="str">
        <f>IF('Model output'!S223="","", IF('Model output'!S223= "[]", "", 'Model output'!S223))</f>
        <v>Present</v>
      </c>
      <c r="Y224" t="str">
        <f>IF(OR('Model output'!S223="",ISNUMBER(SEARCH("Absent",'Model output'!S223)),ISNUMBER(SEARCH("Not identified",'Model output'!S223)),ISNUMBER(SEARCH("No",'Model output'!S223)),ISNUMBER(SEARCH("negative",'Model output'!S223)),ISNUMBER(SEARCH("limited to thyroid",'Model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 IF('Model output'!T223="[]", "", IF('Model output'!T223="Not mentioned", "No", "Yes")))</f>
        <v/>
      </c>
      <c r="AB224" t="str">
        <f>IF(AA224&lt;&gt;"Yes","",IF(OR('Model output'!U223="",'Model output'!U223="[]",ISNUMBER(SEARCH("Not identified",'Model output'!U223))),"",'Model output'!U223))</f>
        <v/>
      </c>
      <c r="AC224" s="9" t="str">
        <f>IF(OR('Model output'!V223="", AND(ISERROR(SEARCH("Positive",'Model output'!V223)), ISNUMBER(SEARCH("Negative",'Model output'!V223))), 'Model output'!V223="No", ISNUMBER(SEARCH("Uninvolved",'Model output'!V223)), ISNUMBER(SEARCH("Not involved",'Model output'!V223)), ISNUMBER(SEARCH("Free",'Model output'!V223)), ISNUMBER(SEARCH("Cannot be assessed",'Model output'!V223)), ISNUMBER(SEARCH("1 mm",'Model output'!V223)), ISNUMBER(SEARCH("0.1 CM",'Model output'!V223)), ISNUMBER(SEARCH("less than 0.2 mm",'Model output'!V223)), ISNUMBER(SEARCH("less than 0.5 mm",'Model output'!V223)), ISNUMBER(SEARCH("abut",'Model output'!V223))), "negative", "positive")</f>
        <v>positive</v>
      </c>
      <c r="AE224" s="27"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ISNUMBER(SEARCH("papillary",N224,1)),S224="positive"),AND(AND(ISNUMBER(J224),J224&gt;=5),M224=""),AND(AND(ISNUMBER(J224),J224&gt;=5),AND(ISNUMBER(M224),M224&gt;=1)),AND(ISNUMBER(SERACH("papillary",N224)),OR(Y224="positive",Z224="positive"), ISNUMBER(SEARCH("BRAF",AB224)))),"intermediate","low"))</f>
        <v>high</v>
      </c>
      <c r="AF224" s="28" t="str">
        <f t="shared" si="48"/>
        <v>2</v>
      </c>
      <c r="AG224" s="28" t="str">
        <f t="shared" si="49"/>
        <v>1b</v>
      </c>
      <c r="AH224" s="28" t="str">
        <f t="shared" si="50"/>
        <v>0</v>
      </c>
      <c r="AI224" s="35" t="str">
        <f t="shared" si="51"/>
        <v>I</v>
      </c>
      <c r="AJ224" s="27" t="s">
        <v>625</v>
      </c>
      <c r="AK224" s="32" t="s">
        <v>947</v>
      </c>
      <c r="AL224" s="32" t="s">
        <v>944</v>
      </c>
      <c r="AM224" s="32" t="s">
        <v>948</v>
      </c>
      <c r="AN224" s="32" t="s">
        <v>59</v>
      </c>
      <c r="AO224" s="33">
        <f t="shared" si="52"/>
        <v>1</v>
      </c>
      <c r="AP224" s="28">
        <f t="shared" si="53"/>
        <v>1</v>
      </c>
      <c r="AQ224" s="28">
        <f t="shared" si="54"/>
        <v>1</v>
      </c>
      <c r="AR224" s="28">
        <f t="shared" si="55"/>
        <v>1</v>
      </c>
      <c r="AS224" s="34">
        <f t="shared" si="56"/>
        <v>1</v>
      </c>
    </row>
    <row r="225" spans="1:45">
      <c r="A225" t="str">
        <f>'Model output'!A224</f>
        <v>TCGA-ET-A25M</v>
      </c>
      <c r="B225" s="43">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ref="F225:F288" si="58">IF(OR(G225&lt;&gt;"",AND(J225&lt;&gt;"",ISNUMBER(J225),J225&gt;0),AND(M225&lt;&gt;"",M225&gt;0)),"positive","negative")</f>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output'!G224)),ISNUMBER(SEARCH("2",'Model output'!G224)),ISNUMBER(SEARCH("III",'Model output'!G224)),ISNUMBER(SEARCH("three",'Model output'!G224)),ISNUMBER(SEARCH("3",'Model output'!G224)),ISNUMBER(SEARCH("IV",'Model output'!G224)),ISNUMBER(SEARCH("four",'Model output'!G224)),ISNUMBER(SEARCH("4",'Model output'!G224)),ISNUMBER(SEARCH("V ",'Model output'!G224)),ISNUMBER(SEARCH("five",'Model output'!G224)),ISNUMBER(SEARCH("5",'Model output'!G224))))), "lateral", "central"))</f>
        <v>central</v>
      </c>
      <c r="H225" t="str">
        <f>IF('Model output'!H224="","negative",IF('Model output'!H224="[]", "negative", IF(OR(ISNUMBER(SEARCH("lymph node",'Model output'!H224)),ISNUMBER(SEARCH("Not mentioned",'Model output'!H224)),ISNUMBER(SEARCH("neck",'Model output'!H224)),ISNUMBER(SEARCH("Not applicable",'Model output'!H224))),"negative","positive")))</f>
        <v>negative</v>
      </c>
      <c r="I225">
        <f>IF('Model output'!I224="","",IF(ISNUMBER('Model output'!I224),'Model output'!I224,1))</f>
        <v>2</v>
      </c>
      <c r="J225">
        <f>IF('Model output'!J224="","",IF(AND(ISNUMBER('Model output'!J224),'Model output'!J224&lt;=I225),'Model output'!J224,IF(ISNUMBER(SEARCH("0/",'Model output'!J224)),0,1)))</f>
        <v>1</v>
      </c>
      <c r="K225" t="str" cm="1">
        <f t="array" ref="K225">IF(COUNT(FIND({0,1,2,3,4,5,6,7,8,9},'Model output'!K224))&gt;0,'Model output'!K224,"")</f>
        <v>2.5 cm</v>
      </c>
      <c r="L225" s="8" t="str">
        <f t="shared" si="47"/>
        <v>2.5cm</v>
      </c>
      <c r="M225" cm="1">
        <f t="array" ref="M225">IF(L225="","",IF(ISNUMBER(SEARCH("cm",L225)),MAX(VALUE(SUBSTITUTE(_xlfn.FILTERXML("&lt;t&gt;&lt;s&gt;"&amp;SUBSTITUTE(L225,",","&lt;/s&gt;&lt;s&gt;")&amp;"&lt;/s&gt;&lt;/t&gt;","//s"),"cm",""))),MAX(VALUE(SUBSTITUTE(_xlfn.FILTERXML("&lt;t&gt;&lt;s&gt;"&amp;SUBSTITUTE(L225,",","&lt;/s&gt;&lt;s&gt;")&amp;"&lt;/s&gt;&lt;/t&gt;","//s"),"mm","")))/10))</f>
        <v>2.5</v>
      </c>
      <c r="N225" t="str">
        <f>IF('Model output'!L224="","",'Model output'!L224)</f>
        <v>Papillary carcinoma</v>
      </c>
      <c r="O225" t="str">
        <f>IF('Model output'!M224="","",'Model output'!M224)</f>
        <v/>
      </c>
      <c r="P225" t="str">
        <f>IF('Model output'!N224="","",'Model output'!N224)</f>
        <v>2.5 cm</v>
      </c>
      <c r="Q225" t="str">
        <f t="shared" si="46"/>
        <v>2.5cm</v>
      </c>
      <c r="R225" cm="1">
        <f t="array" ref="R225">IF(Q225="","",IF(ISNUMBER(SEARCH("cm",Q225)),MAX(VALUE(SUBSTITUTE(_xlfn.FILTERXML("&lt;t&gt;&lt;s&gt;"&amp;SUBSTITUTE(Q225,",","&lt;/s&gt;&lt;s&gt;")&amp;"&lt;/s&gt;&lt;/t&gt;","//s"),"cm",""))),MAX(VALUE(SUBSTITUTE(_xlfn.FILTERXML("&lt;t&gt;&lt;s&gt;"&amp;SUBSTITUTE(Q225,",","&lt;/s&gt;&lt;s&gt;")&amp;"&lt;/s&gt;&lt;/t&gt;","//s"),"mm","")))/10))</f>
        <v>2.5</v>
      </c>
      <c r="S225" t="str">
        <f>IF(OR('Model output'!P224="",ISNUMBER(SEARCH("Not identified", 'Model output'!P224)),ISNUMBER(SEARCH("Absent",'Model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positive</v>
      </c>
      <c r="X225" t="str">
        <f>IF('Model output'!S224="","", IF('Model output'!S224= "[]", "", 'Model output'!S224))</f>
        <v>Present</v>
      </c>
      <c r="Y225" t="str">
        <f>IF(OR('Model output'!S224="",ISNUMBER(SEARCH("Absent",'Model output'!S224)),ISNUMBER(SEARCH("Not identified",'Model output'!S224)),ISNUMBER(SEARCH("No",'Model output'!S224)),ISNUMBER(SEARCH("negative",'Model output'!S224)),ISNUMBER(SEARCH("limited to thyroid",'Model output'!S224))),"negative",IF(Z225="positive","gETE", "positive"))</f>
        <v>positive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 IF('Model output'!T224="[]", "", IF('Model output'!T224="Not mentioned", "No", "Yes")))</f>
        <v/>
      </c>
      <c r="AB225" t="str">
        <f>IF(AA225&lt;&gt;"Yes","",IF(OR('Model output'!U224="",'Model output'!U224="[]",ISNUMBER(SEARCH("Not identified",'Model output'!U224))),"",'Model output'!U224))</f>
        <v/>
      </c>
      <c r="AC225" s="9" t="str">
        <f>IF(OR('Model output'!V224="", AND(ISERROR(SEARCH("Positive",'Model output'!V224)), ISNUMBER(SEARCH("Negative",'Model output'!V224))), 'Model output'!V224="No", ISNUMBER(SEARCH("Uninvolved",'Model output'!V224)), ISNUMBER(SEARCH("Not involved",'Model output'!V224)), ISNUMBER(SEARCH("Free",'Model output'!V224)), ISNUMBER(SEARCH("Cannot be assessed",'Model output'!V224)), ISNUMBER(SEARCH("1 mm",'Model output'!V224)), ISNUMBER(SEARCH("0.1 CM",'Model output'!V224)), ISNUMBER(SEARCH("less than 0.2 mm",'Model output'!V224)), ISNUMBER(SEARCH("less than 0.5 mm",'Model output'!V224)), ISNUMBER(SEARCH("abut",'Model output'!V224))), "negative", "positive")</f>
        <v>negative</v>
      </c>
      <c r="AE225" s="27"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ISNUMBER(SEARCH("papillary",N225,1)),S225="positive"),AND(AND(ISNUMBER(J225),J225&gt;=5),M225=""),AND(AND(ISNUMBER(J225),J225&gt;=5),AND(ISNUMBER(M225),M225&gt;=1)),AND(ISNUMBER(SERACH("papillary",N225)),OR(Y225="positive",Z225="positive"), ISNUMBER(SEARCH("BRAF",AB225)))),"intermediate","low"))</f>
        <v>intermediate</v>
      </c>
      <c r="AF225" s="28" t="str">
        <f t="shared" si="48"/>
        <v>2</v>
      </c>
      <c r="AG225" s="28" t="str">
        <f t="shared" si="49"/>
        <v>1a</v>
      </c>
      <c r="AH225" s="28" t="str">
        <f t="shared" si="50"/>
        <v>0</v>
      </c>
      <c r="AI225" s="35" t="str">
        <f t="shared" si="51"/>
        <v>I</v>
      </c>
      <c r="AJ225" s="27" t="s">
        <v>627</v>
      </c>
      <c r="AK225" s="32" t="s">
        <v>947</v>
      </c>
      <c r="AL225" s="32" t="s">
        <v>949</v>
      </c>
      <c r="AM225" s="32" t="s">
        <v>948</v>
      </c>
      <c r="AN225" s="32" t="s">
        <v>59</v>
      </c>
      <c r="AO225" s="33">
        <f t="shared" ca="1" si="52"/>
        <v>0</v>
      </c>
      <c r="AP225" s="28">
        <f t="shared" si="53"/>
        <v>1</v>
      </c>
      <c r="AQ225" s="28">
        <f t="shared" si="54"/>
        <v>1</v>
      </c>
      <c r="AR225" s="28">
        <f t="shared" si="55"/>
        <v>1</v>
      </c>
      <c r="AS225" s="34">
        <f t="shared" si="56"/>
        <v>1</v>
      </c>
    </row>
    <row r="226" spans="1:45">
      <c r="A226" t="str">
        <f>'Model output'!A225</f>
        <v>TCGA-ET-A25R</v>
      </c>
      <c r="B226" s="43">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58"/>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output'!G225)),ISNUMBER(SEARCH("2",'Model output'!G225)),ISNUMBER(SEARCH("III",'Model output'!G225)),ISNUMBER(SEARCH("three",'Model output'!G225)),ISNUMBER(SEARCH("3",'Model output'!G225)),ISNUMBER(SEARCH("IV",'Model output'!G225)),ISNUMBER(SEARCH("four",'Model output'!G225)),ISNUMBER(SEARCH("4",'Model output'!G225)),ISNUMBER(SEARCH("V ",'Model output'!G225)),ISNUMBER(SEARCH("five",'Model output'!G225)),ISNUMBER(SEARCH("5",'Model output'!G225))))), "lateral", "central"))</f>
        <v/>
      </c>
      <c r="H226" t="str">
        <f>IF('Model output'!H225="","negative",IF('Model output'!H225="[]", "negative", IF(OR(ISNUMBER(SEARCH("lymph node",'Model output'!H225)),ISNUMBER(SEARCH("Not mentioned",'Model output'!H225)),ISNUMBER(SEARCH("neck",'Model output'!H225)),ISNUMBER(SEARCH("Not applicable",'Model output'!H225))),"negative","positive")))</f>
        <v>negative</v>
      </c>
      <c r="I226" t="str">
        <f>IF('Model output'!I225="","",IF(ISNUMBER('Model output'!I225),'Model output'!I225,1))</f>
        <v/>
      </c>
      <c r="J226" t="str">
        <f>IF('Model output'!J225="","",IF(AND(ISNUMBER('Model output'!J225),'Model output'!J225&lt;=I226),'Model output'!J225,IF(ISNUMBER(SEARCH("0/",'Model output'!J225)),0,1)))</f>
        <v/>
      </c>
      <c r="K226" t="str" cm="1">
        <f t="array" ref="K226">IF(COUNT(FIND({0,1,2,3,4,5,6,7,8,9},'Model output'!K225))&gt;0,'Model output'!K225,"")</f>
        <v/>
      </c>
      <c r="L226" s="8" t="str">
        <f t="shared" si="47"/>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v>
      </c>
      <c r="O226" t="str">
        <f>IF('Model output'!M225="","",'Model output'!M225)</f>
        <v/>
      </c>
      <c r="P226" t="str">
        <f>IF('Model output'!N225="","",'Model output'!N225)</f>
        <v>2.6 cm</v>
      </c>
      <c r="Q226" t="str">
        <f t="shared" si="46"/>
        <v>2.6cm</v>
      </c>
      <c r="R226" cm="1">
        <f t="array" ref="R226">IF(Q226="","",IF(ISNUMBER(SEARCH("cm",Q226)),MAX(VALUE(SUBSTITUTE(_xlfn.FILTERXML("&lt;t&gt;&lt;s&gt;"&amp;SUBSTITUTE(Q226,",","&lt;/s&gt;&lt;s&gt;")&amp;"&lt;/s&gt;&lt;/t&gt;","//s"),"cm",""))),MAX(VALUE(SUBSTITUTE(_xlfn.FILTERXML("&lt;t&gt;&lt;s&gt;"&amp;SUBSTITUTE(Q226,",","&lt;/s&gt;&lt;s&gt;")&amp;"&lt;/s&gt;&lt;/t&gt;","//s"),"mm","")))/10))</f>
        <v>2.6</v>
      </c>
      <c r="S226" t="str">
        <f>IF(OR('Model output'!P225="",ISNUMBER(SEARCH("Not identified", 'Model output'!P225)),ISNUMBER(SEARCH("Absent",'Model output'!P225)),AND(ISNUMBER(SEARCH("No",'Model output'!P225)),NOT(ISNUMBER(SEARCH("diagnostic",'Model output'!P225)))),ISNUMBER(SEARCH("Negative",'Model output'!P225))),"negative","positive")</f>
        <v>positive</v>
      </c>
      <c r="T226" t="str">
        <f>IF('Model output'!O225="","",'Model output'!O225)</f>
        <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positive</v>
      </c>
      <c r="X226" t="str">
        <f>IF('Model output'!S225="","", IF('Model output'!S225= "[]", "", 'Model output'!S225))</f>
        <v>Minimal</v>
      </c>
      <c r="Y226" t="str">
        <f>IF(OR('Model output'!S225="",ISNUMBER(SEARCH("Absent",'Model output'!S225)),ISNUMBER(SEARCH("Not identified",'Model output'!S225)),ISNUMBER(SEARCH("No",'Model output'!S225)),ISNUMBER(SEARCH("negative",'Model output'!S225)),ISNUMBER(SEARCH("limited to thyroid",'Model output'!S225))),"negative",IF(Z226="positive","gETE", "positive"))</f>
        <v>positive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 IF('Model output'!T225="[]", "", IF('Model output'!T225="Not mentioned", "No", "Yes")))</f>
        <v/>
      </c>
      <c r="AB226" t="str">
        <f>IF(AA226&lt;&gt;"Yes","",IF(OR('Model output'!U225="",'Model output'!U225="[]",ISNUMBER(SEARCH("Not identified",'Model output'!U225))),"",'Model output'!U225))</f>
        <v/>
      </c>
      <c r="AC226" s="9" t="str">
        <f>IF(OR('Model output'!V225="", AND(ISERROR(SEARCH("Positive",'Model output'!V225)), ISNUMBER(SEARCH("Negative",'Model output'!V225))), 'Model output'!V225="No", ISNUMBER(SEARCH("Uninvolved",'Model output'!V225)), ISNUMBER(SEARCH("Not involved",'Model output'!V225)), ISNUMBER(SEARCH("Free",'Model output'!V225)), ISNUMBER(SEARCH("Cannot be assessed",'Model output'!V225)), ISNUMBER(SEARCH("1 mm",'Model output'!V225)), ISNUMBER(SEARCH("0.1 CM",'Model output'!V225)), ISNUMBER(SEARCH("less than 0.2 mm",'Model output'!V225)), ISNUMBER(SEARCH("less than 0.5 mm",'Model output'!V225)), ISNUMBER(SEARCH("abut",'Model output'!V225))), "negative", "positive")</f>
        <v>negative</v>
      </c>
      <c r="AE226" s="27"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ISNUMBER(SEARCH("papillary",N226,1)),S226="positive"),AND(AND(ISNUMBER(J226),J226&gt;=5),M226=""),AND(AND(ISNUMBER(J226),J226&gt;=5),AND(ISNUMBER(M226),M226&gt;=1)),AND(ISNUMBER(SERACH("papillary",N226)),OR(Y226="positive",Z226="positive"), ISNUMBER(SEARCH("BRAF",AB226)))),"intermediate","low"))</f>
        <v>intermediate</v>
      </c>
      <c r="AF226" s="28" t="str">
        <f t="shared" si="48"/>
        <v>2</v>
      </c>
      <c r="AG226" s="28" t="str">
        <f t="shared" si="49"/>
        <v>0</v>
      </c>
      <c r="AH226" s="28" t="str">
        <f t="shared" si="50"/>
        <v>0</v>
      </c>
      <c r="AI226" s="35" t="str">
        <f t="shared" si="51"/>
        <v>I</v>
      </c>
      <c r="AJ226" s="27" t="s">
        <v>629</v>
      </c>
      <c r="AK226" s="32" t="s">
        <v>947</v>
      </c>
      <c r="AL226" s="32" t="s">
        <v>948</v>
      </c>
      <c r="AM226" s="32" t="s">
        <v>948</v>
      </c>
      <c r="AN226" s="32" t="s">
        <v>59</v>
      </c>
      <c r="AO226" s="33">
        <f t="shared" ca="1" si="52"/>
        <v>1</v>
      </c>
      <c r="AP226" s="28">
        <f t="shared" si="53"/>
        <v>1</v>
      </c>
      <c r="AQ226" s="28">
        <f t="shared" si="54"/>
        <v>1</v>
      </c>
      <c r="AR226" s="28">
        <f t="shared" si="55"/>
        <v>1</v>
      </c>
      <c r="AS226" s="34">
        <f t="shared" si="56"/>
        <v>1</v>
      </c>
    </row>
    <row r="227" spans="1:45">
      <c r="A227" t="str">
        <f>'Model output'!A226</f>
        <v>TCGA-ET-A2MY</v>
      </c>
      <c r="B227" s="43">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58"/>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output'!G226)),ISNUMBER(SEARCH("2",'Model output'!G226)),ISNUMBER(SEARCH("III",'Model output'!G226)),ISNUMBER(SEARCH("three",'Model output'!G226)),ISNUMBER(SEARCH("3",'Model output'!G226)),ISNUMBER(SEARCH("IV",'Model output'!G226)),ISNUMBER(SEARCH("four",'Model output'!G226)),ISNUMBER(SEARCH("4",'Model output'!G226)),ISNUMBER(SEARCH("V ",'Model output'!G226)),ISNUMBER(SEARCH("five",'Model output'!G226)),ISNUMBER(SEARCH("5",'Model output'!G226))))), "lateral", "central"))</f>
        <v/>
      </c>
      <c r="H227" t="str">
        <f>IF('Model output'!H226="","negative",IF('Model output'!H226="[]", "negative", IF(OR(ISNUMBER(SEARCH("lymph node",'Model output'!H226)),ISNUMBER(SEARCH("Not mentioned",'Model output'!H226)),ISNUMBER(SEARCH("neck",'Model output'!H226)),ISNUMBER(SEARCH("Not applicable",'Model output'!H226))),"negative","positive")))</f>
        <v>negative</v>
      </c>
      <c r="I227" t="str">
        <f>IF('Model output'!I226="","",IF(ISNUMBER('Model output'!I226),'Model output'!I226,1))</f>
        <v/>
      </c>
      <c r="J227" t="str">
        <f>IF('Model output'!J226="","",IF(AND(ISNUMBER('Model output'!J226),'Model output'!J226&lt;=I227),'Model output'!J226,IF(ISNUMBER(SEARCH("0/",'Model output'!J226)),0,1)))</f>
        <v/>
      </c>
      <c r="K227" t="str" cm="1">
        <f t="array" ref="K227">IF(COUNT(FIND({0,1,2,3,4,5,6,7,8,9},'Model output'!K226))&gt;0,'Model output'!K226,"")</f>
        <v/>
      </c>
      <c r="L227" s="8" t="str">
        <f t="shared" si="47"/>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v>
      </c>
      <c r="O227" t="str">
        <f>IF('Model output'!M226="","",'Model output'!M226)</f>
        <v/>
      </c>
      <c r="P227" t="str">
        <f>IF('Model output'!N226="","",'Model output'!N226)</f>
        <v>1.3cm</v>
      </c>
      <c r="Q227" t="str">
        <f t="shared" si="46"/>
        <v>1.3cm</v>
      </c>
      <c r="R227" cm="1">
        <f t="array" ref="R227">IF(Q227="","",IF(ISNUMBER(SEARCH("cm",Q227)),MAX(VALUE(SUBSTITUTE(_xlfn.FILTERXML("&lt;t&gt;&lt;s&gt;"&amp;SUBSTITUTE(Q227,",","&lt;/s&gt;&lt;s&gt;")&amp;"&lt;/s&gt;&lt;/t&gt;","//s"),"cm",""))),MAX(VALUE(SUBSTITUTE(_xlfn.FILTERXML("&lt;t&gt;&lt;s&gt;"&amp;SUBSTITUTE(Q227,",","&lt;/s&gt;&lt;s&gt;")&amp;"&lt;/s&gt;&lt;/t&gt;","//s"),"mm","")))/10))</f>
        <v>1.3</v>
      </c>
      <c r="S227" t="str">
        <f>IF(OR('Model output'!P226="",ISNUMBER(SEARCH("Not identified", 'Model output'!P226)),ISNUMBER(SEARCH("Absent",'Model output'!P226)),AND(ISNUMBER(SEARCH("No",'Model output'!P226)),NOT(ISNUMBER(SEARCH("diagnostic",'Model output'!P226)))),ISNUMBER(SEARCH("Negative",'Model output'!P226))),"negative","positive")</f>
        <v>positive</v>
      </c>
      <c r="T227" t="str">
        <f>IF('Model output'!O226="","",'Model output'!O226)</f>
        <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f>
        <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t="str">
        <f>IF('Model output'!S226="","", IF('Model output'!S226= "[]", "", 'Model output'!S226))</f>
        <v/>
      </c>
      <c r="Y227" t="str">
        <f>IF(OR('Model output'!S226="",ISNUMBER(SEARCH("Absent",'Model output'!S226)),ISNUMBER(SEARCH("Not identified",'Model output'!S226)),ISNUMBER(SEARCH("No",'Model output'!S226)),ISNUMBER(SEARCH("negative",'Model output'!S226)),ISNUMBER(SEARCH("limited to thyroid",'Model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 IF('Model output'!T226="[]", "", IF('Model output'!T226="Not mentioned", "No", "Yes")))</f>
        <v/>
      </c>
      <c r="AB227" t="str">
        <f>IF(AA227&lt;&gt;"Yes","",IF(OR('Model output'!U226="",'Model output'!U226="[]",ISNUMBER(SEARCH("Not identified",'Model output'!U226))),"",'Model output'!U226))</f>
        <v/>
      </c>
      <c r="AC227" s="9" t="str">
        <f>IF(OR('Model output'!V226="", AND(ISERROR(SEARCH("Positive",'Model output'!V226)), ISNUMBER(SEARCH("Negative",'Model output'!V226))), 'Model output'!V226="No", ISNUMBER(SEARCH("Uninvolved",'Model output'!V226)), ISNUMBER(SEARCH("Not involved",'Model output'!V226)), ISNUMBER(SEARCH("Free",'Model output'!V226)), ISNUMBER(SEARCH("Cannot be assessed",'Model output'!V226)), ISNUMBER(SEARCH("1 mm",'Model output'!V226)), ISNUMBER(SEARCH("0.1 CM",'Model output'!V226)), ISNUMBER(SEARCH("less than 0.2 mm",'Model output'!V226)), ISNUMBER(SEARCH("less than 0.5 mm",'Model output'!V226)), ISNUMBER(SEARCH("abut",'Model output'!V226))), "negative", "positive")</f>
        <v>negative</v>
      </c>
      <c r="AE227" s="27"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ISNUMBER(SEARCH("papillary",N227,1)),S227="positive"),AND(AND(ISNUMBER(J227),J227&gt;=5),M227=""),AND(AND(ISNUMBER(J227),J227&gt;=5),AND(ISNUMBER(M227),M227&gt;=1)),AND(ISNUMBER(SERACH("papillary",N227)),OR(Y227="positive",Z227="positive"), ISNUMBER(SEARCH("BRAF",AB227)))),"intermediate","low"))</f>
        <v>intermediate</v>
      </c>
      <c r="AF227" s="28" t="str">
        <f t="shared" si="48"/>
        <v>1b</v>
      </c>
      <c r="AG227" s="28" t="str">
        <f t="shared" si="49"/>
        <v>0</v>
      </c>
      <c r="AH227" s="28" t="str">
        <f t="shared" si="50"/>
        <v>0</v>
      </c>
      <c r="AI227" s="35" t="str">
        <f t="shared" si="51"/>
        <v>I</v>
      </c>
      <c r="AJ227" s="27" t="s">
        <v>629</v>
      </c>
      <c r="AK227" s="32" t="s">
        <v>944</v>
      </c>
      <c r="AL227" s="32" t="s">
        <v>948</v>
      </c>
      <c r="AM227" s="32" t="s">
        <v>948</v>
      </c>
      <c r="AN227" s="32" t="s">
        <v>59</v>
      </c>
      <c r="AO227" s="33">
        <f t="shared" ca="1" si="52"/>
        <v>1</v>
      </c>
      <c r="AP227" s="28">
        <f t="shared" si="53"/>
        <v>1</v>
      </c>
      <c r="AQ227" s="28">
        <f t="shared" si="54"/>
        <v>1</v>
      </c>
      <c r="AR227" s="28">
        <f t="shared" si="55"/>
        <v>1</v>
      </c>
      <c r="AS227" s="34">
        <f t="shared" si="56"/>
        <v>1</v>
      </c>
    </row>
    <row r="228" spans="1:45">
      <c r="A228" t="str">
        <f>'Model output'!A227</f>
        <v>TCGA-ET-A2MZ</v>
      </c>
      <c r="B228" s="43">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X</v>
      </c>
      <c r="F228" t="str">
        <f t="shared" si="58"/>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output'!G227)),ISNUMBER(SEARCH("2",'Model output'!G227)),ISNUMBER(SEARCH("III",'Model output'!G227)),ISNUMBER(SEARCH("three",'Model output'!G227)),ISNUMBER(SEARCH("3",'Model output'!G227)),ISNUMBER(SEARCH("IV",'Model output'!G227)),ISNUMBER(SEARCH("four",'Model output'!G227)),ISNUMBER(SEARCH("4",'Model output'!G227)),ISNUMBER(SEARCH("V ",'Model output'!G227)),ISNUMBER(SEARCH("five",'Model output'!G227)),ISNUMBER(SEARCH("5",'Model output'!G227))))), "lateral", "central"))</f>
        <v/>
      </c>
      <c r="H228" t="str">
        <f>IF('Model output'!H227="","negative",IF('Model output'!H227="[]", "negative", IF(OR(ISNUMBER(SEARCH("lymph node",'Model output'!H227)),ISNUMBER(SEARCH("Not mentioned",'Model output'!H227)),ISNUMBER(SEARCH("neck",'Model output'!H227)),ISNUMBER(SEARCH("Not applicable",'Model output'!H227))),"negative","positive")))</f>
        <v>negative</v>
      </c>
      <c r="I228">
        <f>IF('Model output'!I227="","",IF(ISNUMBER('Model output'!I227),'Model output'!I227,1))</f>
        <v>6</v>
      </c>
      <c r="J228">
        <f>IF('Model output'!J227="","",IF(AND(ISNUMBER('Model output'!J227),'Model output'!J227&lt;=I228),'Model output'!J227,IF(ISNUMBER(SEARCH("0/",'Model output'!J227)),0,1)))</f>
        <v>0</v>
      </c>
      <c r="K228" t="str" cm="1">
        <f t="array" ref="K228">IF(COUNT(FIND({0,1,2,3,4,5,6,7,8,9},'Model output'!K227))&gt;0,'Model output'!K227,"")</f>
        <v/>
      </c>
      <c r="L228" s="8" t="str">
        <f t="shared" si="47"/>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 carcinoma</v>
      </c>
      <c r="O228" t="str">
        <f>IF('Model output'!M227="","",'Model output'!M227)</f>
        <v/>
      </c>
      <c r="P228" t="str">
        <f>IF('Model output'!N227="","",'Model output'!N227)</f>
        <v>1.2 cm</v>
      </c>
      <c r="Q228" t="str">
        <f t="shared" si="46"/>
        <v>1.2cm</v>
      </c>
      <c r="R228" cm="1">
        <f t="array" ref="R228">IF(Q228="","",IF(ISNUMBER(SEARCH("cm",Q228)),MAX(VALUE(SUBSTITUTE(_xlfn.FILTERXML("&lt;t&gt;&lt;s&gt;"&amp;SUBSTITUTE(Q228,",","&lt;/s&gt;&lt;s&gt;")&amp;"&lt;/s&gt;&lt;/t&gt;","//s"),"cm",""))),MAX(VALUE(SUBSTITUTE(_xlfn.FILTERXML("&lt;t&gt;&lt;s&gt;"&amp;SUBSTITUTE(Q228,",","&lt;/s&gt;&lt;s&gt;")&amp;"&lt;/s&gt;&lt;/t&gt;","//s"),"mm","")))/10))</f>
        <v>1.2</v>
      </c>
      <c r="S228" t="str">
        <f>IF(OR('Model output'!P227="",ISNUMBER(SEARCH("Not identified", 'Model output'!P227)),ISNUMBER(SEARCH("Absent",'Model output'!P227)),AND(ISNUMBER(SEARCH("No",'Model output'!P227)),NOT(ISNUMBER(SEARCH("diagnostic",'Model output'!P227)))),ISNUMBER(SEARCH("Negative",'Model output'!P227))),"negative","positive")</f>
        <v>negative</v>
      </c>
      <c r="T228">
        <f>IF('Model output'!O227="","",'Model output'!O227)</f>
        <v>1</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t="str">
        <f>IF('Model output'!S227="","", IF('Model output'!S227= "[]", "", 'Model output'!S227))</f>
        <v>Not identified</v>
      </c>
      <c r="Y228" t="str">
        <f>IF(OR('Model output'!S227="",ISNUMBER(SEARCH("Absent",'Model output'!S227)),ISNUMBER(SEARCH("Not identified",'Model output'!S227)),ISNUMBER(SEARCH("No",'Model output'!S227)),ISNUMBER(SEARCH("negative",'Model output'!S227)),ISNUMBER(SEARCH("limited to thyroid",'Model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 IF('Model output'!T227="[]", "", IF('Model output'!T227="Not mentioned", "No", "Yes")))</f>
        <v/>
      </c>
      <c r="AB228" t="str">
        <f>IF(AA228&lt;&gt;"Yes","",IF(OR('Model output'!U227="",'Model output'!U227="[]",ISNUMBER(SEARCH("Not identified",'Model output'!U227))),"",'Model output'!U227))</f>
        <v/>
      </c>
      <c r="AC228" s="9" t="str">
        <f>IF(OR('Model output'!V227="", AND(ISERROR(SEARCH("Positive",'Model output'!V227)), ISNUMBER(SEARCH("Negative",'Model output'!V227))), 'Model output'!V227="No", ISNUMBER(SEARCH("Uninvolved",'Model output'!V227)), ISNUMBER(SEARCH("Not involved",'Model output'!V227)), ISNUMBER(SEARCH("Free",'Model output'!V227)), ISNUMBER(SEARCH("Cannot be assessed",'Model output'!V227)), ISNUMBER(SEARCH("1 mm",'Model output'!V227)), ISNUMBER(SEARCH("0.1 CM",'Model output'!V227)), ISNUMBER(SEARCH("less than 0.2 mm",'Model output'!V227)), ISNUMBER(SEARCH("less than 0.5 mm",'Model output'!V227)), ISNUMBER(SEARCH("abut",'Model output'!V227))), "negative", "positive")</f>
        <v>negative</v>
      </c>
      <c r="AE228" s="27"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ISNUMBER(SEARCH("papillary",N228,1)),S228="positive"),AND(AND(ISNUMBER(J228),J228&gt;=5),M228=""),AND(AND(ISNUMBER(J228),J228&gt;=5),AND(ISNUMBER(M228),M228&gt;=1)),AND(ISNUMBER(SERACH("papillary",N228)),OR(Y228="positive",Z228="positive"), ISNUMBER(SEARCH("BRAF",AB228)))),"intermediate","low"))</f>
        <v>low</v>
      </c>
      <c r="AF228" s="28" t="str">
        <f t="shared" si="48"/>
        <v>1b</v>
      </c>
      <c r="AG228" s="28" t="str">
        <f t="shared" si="49"/>
        <v>0</v>
      </c>
      <c r="AH228" s="28" t="str">
        <f t="shared" si="50"/>
        <v>0</v>
      </c>
      <c r="AI228" s="35" t="str">
        <f t="shared" si="51"/>
        <v>I</v>
      </c>
      <c r="AJ228" s="27" t="s">
        <v>627</v>
      </c>
      <c r="AK228" s="32" t="s">
        <v>944</v>
      </c>
      <c r="AL228" s="32" t="s">
        <v>945</v>
      </c>
      <c r="AM228" s="32" t="s">
        <v>948</v>
      </c>
      <c r="AN228" s="32" t="s">
        <v>59</v>
      </c>
      <c r="AO228" s="33">
        <f t="shared" ca="1" si="52"/>
        <v>1</v>
      </c>
      <c r="AP228" s="28">
        <f t="shared" si="53"/>
        <v>1</v>
      </c>
      <c r="AQ228" s="28">
        <f t="shared" si="54"/>
        <v>1</v>
      </c>
      <c r="AR228" s="28">
        <f t="shared" si="55"/>
        <v>1</v>
      </c>
      <c r="AS228" s="34">
        <f t="shared" si="56"/>
        <v>1</v>
      </c>
    </row>
    <row r="229" spans="1:45">
      <c r="A229" t="str">
        <f>'Model output'!A228</f>
        <v>TCGA-ET-A2N0</v>
      </c>
      <c r="B229" s="43">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58"/>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output'!G228)),ISNUMBER(SEARCH("2",'Model output'!G228)),ISNUMBER(SEARCH("III",'Model output'!G228)),ISNUMBER(SEARCH("three",'Model output'!G228)),ISNUMBER(SEARCH("3",'Model output'!G228)),ISNUMBER(SEARCH("IV",'Model output'!G228)),ISNUMBER(SEARCH("four",'Model output'!G228)),ISNUMBER(SEARCH("4",'Model output'!G228)),ISNUMBER(SEARCH("V ",'Model output'!G228)),ISNUMBER(SEARCH("five",'Model output'!G228)),ISNUMBER(SEARCH("5",'Model output'!G228))))), "lateral", "central"))</f>
        <v>central</v>
      </c>
      <c r="H229" t="str">
        <f>IF('Model output'!H228="","negative",IF('Model output'!H228="[]", "negative", IF(OR(ISNUMBER(SEARCH("lymph node",'Model output'!H228)),ISNUMBER(SEARCH("Not mentioned",'Model output'!H228)),ISNUMBER(SEARCH("neck",'Model output'!H228)),ISNUMBER(SEARCH("Not applicable",'Model output'!H228))),"negative","positive")))</f>
        <v>negative</v>
      </c>
      <c r="I229">
        <f>IF('Model output'!I228="","",IF(ISNUMBER('Model output'!I228),'Model output'!I228,1))</f>
        <v>27</v>
      </c>
      <c r="J229">
        <f>IF('Model output'!J228="","",IF(AND(ISNUMBER('Model output'!J228),'Model output'!J228&lt;=I229),'Model output'!J228,IF(ISNUMBER(SEARCH("0/",'Model output'!J228)),0,1)))</f>
        <v>20</v>
      </c>
      <c r="K229" t="str" cm="1">
        <f t="array" ref="K229">IF(COUNT(FIND({0,1,2,3,4,5,6,7,8,9},'Model output'!K228))&gt;0,'Model output'!K228,"")</f>
        <v/>
      </c>
      <c r="L229" s="8" t="str">
        <f t="shared" si="47"/>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 carcinoma</v>
      </c>
      <c r="O229" t="str">
        <f>IF('Model output'!M228="","",'Model output'!M228)</f>
        <v/>
      </c>
      <c r="P229" t="str">
        <f>IF('Model output'!N228="","",'Model output'!N228)</f>
        <v>2.0 cm</v>
      </c>
      <c r="Q229" t="str">
        <f t="shared" si="46"/>
        <v>2.0cm</v>
      </c>
      <c r="R229" cm="1">
        <f t="array" ref="R229">IF(Q229="","",IF(ISNUMBER(SEARCH("cm",Q229)),MAX(VALUE(SUBSTITUTE(_xlfn.FILTERXML("&lt;t&gt;&lt;s&gt;"&amp;SUBSTITUTE(Q229,",","&lt;/s&gt;&lt;s&gt;")&amp;"&lt;/s&gt;&lt;/t&gt;","//s"),"cm",""))),MAX(VALUE(SUBSTITUTE(_xlfn.FILTERXML("&lt;t&gt;&lt;s&gt;"&amp;SUBSTITUTE(Q229,",","&lt;/s&gt;&lt;s&gt;")&amp;"&lt;/s&gt;&lt;/t&gt;","//s"),"mm","")))/10))</f>
        <v>2</v>
      </c>
      <c r="S229" t="str">
        <f>IF(OR('Model output'!P228="",ISNUMBER(SEARCH("Not identified", 'Model output'!P228)),ISNUMBER(SEARCH("Absent",'Model output'!P228)),AND(ISNUMBER(SEARCH("No",'Model output'!P228)),NOT(ISNUMBER(SEARCH("diagnostic",'Model output'!P228)))),ISNUMBER(SEARCH("Negative",'Model output'!P228))),"negative","positive")</f>
        <v>negative</v>
      </c>
      <c r="T229">
        <f>IF('Model output'!O228="","",'Model output'!O228)</f>
        <v>1</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t="str">
        <f>IF('Model output'!S228="","", IF('Model output'!S228= "[]", "", 'Model output'!S228))</f>
        <v>Not identified</v>
      </c>
      <c r="Y229" t="str">
        <f>IF(OR('Model output'!S228="",ISNUMBER(SEARCH("Absent",'Model output'!S228)),ISNUMBER(SEARCH("Not identified",'Model output'!S228)),ISNUMBER(SEARCH("No",'Model output'!S228)),ISNUMBER(SEARCH("negative",'Model output'!S228)),ISNUMBER(SEARCH("limited to thyroid",'Model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 IF('Model output'!T228="[]", "", IF('Model output'!T228="Not mentioned", "No", "Yes")))</f>
        <v/>
      </c>
      <c r="AB229" t="str">
        <f>IF(AA229&lt;&gt;"Yes","",IF(OR('Model output'!U228="",'Model output'!U228="[]",ISNUMBER(SEARCH("Not identified",'Model output'!U228))),"",'Model output'!U228))</f>
        <v/>
      </c>
      <c r="AC229" s="9" t="str">
        <f>IF(OR('Model output'!V228="", AND(ISERROR(SEARCH("Positive",'Model output'!V228)), ISNUMBER(SEARCH("Negative",'Model output'!V228))), 'Model output'!V228="No", ISNUMBER(SEARCH("Uninvolved",'Model output'!V228)), ISNUMBER(SEARCH("Not involved",'Model output'!V228)), ISNUMBER(SEARCH("Free",'Model output'!V228)), ISNUMBER(SEARCH("Cannot be assessed",'Model output'!V228)), ISNUMBER(SEARCH("1 mm",'Model output'!V228)), ISNUMBER(SEARCH("0.1 CM",'Model output'!V228)), ISNUMBER(SEARCH("less than 0.2 mm",'Model output'!V228)), ISNUMBER(SEARCH("less than 0.5 mm",'Model output'!V228)), ISNUMBER(SEARCH("abut",'Model output'!V228))), "negative", "positive")</f>
        <v>negative</v>
      </c>
      <c r="AE229" s="27"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ISNUMBER(SEARCH("papillary",N229,1)),S229="positive"),AND(AND(ISNUMBER(J229),J229&gt;=5),M229=""),AND(AND(ISNUMBER(J229),J229&gt;=5),AND(ISNUMBER(M229),M229&gt;=1)),AND(ISNUMBER(SERACH("papillary",N229)),OR(Y229="positive",Z229="positive"), ISNUMBER(SEARCH("BRAF",AB229)))),"intermediate","low"))</f>
        <v>intermediate</v>
      </c>
      <c r="AF229" s="28" t="str">
        <f t="shared" si="48"/>
        <v>1b</v>
      </c>
      <c r="AG229" s="28" t="str">
        <f t="shared" si="49"/>
        <v>1a</v>
      </c>
      <c r="AH229" s="28" t="str">
        <f t="shared" si="50"/>
        <v>0</v>
      </c>
      <c r="AI229" s="35" t="str">
        <f t="shared" si="51"/>
        <v>I</v>
      </c>
      <c r="AJ229" s="27" t="s">
        <v>629</v>
      </c>
      <c r="AK229" s="32" t="s">
        <v>944</v>
      </c>
      <c r="AL229" s="32" t="s">
        <v>949</v>
      </c>
      <c r="AM229" s="32" t="s">
        <v>948</v>
      </c>
      <c r="AN229" s="32" t="s">
        <v>59</v>
      </c>
      <c r="AO229" s="33">
        <f t="shared" ca="1" si="52"/>
        <v>1</v>
      </c>
      <c r="AP229" s="28">
        <f t="shared" si="53"/>
        <v>1</v>
      </c>
      <c r="AQ229" s="28">
        <f t="shared" si="54"/>
        <v>1</v>
      </c>
      <c r="AR229" s="28">
        <f t="shared" si="55"/>
        <v>1</v>
      </c>
      <c r="AS229" s="34">
        <f t="shared" si="56"/>
        <v>1</v>
      </c>
    </row>
    <row r="230" spans="1:45">
      <c r="A230" t="str">
        <f>'Model output'!A229</f>
        <v>TCGA-ET-A2N1</v>
      </c>
      <c r="B230" s="43">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58"/>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output'!G229)),ISNUMBER(SEARCH("2",'Model output'!G229)),ISNUMBER(SEARCH("III",'Model output'!G229)),ISNUMBER(SEARCH("three",'Model output'!G229)),ISNUMBER(SEARCH("3",'Model output'!G229)),ISNUMBER(SEARCH("IV",'Model output'!G229)),ISNUMBER(SEARCH("four",'Model output'!G229)),ISNUMBER(SEARCH("4",'Model output'!G229)),ISNUMBER(SEARCH("V ",'Model output'!G229)),ISNUMBER(SEARCH("five",'Model output'!G229)),ISNUMBER(SEARCH("5",'Model output'!G229))))), "lateral", "central"))</f>
        <v>central</v>
      </c>
      <c r="H230" t="str">
        <f>IF('Model output'!H229="","negative",IF('Model output'!H229="[]", "negative", IF(OR(ISNUMBER(SEARCH("lymph node",'Model output'!H229)),ISNUMBER(SEARCH("Not mentioned",'Model output'!H229)),ISNUMBER(SEARCH("neck",'Model output'!H229)),ISNUMBER(SEARCH("Not applicable",'Model output'!H229))),"negative","positive")))</f>
        <v>negative</v>
      </c>
      <c r="I230">
        <f>IF('Model output'!I229="","",IF(ISNUMBER('Model output'!I229),'Model output'!I229,1))</f>
        <v>7</v>
      </c>
      <c r="J230">
        <f>IF('Model output'!J229="","",IF(AND(ISNUMBER('Model output'!J229),'Model output'!J229&lt;=I230),'Model output'!J229,IF(ISNUMBER(SEARCH("0/",'Model output'!J229)),0,1)))</f>
        <v>6</v>
      </c>
      <c r="K230" t="str" cm="1">
        <f t="array" ref="K230">IF(COUNT(FIND({0,1,2,3,4,5,6,7,8,9},'Model output'!K229))&gt;0,'Model output'!K229,"")</f>
        <v/>
      </c>
      <c r="L230" s="8" t="str">
        <f t="shared" si="47"/>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v>
      </c>
      <c r="O230" t="str">
        <f>IF('Model output'!M229="","",'Model output'!M229)</f>
        <v/>
      </c>
      <c r="P230" t="str">
        <f>IF('Model output'!N229="","",'Model output'!N229)</f>
        <v>3.0 cm</v>
      </c>
      <c r="Q230" t="str">
        <f t="shared" si="46"/>
        <v>3.0cm</v>
      </c>
      <c r="R230" cm="1">
        <f t="array" ref="R230">IF(Q230="","",IF(ISNUMBER(SEARCH("cm",Q230)),MAX(VALUE(SUBSTITUTE(_xlfn.FILTERXML("&lt;t&gt;&lt;s&gt;"&amp;SUBSTITUTE(Q230,",","&lt;/s&gt;&lt;s&gt;")&amp;"&lt;/s&gt;&lt;/t&gt;","//s"),"cm",""))),MAX(VALUE(SUBSTITUTE(_xlfn.FILTERXML("&lt;t&gt;&lt;s&gt;"&amp;SUBSTITUTE(Q230,",","&lt;/s&gt;&lt;s&gt;")&amp;"&lt;/s&gt;&lt;/t&gt;","//s"),"mm","")))/10))</f>
        <v>3</v>
      </c>
      <c r="S230" t="str">
        <f>IF(OR('Model output'!P229="",ISNUMBER(SEARCH("Not identified", 'Model output'!P229)),ISNUMBER(SEARCH("Absent",'Model output'!P229)),AND(ISNUMBER(SEARCH("No",'Model output'!P229)),NOT(ISNUMBER(SEARCH("diagnostic",'Model output'!P229)))),ISNUMBER(SEARCH("Negative",'Model output'!P229))),"negative","positive")</f>
        <v>positive</v>
      </c>
      <c r="T230" t="str">
        <f>IF('Model output'!O229="","",'Model output'!O229)</f>
        <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negative</v>
      </c>
      <c r="X230" t="str">
        <f>IF('Model output'!S229="","", IF('Model output'!S229= "[]", "", 'Model output'!S229))</f>
        <v/>
      </c>
      <c r="Y230" t="str">
        <f>IF(OR('Model output'!S229="",ISNUMBER(SEARCH("Absent",'Model output'!S229)),ISNUMBER(SEARCH("Not identified",'Model output'!S229)),ISNUMBER(SEARCH("No",'Model output'!S229)),ISNUMBER(SEARCH("negative",'Model output'!S229)),ISNUMBER(SEARCH("limited to thyroid",'Model output'!S229))),"negative",IF(Z230="positive","gETE", "positive"))</f>
        <v>negative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 IF('Model output'!T229="[]", "", IF('Model output'!T229="Not mentioned", "No", "Yes")))</f>
        <v/>
      </c>
      <c r="AB230" t="str">
        <f>IF(AA230&lt;&gt;"Yes","",IF(OR('Model output'!U229="",'Model output'!U229="[]",ISNUMBER(SEARCH("Not identified",'Model output'!U229))),"",'Model output'!U229))</f>
        <v/>
      </c>
      <c r="AC230" s="9" t="str">
        <f>IF(OR('Model output'!V229="", AND(ISERROR(SEARCH("Positive",'Model output'!V229)), ISNUMBER(SEARCH("Negative",'Model output'!V229))), 'Model output'!V229="No", ISNUMBER(SEARCH("Uninvolved",'Model output'!V229)), ISNUMBER(SEARCH("Not involved",'Model output'!V229)), ISNUMBER(SEARCH("Free",'Model output'!V229)), ISNUMBER(SEARCH("Cannot be assessed",'Model output'!V229)), ISNUMBER(SEARCH("1 mm",'Model output'!V229)), ISNUMBER(SEARCH("0.1 CM",'Model output'!V229)), ISNUMBER(SEARCH("less than 0.2 mm",'Model output'!V229)), ISNUMBER(SEARCH("less than 0.5 mm",'Model output'!V229)), ISNUMBER(SEARCH("abut",'Model output'!V229))), "negative", "positive")</f>
        <v>positive</v>
      </c>
      <c r="AE230" s="27"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ISNUMBER(SEARCH("papillary",N230,1)),S230="positive"),AND(AND(ISNUMBER(J230),J230&gt;=5),M230=""),AND(AND(ISNUMBER(J230),J230&gt;=5),AND(ISNUMBER(M230),M230&gt;=1)),AND(ISNUMBER(SERACH("papillary",N230)),OR(Y230="positive",Z230="positive"), ISNUMBER(SEARCH("BRAF",AB230)))),"intermediate","low"))</f>
        <v>high</v>
      </c>
      <c r="AF230" s="28" t="str">
        <f t="shared" si="48"/>
        <v>2</v>
      </c>
      <c r="AG230" s="28" t="str">
        <f t="shared" si="49"/>
        <v>1a</v>
      </c>
      <c r="AH230" s="28" t="str">
        <f t="shared" si="50"/>
        <v>0</v>
      </c>
      <c r="AI230" s="35" t="str">
        <f t="shared" si="51"/>
        <v>I</v>
      </c>
      <c r="AJ230" s="27" t="s">
        <v>625</v>
      </c>
      <c r="AK230" s="32" t="s">
        <v>947</v>
      </c>
      <c r="AL230" s="32" t="s">
        <v>949</v>
      </c>
      <c r="AM230" s="32" t="s">
        <v>948</v>
      </c>
      <c r="AN230" s="32" t="s">
        <v>59</v>
      </c>
      <c r="AO230" s="33">
        <f t="shared" si="52"/>
        <v>1</v>
      </c>
      <c r="AP230" s="28">
        <f t="shared" si="53"/>
        <v>1</v>
      </c>
      <c r="AQ230" s="28">
        <f t="shared" si="54"/>
        <v>1</v>
      </c>
      <c r="AR230" s="28">
        <f t="shared" si="55"/>
        <v>1</v>
      </c>
      <c r="AS230" s="34">
        <f t="shared" si="56"/>
        <v>1</v>
      </c>
    </row>
    <row r="231" spans="1:45">
      <c r="A231" t="str">
        <f>'Model output'!A230</f>
        <v>TCGA-ET-A3BO</v>
      </c>
      <c r="B231" s="43">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58"/>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output'!G230)),ISNUMBER(SEARCH("2",'Model output'!G230)),ISNUMBER(SEARCH("III",'Model output'!G230)),ISNUMBER(SEARCH("three",'Model output'!G230)),ISNUMBER(SEARCH("3",'Model output'!G230)),ISNUMBER(SEARCH("IV",'Model output'!G230)),ISNUMBER(SEARCH("four",'Model output'!G230)),ISNUMBER(SEARCH("4",'Model output'!G230)),ISNUMBER(SEARCH("V ",'Model output'!G230)),ISNUMBER(SEARCH("five",'Model output'!G230)),ISNUMBER(SEARCH("5",'Model output'!G230))))), "lateral", "central"))</f>
        <v>central</v>
      </c>
      <c r="H231" t="str">
        <f>IF('Model output'!H230="","negative",IF('Model output'!H230="[]", "negative", IF(OR(ISNUMBER(SEARCH("lymph node",'Model output'!H230)),ISNUMBER(SEARCH("Not mentioned",'Model output'!H230)),ISNUMBER(SEARCH("neck",'Model output'!H230)),ISNUMBER(SEARCH("Not applicable",'Model output'!H230))),"negative","positive")))</f>
        <v>negative</v>
      </c>
      <c r="I231">
        <f>IF('Model output'!I230="","",IF(ISNUMBER('Model output'!I230),'Model output'!I230,1))</f>
        <v>10</v>
      </c>
      <c r="J231">
        <f>IF('Model output'!J230="","",IF(AND(ISNUMBER('Model output'!J230),'Model output'!J230&lt;=I231),'Model output'!J230,IF(ISNUMBER(SEARCH("0/",'Model output'!J230)),0,1)))</f>
        <v>2</v>
      </c>
      <c r="K231" t="str" cm="1">
        <f t="array" ref="K231">IF(COUNT(FIND({0,1,2,3,4,5,6,7,8,9},'Model output'!K230))&gt;0,'Model output'!K230,"")</f>
        <v/>
      </c>
      <c r="L231" s="8" t="str">
        <f t="shared" si="47"/>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 carcinoma</v>
      </c>
      <c r="O231" t="str">
        <f>IF('Model output'!M230="","",'Model output'!M230)</f>
        <v>Tall cell features</v>
      </c>
      <c r="P231" t="str">
        <f>IF('Model output'!N230="","",'Model output'!N230)</f>
        <v>2.5 cm</v>
      </c>
      <c r="Q231" t="str">
        <f t="shared" si="46"/>
        <v>2.5cm</v>
      </c>
      <c r="R231" cm="1">
        <f t="array" ref="R231">IF(Q231="","",IF(ISNUMBER(SEARCH("cm",Q231)),MAX(VALUE(SUBSTITUTE(_xlfn.FILTERXML("&lt;t&gt;&lt;s&gt;"&amp;SUBSTITUTE(Q231,",","&lt;/s&gt;&lt;s&gt;")&amp;"&lt;/s&gt;&lt;/t&gt;","//s"),"cm",""))),MAX(VALUE(SUBSTITUTE(_xlfn.FILTERXML("&lt;t&gt;&lt;s&gt;"&amp;SUBSTITUTE(Q231,",","&lt;/s&gt;&lt;s&gt;")&amp;"&lt;/s&gt;&lt;/t&gt;","//s"),"mm","")))/10))</f>
        <v>2.5</v>
      </c>
      <c r="S231" t="str">
        <f>IF(OR('Model output'!P230="",ISNUMBER(SEARCH("Not identified", 'Model output'!P230)),ISNUMBER(SEARCH("Absent",'Model output'!P230)),AND(ISNUMBER(SEARCH("No",'Model output'!P230)),NOT(ISNUMBER(SEARCH("diagnostic",'Model output'!P230)))),ISNUMBER(SEARCH("Negative",'Model output'!P230))),"negative","positive")</f>
        <v>positive</v>
      </c>
      <c r="T231">
        <f>IF('Model output'!O230="","",'Model output'!O230)</f>
        <v>4</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positive</v>
      </c>
      <c r="X231" t="str">
        <f>IF('Model output'!S230="","", IF('Model output'!S230= "[]", "", 'Model output'!S230))</f>
        <v>Minimal extrathyroidal extension</v>
      </c>
      <c r="Y231" t="str">
        <f>IF(OR('Model output'!S230="",ISNUMBER(SEARCH("Absent",'Model output'!S230)),ISNUMBER(SEARCH("Not identified",'Model output'!S230)),ISNUMBER(SEARCH("No",'Model output'!S230)),ISNUMBER(SEARCH("negative",'Model output'!S230)),ISNUMBER(SEARCH("limited to thyroid",'Model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 IF('Model output'!T230="[]", "", IF('Model output'!T230="Not mentioned", "No", "Yes")))</f>
        <v/>
      </c>
      <c r="AB231" t="str">
        <f>IF(AA231&lt;&gt;"Yes","",IF(OR('Model output'!U230="",'Model output'!U230="[]",ISNUMBER(SEARCH("Not identified",'Model output'!U230))),"",'Model output'!U230))</f>
        <v/>
      </c>
      <c r="AC231" s="9" t="str">
        <f>IF(OR('Model output'!V230="", AND(ISERROR(SEARCH("Positive",'Model output'!V230)), ISNUMBER(SEARCH("Negative",'Model output'!V230))), 'Model output'!V230="No", ISNUMBER(SEARCH("Uninvolved",'Model output'!V230)), ISNUMBER(SEARCH("Not involved",'Model output'!V230)), ISNUMBER(SEARCH("Free",'Model output'!V230)), ISNUMBER(SEARCH("Cannot be assessed",'Model output'!V230)), ISNUMBER(SEARCH("1 mm",'Model output'!V230)), ISNUMBER(SEARCH("0.1 CM",'Model output'!V230)), ISNUMBER(SEARCH("less than 0.2 mm",'Model output'!V230)), ISNUMBER(SEARCH("less than 0.5 mm",'Model output'!V230)), ISNUMBER(SEARCH("abut",'Model output'!V230))), "negative", "positive")</f>
        <v>positive</v>
      </c>
      <c r="AE231" s="27"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ISNUMBER(SEARCH("papillary",N231,1)),S231="positive"),AND(AND(ISNUMBER(J231),J231&gt;=5),M231=""),AND(AND(ISNUMBER(J231),J231&gt;=5),AND(ISNUMBER(M231),M231&gt;=1)),AND(ISNUMBER(SERACH("papillary",N231)),OR(Y231="positive",Z231="positive"), ISNUMBER(SEARCH("BRAF",AB231)))),"intermediate","low"))</f>
        <v>high</v>
      </c>
      <c r="AF231" s="28" t="str">
        <f t="shared" si="48"/>
        <v>2</v>
      </c>
      <c r="AG231" s="28" t="str">
        <f t="shared" si="49"/>
        <v>1a</v>
      </c>
      <c r="AH231" s="28" t="str">
        <f t="shared" si="50"/>
        <v>0</v>
      </c>
      <c r="AI231" s="35" t="str">
        <f t="shared" si="51"/>
        <v>I</v>
      </c>
      <c r="AJ231" s="27" t="s">
        <v>625</v>
      </c>
      <c r="AK231" s="32" t="s">
        <v>947</v>
      </c>
      <c r="AL231" s="32" t="s">
        <v>949</v>
      </c>
      <c r="AM231" s="32" t="s">
        <v>948</v>
      </c>
      <c r="AN231" s="32" t="s">
        <v>59</v>
      </c>
      <c r="AO231" s="33">
        <f t="shared" si="52"/>
        <v>1</v>
      </c>
      <c r="AP231" s="28">
        <f t="shared" si="53"/>
        <v>1</v>
      </c>
      <c r="AQ231" s="28">
        <f t="shared" si="54"/>
        <v>1</v>
      </c>
      <c r="AR231" s="28">
        <f t="shared" si="55"/>
        <v>1</v>
      </c>
      <c r="AS231" s="34">
        <f t="shared" si="56"/>
        <v>1</v>
      </c>
    </row>
    <row r="232" spans="1:45">
      <c r="A232" t="str">
        <f>'Model output'!A231</f>
        <v>TCGA-ET-A3BS</v>
      </c>
      <c r="B232" s="43">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58"/>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output'!G231)),ISNUMBER(SEARCH("2",'Model output'!G231)),ISNUMBER(SEARCH("III",'Model output'!G231)),ISNUMBER(SEARCH("three",'Model output'!G231)),ISNUMBER(SEARCH("3",'Model output'!G231)),ISNUMBER(SEARCH("IV",'Model output'!G231)),ISNUMBER(SEARCH("four",'Model output'!G231)),ISNUMBER(SEARCH("4",'Model output'!G231)),ISNUMBER(SEARCH("V ",'Model output'!G231)),ISNUMBER(SEARCH("five",'Model output'!G231)),ISNUMBER(SEARCH("5",'Model output'!G231))))), "lateral", "central"))</f>
        <v>central</v>
      </c>
      <c r="H232" t="str">
        <f>IF('Model output'!H231="","negative",IF('Model output'!H231="[]", "negative", IF(OR(ISNUMBER(SEARCH("lymph node",'Model output'!H231)),ISNUMBER(SEARCH("Not mentioned",'Model output'!H231)),ISNUMBER(SEARCH("neck",'Model output'!H231)),ISNUMBER(SEARCH("Not applicable",'Model output'!H231))),"negative","positive")))</f>
        <v>negative</v>
      </c>
      <c r="I232">
        <f>IF('Model output'!I231="","",IF(ISNUMBER('Model output'!I231),'Model output'!I231,1))</f>
        <v>17</v>
      </c>
      <c r="J232">
        <f>IF('Model output'!J231="","",IF(AND(ISNUMBER('Model output'!J231),'Model output'!J231&lt;=I232),'Model output'!J231,IF(ISNUMBER(SEARCH("0/",'Model output'!J231)),0,1)))</f>
        <v>8</v>
      </c>
      <c r="K232" t="str" cm="1">
        <f t="array" ref="K232">IF(COUNT(FIND({0,1,2,3,4,5,6,7,8,9},'Model output'!K231))&gt;0,'Model output'!K231,"")</f>
        <v/>
      </c>
      <c r="L232" s="8" t="str">
        <f t="shared" si="47"/>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 carcinoma</v>
      </c>
      <c r="O232" t="str">
        <f>IF('Model output'!M231="","",'Model output'!M231)</f>
        <v/>
      </c>
      <c r="P232" t="str">
        <f>IF('Model output'!N231="","",'Model output'!N231)</f>
        <v>5.5 cm</v>
      </c>
      <c r="Q232" t="str">
        <f t="shared" si="46"/>
        <v>5.5cm</v>
      </c>
      <c r="R232" cm="1">
        <f t="array" ref="R232">IF(Q232="","",IF(ISNUMBER(SEARCH("cm",Q232)),MAX(VALUE(SUBSTITUTE(_xlfn.FILTERXML("&lt;t&gt;&lt;s&gt;"&amp;SUBSTITUTE(Q232,",","&lt;/s&gt;&lt;s&gt;")&amp;"&lt;/s&gt;&lt;/t&gt;","//s"),"cm",""))),MAX(VALUE(SUBSTITUTE(_xlfn.FILTERXML("&lt;t&gt;&lt;s&gt;"&amp;SUBSTITUTE(Q232,",","&lt;/s&gt;&lt;s&gt;")&amp;"&lt;/s&gt;&lt;/t&gt;","//s"),"mm","")))/10))</f>
        <v>5.5</v>
      </c>
      <c r="S232" t="str">
        <f>IF(OR('Model output'!P231="",ISNUMBER(SEARCH("Not identified", 'Model output'!P231)),ISNUMBER(SEARCH("Absent",'Model output'!P231)),AND(ISNUMBER(SEARCH("No",'Model output'!P231)),NOT(ISNUMBER(SEARCH("diagnostic",'Model output'!P231)))),ISNUMBER(SEARCH("Negative",'Model output'!P231))),"negative","positive")</f>
        <v>negative</v>
      </c>
      <c r="T232" t="str">
        <f>IF('Model output'!O231="","",'Model output'!O231)</f>
        <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t="str">
        <f>IF('Model output'!S231="","", IF('Model output'!S231= "[]", "", 'Model output'!S231))</f>
        <v/>
      </c>
      <c r="Y232" t="str">
        <f>IF(OR('Model output'!S231="",ISNUMBER(SEARCH("Absent",'Model output'!S231)),ISNUMBER(SEARCH("Not identified",'Model output'!S231)),ISNUMBER(SEARCH("No",'Model output'!S231)),ISNUMBER(SEARCH("negative",'Model output'!S231)),ISNUMBER(SEARCH("limited to thyroid",'Model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 IF('Model output'!T231="[]", "", IF('Model output'!T231="Not mentioned", "No", "Yes")))</f>
        <v/>
      </c>
      <c r="AB232" t="str">
        <f>IF(AA232&lt;&gt;"Yes","",IF(OR('Model output'!U231="",'Model output'!U231="[]",ISNUMBER(SEARCH("Not identified",'Model output'!U231))),"",'Model output'!U231))</f>
        <v/>
      </c>
      <c r="AC232" s="9" t="str">
        <f>IF(OR('Model output'!V231="", AND(ISERROR(SEARCH("Positive",'Model output'!V231)), ISNUMBER(SEARCH("Negative",'Model output'!V231))), 'Model output'!V231="No", ISNUMBER(SEARCH("Uninvolved",'Model output'!V231)), ISNUMBER(SEARCH("Not involved",'Model output'!V231)), ISNUMBER(SEARCH("Free",'Model output'!V231)), ISNUMBER(SEARCH("Cannot be assessed",'Model output'!V231)), ISNUMBER(SEARCH("1 mm",'Model output'!V231)), ISNUMBER(SEARCH("0.1 CM",'Model output'!V231)), ISNUMBER(SEARCH("less than 0.2 mm",'Model output'!V231)), ISNUMBER(SEARCH("less than 0.5 mm",'Model output'!V231)), ISNUMBER(SEARCH("abut",'Model output'!V231))), "negative", "positive")</f>
        <v>negative</v>
      </c>
      <c r="AE232" s="27"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ISNUMBER(SEARCH("papillary",N232,1)),S232="positive"),AND(AND(ISNUMBER(J232),J232&gt;=5),M232=""),AND(AND(ISNUMBER(J232),J232&gt;=5),AND(ISNUMBER(M232),M232&gt;=1)),AND(ISNUMBER(SERACH("papillary",N232)),OR(Y232="positive",Z232="positive"), ISNUMBER(SEARCH("BRAF",AB232)))),"intermediate","low"))</f>
        <v>intermediate</v>
      </c>
      <c r="AF232" s="28" t="str">
        <f t="shared" si="48"/>
        <v>3a</v>
      </c>
      <c r="AG232" s="28" t="str">
        <f t="shared" si="49"/>
        <v>1a</v>
      </c>
      <c r="AH232" s="28" t="str">
        <f t="shared" si="50"/>
        <v>0</v>
      </c>
      <c r="AI232" s="35" t="str">
        <f t="shared" si="51"/>
        <v>I</v>
      </c>
      <c r="AJ232" s="27" t="s">
        <v>629</v>
      </c>
      <c r="AK232" s="32" t="s">
        <v>950</v>
      </c>
      <c r="AL232" s="32" t="s">
        <v>949</v>
      </c>
      <c r="AM232" s="32" t="s">
        <v>948</v>
      </c>
      <c r="AN232" s="32" t="s">
        <v>59</v>
      </c>
      <c r="AO232" s="33">
        <f t="shared" ca="1" si="52"/>
        <v>1</v>
      </c>
      <c r="AP232" s="28">
        <f t="shared" si="53"/>
        <v>1</v>
      </c>
      <c r="AQ232" s="28">
        <f t="shared" si="54"/>
        <v>1</v>
      </c>
      <c r="AR232" s="28">
        <f t="shared" si="55"/>
        <v>1</v>
      </c>
      <c r="AS232" s="34">
        <f t="shared" si="56"/>
        <v>1</v>
      </c>
    </row>
    <row r="233" spans="1:45">
      <c r="A233" t="str">
        <f>'Model output'!A232</f>
        <v>TCGA-ET-A3BW</v>
      </c>
      <c r="B233" s="43">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si="58"/>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output'!G232)),ISNUMBER(SEARCH("2",'Model output'!G232)),ISNUMBER(SEARCH("III",'Model output'!G232)),ISNUMBER(SEARCH("three",'Model output'!G232)),ISNUMBER(SEARCH("3",'Model output'!G232)),ISNUMBER(SEARCH("IV",'Model output'!G232)),ISNUMBER(SEARCH("four",'Model output'!G232)),ISNUMBER(SEARCH("4",'Model output'!G232)),ISNUMBER(SEARCH("V ",'Model output'!G232)),ISNUMBER(SEARCH("five",'Model output'!G232)),ISNUMBER(SEARCH("5",'Model output'!G232))))), "lateral", "central"))</f>
        <v/>
      </c>
      <c r="H233" t="str">
        <f>IF('Model output'!H232="","negative",IF('Model output'!H232="[]", "negative", IF(OR(ISNUMBER(SEARCH("lymph node",'Model output'!H232)),ISNUMBER(SEARCH("Not mentioned",'Model output'!H232)),ISNUMBER(SEARCH("neck",'Model output'!H232)),ISNUMBER(SEARCH("Not applicable",'Model output'!H232))),"negative","positive")))</f>
        <v>negative</v>
      </c>
      <c r="I233" t="str">
        <f>IF('Model output'!I232="","",IF(ISNUMBER('Model output'!I232),'Model output'!I232,1))</f>
        <v/>
      </c>
      <c r="J233" t="str">
        <f>IF('Model output'!J232="","",IF(AND(ISNUMBER('Model output'!J232),'Model output'!J232&lt;=I233),'Model output'!J232,IF(ISNUMBER(SEARCH("0/",'Model output'!J232)),0,1)))</f>
        <v/>
      </c>
      <c r="K233" t="str" cm="1">
        <f t="array" ref="K233">IF(COUNT(FIND({0,1,2,3,4,5,6,7,8,9},'Model output'!K232))&gt;0,'Model output'!K232,"")</f>
        <v/>
      </c>
      <c r="L233" s="8" t="str">
        <f t="shared" si="47"/>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v>
      </c>
      <c r="O233" t="str">
        <f>IF('Model output'!M232="","",'Model output'!M232)</f>
        <v>Conventional</v>
      </c>
      <c r="P233" t="str">
        <f>IF('Model output'!N232="","",'Model output'!N232)</f>
        <v>3.2 cm</v>
      </c>
      <c r="Q233" t="str">
        <f t="shared" si="46"/>
        <v>3.2cm</v>
      </c>
      <c r="R233" cm="1">
        <f t="array" ref="R233">IF(Q233="","",IF(ISNUMBER(SEARCH("cm",Q233)),MAX(VALUE(SUBSTITUTE(_xlfn.FILTERXML("&lt;t&gt;&lt;s&gt;"&amp;SUBSTITUTE(Q233,",","&lt;/s&gt;&lt;s&gt;")&amp;"&lt;/s&gt;&lt;/t&gt;","//s"),"cm",""))),MAX(VALUE(SUBSTITUTE(_xlfn.FILTERXML("&lt;t&gt;&lt;s&gt;"&amp;SUBSTITUTE(Q233,",","&lt;/s&gt;&lt;s&gt;")&amp;"&lt;/s&gt;&lt;/t&gt;","//s"),"mm","")))/10))</f>
        <v>3.2</v>
      </c>
      <c r="S233" t="str">
        <f>IF(OR('Model output'!P232="",ISNUMBER(SEARCH("Not identified", 'Model output'!P232)),ISNUMBER(SEARCH("Absent",'Model output'!P232)),AND(ISNUMBER(SEARCH("No",'Model output'!P232)),NOT(ISNUMBER(SEARCH("diagnostic",'Model output'!P232)))),ISNUMBER(SEARCH("Negative",'Model output'!P232))),"negative","positive")</f>
        <v>negative</v>
      </c>
      <c r="T233">
        <f>IF('Model output'!O232="","",'Model output'!O232)</f>
        <v>2</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t="str">
        <f>IF('Model output'!S232="","", IF('Model output'!S232= "[]", "", 'Model output'!S232))</f>
        <v/>
      </c>
      <c r="Y233" t="str">
        <f>IF(OR('Model output'!S232="",ISNUMBER(SEARCH("Absent",'Model output'!S232)),ISNUMBER(SEARCH("Not identified",'Model output'!S232)),ISNUMBER(SEARCH("No",'Model output'!S232)),ISNUMBER(SEARCH("negative",'Model output'!S232)),ISNUMBER(SEARCH("limited to thyroid",'Model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 IF('Model output'!T232="[]", "", IF('Model output'!T232="Not mentioned", "No", "Yes")))</f>
        <v/>
      </c>
      <c r="AB233" t="str">
        <f>IF(AA233&lt;&gt;"Yes","",IF(OR('Model output'!U232="",'Model output'!U232="[]",ISNUMBER(SEARCH("Not identified",'Model output'!U232))),"",'Model output'!U232))</f>
        <v/>
      </c>
      <c r="AC233" s="9" t="str">
        <f>IF(OR('Model output'!V232="", AND(ISERROR(SEARCH("Positive",'Model output'!V232)), ISNUMBER(SEARCH("Negative",'Model output'!V232))), 'Model output'!V232="No", ISNUMBER(SEARCH("Uninvolved",'Model output'!V232)), ISNUMBER(SEARCH("Not involved",'Model output'!V232)), ISNUMBER(SEARCH("Free",'Model output'!V232)), ISNUMBER(SEARCH("Cannot be assessed",'Model output'!V232)), ISNUMBER(SEARCH("1 mm",'Model output'!V232)), ISNUMBER(SEARCH("0.1 CM",'Model output'!V232)), ISNUMBER(SEARCH("less than 0.2 mm",'Model output'!V232)), ISNUMBER(SEARCH("less than 0.5 mm",'Model output'!V232)), ISNUMBER(SEARCH("abut",'Model output'!V232))), "negative", "positive")</f>
        <v>negative</v>
      </c>
      <c r="AE233" s="27"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ISNUMBER(SEARCH("papillary",N233,1)),S233="positive"),AND(AND(ISNUMBER(J233),J233&gt;=5),M233=""),AND(AND(ISNUMBER(J233),J233&gt;=5),AND(ISNUMBER(M233),M233&gt;=1)),AND(ISNUMBER(SERACH("papillary",N233)),OR(Y233="positive",Z233="positive"), ISNUMBER(SEARCH("BRAF",AB233)))),"intermediate","low"))</f>
        <v>low</v>
      </c>
      <c r="AF233" s="28" t="str">
        <f t="shared" si="48"/>
        <v>2</v>
      </c>
      <c r="AG233" s="28" t="str">
        <f t="shared" si="49"/>
        <v>0</v>
      </c>
      <c r="AH233" s="28" t="str">
        <f t="shared" si="50"/>
        <v>0</v>
      </c>
      <c r="AI233" s="35" t="str">
        <f t="shared" si="51"/>
        <v>I</v>
      </c>
      <c r="AJ233" s="27" t="s">
        <v>627</v>
      </c>
      <c r="AK233" s="32" t="s">
        <v>947</v>
      </c>
      <c r="AL233" s="32" t="s">
        <v>948</v>
      </c>
      <c r="AM233" s="32" t="s">
        <v>948</v>
      </c>
      <c r="AN233" s="32" t="s">
        <v>59</v>
      </c>
      <c r="AO233" s="33">
        <f t="shared" ca="1" si="52"/>
        <v>1</v>
      </c>
      <c r="AP233" s="28">
        <f t="shared" si="53"/>
        <v>1</v>
      </c>
      <c r="AQ233" s="28">
        <f t="shared" si="54"/>
        <v>1</v>
      </c>
      <c r="AR233" s="28">
        <f t="shared" si="55"/>
        <v>1</v>
      </c>
      <c r="AS233" s="34">
        <f t="shared" si="56"/>
        <v>1</v>
      </c>
    </row>
    <row r="234" spans="1:45">
      <c r="A234" t="str">
        <f>'Model output'!A233</f>
        <v>TCGA-ET-A3BX</v>
      </c>
      <c r="B234" s="43">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58"/>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output'!G233)),ISNUMBER(SEARCH("2",'Model output'!G233)),ISNUMBER(SEARCH("III",'Model output'!G233)),ISNUMBER(SEARCH("three",'Model output'!G233)),ISNUMBER(SEARCH("3",'Model output'!G233)),ISNUMBER(SEARCH("IV",'Model output'!G233)),ISNUMBER(SEARCH("four",'Model output'!G233)),ISNUMBER(SEARCH("4",'Model output'!G233)),ISNUMBER(SEARCH("V ",'Model output'!G233)),ISNUMBER(SEARCH("five",'Model output'!G233)),ISNUMBER(SEARCH("5",'Model output'!G233))))), "lateral", "central"))</f>
        <v>central</v>
      </c>
      <c r="H234" t="str">
        <f>IF('Model output'!H233="","negative",IF('Model output'!H233="[]", "negative", IF(OR(ISNUMBER(SEARCH("lymph node",'Model output'!H233)),ISNUMBER(SEARCH("Not mentioned",'Model output'!H233)),ISNUMBER(SEARCH("neck",'Model output'!H233)),ISNUMBER(SEARCH("Not applicable",'Model output'!H233))),"negative","positive")))</f>
        <v>negative</v>
      </c>
      <c r="I234">
        <f>IF('Model output'!I233="","",IF(ISNUMBER('Model output'!I233),'Model output'!I233,1))</f>
        <v>4</v>
      </c>
      <c r="J234">
        <f>IF('Model output'!J233="","",IF(AND(ISNUMBER('Model output'!J233),'Model output'!J233&lt;=I234),'Model output'!J233,IF(ISNUMBER(SEARCH("0/",'Model output'!J233)),0,1)))</f>
        <v>1</v>
      </c>
      <c r="K234" t="str" cm="1">
        <f t="array" ref="K234">IF(COUNT(FIND({0,1,2,3,4,5,6,7,8,9},'Model output'!K233))&gt;0,'Model output'!K233,"")</f>
        <v/>
      </c>
      <c r="L234" s="8" t="str">
        <f t="shared" si="47"/>
        <v/>
      </c>
      <c r="M234" t="str" cm="1">
        <f t="array" ref="M234">IF(L234="","",IF(ISNUMBER(SEARCH("cm",L234)),MAX(VALUE(SUBSTITUTE(_xlfn.FILTERXML("&lt;t&gt;&lt;s&gt;"&amp;SUBSTITUTE(L234,",","&lt;/s&gt;&lt;s&gt;")&amp;"&lt;/s&gt;&lt;/t&gt;","//s"),"cm",""))),MAX(VALUE(SUBSTITUTE(_xlfn.FILTERXML("&lt;t&gt;&lt;s&gt;"&amp;SUBSTITUTE(L234,",","&lt;/s&gt;&lt;s&gt;")&amp;"&lt;/s&gt;&lt;/t&gt;","//s"),"mm","")))/10))</f>
        <v/>
      </c>
      <c r="N234" t="str">
        <f>IF('Model output'!L233="","",'Model output'!L233)</f>
        <v>Papillary carcinoma</v>
      </c>
      <c r="O234" t="str">
        <f>IF('Model output'!M233="","",'Model output'!M233)</f>
        <v/>
      </c>
      <c r="P234" t="str">
        <f>IF('Model output'!N233="","",'Model output'!N233)</f>
        <v>5.0 cm</v>
      </c>
      <c r="Q234" t="str">
        <f t="shared" si="46"/>
        <v>5.0cm</v>
      </c>
      <c r="R234" cm="1">
        <f t="array" ref="R234">IF(Q234="","",IF(ISNUMBER(SEARCH("cm",Q234)),MAX(VALUE(SUBSTITUTE(_xlfn.FILTERXML("&lt;t&gt;&lt;s&gt;"&amp;SUBSTITUTE(Q234,",","&lt;/s&gt;&lt;s&gt;")&amp;"&lt;/s&gt;&lt;/t&gt;","//s"),"cm",""))),MAX(VALUE(SUBSTITUTE(_xlfn.FILTERXML("&lt;t&gt;&lt;s&gt;"&amp;SUBSTITUTE(Q234,",","&lt;/s&gt;&lt;s&gt;")&amp;"&lt;/s&gt;&lt;/t&gt;","//s"),"mm","")))/10))</f>
        <v>5</v>
      </c>
      <c r="S234" t="str">
        <f>IF(OR('Model output'!P233="",ISNUMBER(SEARCH("Not identified", 'Model output'!P233)),ISNUMBER(SEARCH("Absent",'Model output'!P233)),AND(ISNUMBER(SEARCH("No",'Model output'!P233)),NOT(ISNUMBER(SEARCH("diagnostic",'Model output'!P233)))),ISNUMBER(SEARCH("Negative",'Model output'!P233))),"negative","positive")</f>
        <v>positive</v>
      </c>
      <c r="T234">
        <f>IF('Model output'!O233="","",'Model output'!O233)</f>
        <v>1</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f>
        <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minimal</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positive</v>
      </c>
      <c r="X234" t="str">
        <f>IF('Model output'!S233="","", IF('Model output'!S233= "[]", "", 'Model output'!S233))</f>
        <v>Present: tumor &gt; 4 cm, with extrathyroidal extension</v>
      </c>
      <c r="Y234" t="str">
        <f>IF(OR('Model output'!S233="",ISNUMBER(SEARCH("Absent",'Model output'!S233)),ISNUMBER(SEARCH("Not identified",'Model output'!S233)),ISNUMBER(SEARCH("No",'Model output'!S233)),ISNUMBER(SEARCH("negative",'Model output'!S233)),ISNUMBER(SEARCH("limited to thyroid",'Model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 IF('Model output'!T233="[]", "", IF('Model output'!T233="Not mentioned", "No", "Yes")))</f>
        <v/>
      </c>
      <c r="AB234" t="str">
        <f>IF(AA234&lt;&gt;"Yes","",IF(OR('Model output'!U233="",'Model output'!U233="[]",ISNUMBER(SEARCH("Not identified",'Model output'!U233))),"",'Model output'!U233))</f>
        <v/>
      </c>
      <c r="AC234" s="9" t="str">
        <f>IF(OR('Model output'!V233="", AND(ISERROR(SEARCH("Positive",'Model output'!V233)), ISNUMBER(SEARCH("Negative",'Model output'!V233))), 'Model output'!V233="No", ISNUMBER(SEARCH("Uninvolved",'Model output'!V233)), ISNUMBER(SEARCH("Not involved",'Model output'!V233)), ISNUMBER(SEARCH("Free",'Model output'!V233)), ISNUMBER(SEARCH("Cannot be assessed",'Model output'!V233)), ISNUMBER(SEARCH("1 mm",'Model output'!V233)), ISNUMBER(SEARCH("0.1 CM",'Model output'!V233)), ISNUMBER(SEARCH("less than 0.2 mm",'Model output'!V233)), ISNUMBER(SEARCH("less than 0.5 mm",'Model output'!V233)), ISNUMBER(SEARCH("abut",'Model output'!V233))), "negative", "positive")</f>
        <v>positive</v>
      </c>
      <c r="AE234" s="27" t="str" cm="1">
        <f t="array" ref="AE234">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ISNUMBER(SEARCH("papillary",N234,1)),S234="positive"),AND(AND(ISNUMBER(J234),J234&gt;=5),M234=""),AND(AND(ISNUMBER(J234),J234&gt;=5),AND(ISNUMBER(M234),M234&gt;=1)),AND(ISNUMBER(SERACH("papillary",N234)),OR(Y234="positive",Z234="positive"), ISNUMBER(SEARCH("BRAF",AB234)))),"intermediate","low"))</f>
        <v>high</v>
      </c>
      <c r="AF234" s="28" t="str">
        <f t="shared" si="48"/>
        <v>3a</v>
      </c>
      <c r="AG234" s="28" t="str">
        <f t="shared" si="49"/>
        <v>1a</v>
      </c>
      <c r="AH234" s="28" t="str">
        <f t="shared" si="50"/>
        <v>0</v>
      </c>
      <c r="AI234" s="35" t="str">
        <f t="shared" si="51"/>
        <v>I</v>
      </c>
      <c r="AJ234" s="27" t="s">
        <v>629</v>
      </c>
      <c r="AK234" s="32" t="s">
        <v>950</v>
      </c>
      <c r="AL234" s="32" t="s">
        <v>949</v>
      </c>
      <c r="AM234" s="32" t="s">
        <v>948</v>
      </c>
      <c r="AN234" s="32" t="s">
        <v>59</v>
      </c>
      <c r="AO234" s="33">
        <f t="shared" si="52"/>
        <v>0</v>
      </c>
      <c r="AP234" s="28">
        <f t="shared" si="53"/>
        <v>1</v>
      </c>
      <c r="AQ234" s="28">
        <f t="shared" si="54"/>
        <v>1</v>
      </c>
      <c r="AR234" s="28">
        <f t="shared" si="55"/>
        <v>1</v>
      </c>
      <c r="AS234" s="34">
        <f t="shared" si="56"/>
        <v>1</v>
      </c>
    </row>
    <row r="235" spans="1:45">
      <c r="A235" t="str">
        <f>'Model output'!A234</f>
        <v>TCGA-ET-A3DT</v>
      </c>
      <c r="B235" s="43">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58"/>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output'!G234)),ISNUMBER(SEARCH("2",'Model output'!G234)),ISNUMBER(SEARCH("III",'Model output'!G234)),ISNUMBER(SEARCH("three",'Model output'!G234)),ISNUMBER(SEARCH("3",'Model output'!G234)),ISNUMBER(SEARCH("IV",'Model output'!G234)),ISNUMBER(SEARCH("four",'Model output'!G234)),ISNUMBER(SEARCH("4",'Model output'!G234)),ISNUMBER(SEARCH("V ",'Model output'!G234)),ISNUMBER(SEARCH("five",'Model output'!G234)),ISNUMBER(SEARCH("5",'Model output'!G234))))), "lateral", "central"))</f>
        <v>central</v>
      </c>
      <c r="H235" t="str">
        <f>IF('Model output'!H234="","negative",IF('Model output'!H234="[]", "negative", IF(OR(ISNUMBER(SEARCH("lymph node",'Model output'!H234)),ISNUMBER(SEARCH("Not mentioned",'Model output'!H234)),ISNUMBER(SEARCH("neck",'Model output'!H234)),ISNUMBER(SEARCH("Not applicable",'Model output'!H234))),"negative","positive")))</f>
        <v>negative</v>
      </c>
      <c r="I235">
        <f>IF('Model output'!I234="","",IF(ISNUMBER('Model output'!I234),'Model output'!I234,1))</f>
        <v>4</v>
      </c>
      <c r="J235">
        <f>IF('Model output'!J234="","",IF(AND(ISNUMBER('Model output'!J234),'Model output'!J234&lt;=I235),'Model output'!J234,IF(ISNUMBER(SEARCH("0/",'Model output'!J234)),0,1)))</f>
        <v>1</v>
      </c>
      <c r="K235" t="str" cm="1">
        <f t="array" ref="K235">IF(COUNT(FIND({0,1,2,3,4,5,6,7,8,9},'Model output'!K234))&gt;0,'Model output'!K234,"")</f>
        <v/>
      </c>
      <c r="L235" s="8" t="str">
        <f t="shared" si="47"/>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 carcinoma</v>
      </c>
      <c r="O235" t="str">
        <f>IF('Model output'!M234="","",'Model output'!M234)</f>
        <v/>
      </c>
      <c r="P235" t="str">
        <f>IF('Model output'!N234="","",'Model output'!N234)</f>
        <v>2.5 cm</v>
      </c>
      <c r="Q235" t="str">
        <f t="shared" si="46"/>
        <v>2.5cm</v>
      </c>
      <c r="R235" cm="1">
        <f t="array" ref="R235">IF(Q235="","",IF(ISNUMBER(SEARCH("cm",Q235)),MAX(VALUE(SUBSTITUTE(_xlfn.FILTERXML("&lt;t&gt;&lt;s&gt;"&amp;SUBSTITUTE(Q235,",","&lt;/s&gt;&lt;s&gt;")&amp;"&lt;/s&gt;&lt;/t&gt;","//s"),"cm",""))),MAX(VALUE(SUBSTITUTE(_xlfn.FILTERXML("&lt;t&gt;&lt;s&gt;"&amp;SUBSTITUTE(Q235,",","&lt;/s&gt;&lt;s&gt;")&amp;"&lt;/s&gt;&lt;/t&gt;","//s"),"mm","")))/10))</f>
        <v>2.5</v>
      </c>
      <c r="S235" t="str">
        <f>IF(OR('Model output'!P234="",ISNUMBER(SEARCH("Not identified", 'Model output'!P234)),ISNUMBER(SEARCH("Absent",'Model output'!P234)),AND(ISNUMBER(SEARCH("No",'Model output'!P234)),NOT(ISNUMBER(SEARCH("diagnostic",'Model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t="str">
        <f>IF('Model output'!S234="","", IF('Model output'!S234= "[]", "", 'Model output'!S234))</f>
        <v/>
      </c>
      <c r="Y235" t="str">
        <f>IF(OR('Model output'!S234="",ISNUMBER(SEARCH("Absent",'Model output'!S234)),ISNUMBER(SEARCH("Not identified",'Model output'!S234)),ISNUMBER(SEARCH("No",'Model output'!S234)),ISNUMBER(SEARCH("negative",'Model output'!S234)),ISNUMBER(SEARCH("limited to thyroid",'Model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 IF('Model output'!T234="[]", "", IF('Model output'!T234="Not mentioned", "No", "Yes")))</f>
        <v/>
      </c>
      <c r="AB235" t="str">
        <f>IF(AA235&lt;&gt;"Yes","",IF(OR('Model output'!U234="",'Model output'!U234="[]",ISNUMBER(SEARCH("Not identified",'Model output'!U234))),"",'Model output'!U234))</f>
        <v/>
      </c>
      <c r="AC235" s="9" t="str">
        <f>IF(OR('Model output'!V234="", AND(ISERROR(SEARCH("Positive",'Model output'!V234)), ISNUMBER(SEARCH("Negative",'Model output'!V234))), 'Model output'!V234="No", ISNUMBER(SEARCH("Uninvolved",'Model output'!V234)), ISNUMBER(SEARCH("Not involved",'Model output'!V234)), ISNUMBER(SEARCH("Free",'Model output'!V234)), ISNUMBER(SEARCH("Cannot be assessed",'Model output'!V234)), ISNUMBER(SEARCH("1 mm",'Model output'!V234)), ISNUMBER(SEARCH("0.1 CM",'Model output'!V234)), ISNUMBER(SEARCH("less than 0.2 mm",'Model output'!V234)), ISNUMBER(SEARCH("less than 0.5 mm",'Model output'!V234)), ISNUMBER(SEARCH("abut",'Model output'!V234))), "negative", "positive")</f>
        <v>negative</v>
      </c>
      <c r="AE235" s="27"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ISNUMBER(SEARCH("papillary",N235,1)),S235="positive"),AND(AND(ISNUMBER(J235),J235&gt;=5),M235=""),AND(AND(ISNUMBER(J235),J235&gt;=5),AND(ISNUMBER(M235),M235&gt;=1)),AND(ISNUMBER(SERACH("papillary",N235)),OR(Y235="positive",Z235="positive"), ISNUMBER(SEARCH("BRAF",AB235)))),"intermediate","low"))</f>
        <v>intermediate</v>
      </c>
      <c r="AF235" s="28" t="str">
        <f t="shared" si="48"/>
        <v>2</v>
      </c>
      <c r="AG235" s="28" t="str">
        <f t="shared" si="49"/>
        <v>1a</v>
      </c>
      <c r="AH235" s="28" t="str">
        <f t="shared" si="50"/>
        <v>0</v>
      </c>
      <c r="AI235" s="35" t="str">
        <f t="shared" si="51"/>
        <v>I</v>
      </c>
      <c r="AJ235" s="27" t="s">
        <v>627</v>
      </c>
      <c r="AK235" s="32" t="s">
        <v>947</v>
      </c>
      <c r="AL235" s="32" t="s">
        <v>949</v>
      </c>
      <c r="AM235" s="32" t="s">
        <v>948</v>
      </c>
      <c r="AN235" s="32" t="s">
        <v>59</v>
      </c>
      <c r="AO235" s="33">
        <f t="shared" ca="1" si="52"/>
        <v>0</v>
      </c>
      <c r="AP235" s="28">
        <f t="shared" si="53"/>
        <v>1</v>
      </c>
      <c r="AQ235" s="28">
        <f t="shared" si="54"/>
        <v>1</v>
      </c>
      <c r="AR235" s="28">
        <f t="shared" si="55"/>
        <v>1</v>
      </c>
      <c r="AS235" s="34">
        <f t="shared" si="56"/>
        <v>1</v>
      </c>
    </row>
    <row r="236" spans="1:45">
      <c r="A236" t="str">
        <f>'Model output'!A235</f>
        <v>TCGA-ET-A40P</v>
      </c>
      <c r="B236" s="43">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58"/>
        <v>negative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output'!G235)),ISNUMBER(SEARCH("2",'Model output'!G235)),ISNUMBER(SEARCH("III",'Model output'!G235)),ISNUMBER(SEARCH("three",'Model output'!G235)),ISNUMBER(SEARCH("3",'Model output'!G235)),ISNUMBER(SEARCH("IV",'Model output'!G235)),ISNUMBER(SEARCH("four",'Model output'!G235)),ISNUMBER(SEARCH("4",'Model output'!G235)),ISNUMBER(SEARCH("V ",'Model output'!G235)),ISNUMBER(SEARCH("five",'Model output'!G235)),ISNUMBER(SEARCH("5",'Model output'!G235))))), "lateral", "central"))</f>
        <v/>
      </c>
      <c r="H236" t="str">
        <f>IF('Model output'!H235="","negative",IF('Model output'!H235="[]", "negative", IF(OR(ISNUMBER(SEARCH("lymph node",'Model output'!H235)),ISNUMBER(SEARCH("Not mentioned",'Model output'!H235)),ISNUMBER(SEARCH("neck",'Model output'!H235)),ISNUMBER(SEARCH("Not applicable",'Model output'!H235))),"negative","positive")))</f>
        <v>negative</v>
      </c>
      <c r="I236">
        <f>IF('Model output'!I235="","",IF(ISNUMBER('Model output'!I235),'Model output'!I235,1))</f>
        <v>1</v>
      </c>
      <c r="J236">
        <f>IF('Model output'!J235="","",IF(AND(ISNUMBER('Model output'!J235),'Model output'!J235&lt;=I236),'Model output'!J235,IF(ISNUMBER(SEARCH("0/",'Model output'!J235)),0,1)))</f>
        <v>0</v>
      </c>
      <c r="K236" t="str" cm="1">
        <f t="array" ref="K236">IF(COUNT(FIND({0,1,2,3,4,5,6,7,8,9},'Model output'!K235))&gt;0,'Model output'!K235,"")</f>
        <v/>
      </c>
      <c r="L236" s="8" t="str">
        <f t="shared" si="47"/>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v>
      </c>
      <c r="O236" t="str">
        <f>IF('Model output'!M235="","",'Model output'!M235)</f>
        <v>follicular variant</v>
      </c>
      <c r="P236" t="str">
        <f>IF('Model output'!N235="","",'Model output'!N235)</f>
        <v>3.2 cm</v>
      </c>
      <c r="Q236" t="str">
        <f t="shared" si="46"/>
        <v>3.2cm</v>
      </c>
      <c r="R236" cm="1">
        <f t="array" ref="R236">IF(Q236="","",IF(ISNUMBER(SEARCH("cm",Q236)),MAX(VALUE(SUBSTITUTE(_xlfn.FILTERXML("&lt;t&gt;&lt;s&gt;"&amp;SUBSTITUTE(Q236,",","&lt;/s&gt;&lt;s&gt;")&amp;"&lt;/s&gt;&lt;/t&gt;","//s"),"cm",""))),MAX(VALUE(SUBSTITUTE(_xlfn.FILTERXML("&lt;t&gt;&lt;s&gt;"&amp;SUBSTITUTE(Q236,",","&lt;/s&gt;&lt;s&gt;")&amp;"&lt;/s&gt;&lt;/t&gt;","//s"),"mm","")))/10))</f>
        <v>3.2</v>
      </c>
      <c r="S236" t="str">
        <f>IF(OR('Model output'!P235="",ISNUMBER(SEARCH("Not identified", 'Model output'!P235)),ISNUMBER(SEARCH("Absent",'Model output'!P235)),AND(ISNUMBER(SEARCH("No",'Model output'!P235)),NOT(ISNUMBER(SEARCH("diagnostic",'Model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t="str">
        <f>IF('Model output'!S235="","", IF('Model output'!S235= "[]", "", 'Model output'!S235))</f>
        <v>Not identified</v>
      </c>
      <c r="Y236" t="str">
        <f>IF(OR('Model output'!S235="",ISNUMBER(SEARCH("Absent",'Model output'!S235)),ISNUMBER(SEARCH("Not identified",'Model output'!S235)),ISNUMBER(SEARCH("No",'Model output'!S235)),ISNUMBER(SEARCH("negative",'Model output'!S235)),ISNUMBER(SEARCH("limited to thyroid",'Model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 IF('Model output'!T235="[]", "", IF('Model output'!T235="Not mentioned", "No", "Yes")))</f>
        <v/>
      </c>
      <c r="AB236" t="str">
        <f>IF(AA236&lt;&gt;"Yes","",IF(OR('Model output'!U235="",'Model output'!U235="[]",ISNUMBER(SEARCH("Not identified",'Model output'!U235))),"",'Model output'!U235))</f>
        <v/>
      </c>
      <c r="AC236" s="9" t="str">
        <f>IF(OR('Model output'!V235="", AND(ISERROR(SEARCH("Positive",'Model output'!V235)), ISNUMBER(SEARCH("Negative",'Model output'!V235))), 'Model output'!V235="No", ISNUMBER(SEARCH("Uninvolved",'Model output'!V235)), ISNUMBER(SEARCH("Not involved",'Model output'!V235)), ISNUMBER(SEARCH("Free",'Model output'!V235)), ISNUMBER(SEARCH("Cannot be assessed",'Model output'!V235)), ISNUMBER(SEARCH("1 mm",'Model output'!V235)), ISNUMBER(SEARCH("0.1 CM",'Model output'!V235)), ISNUMBER(SEARCH("less than 0.2 mm",'Model output'!V235)), ISNUMBER(SEARCH("less than 0.5 mm",'Model output'!V235)), ISNUMBER(SEARCH("abut",'Model output'!V235))), "negative", "positive")</f>
        <v>negative</v>
      </c>
      <c r="AE236" s="27"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ISNUMBER(SEARCH("papillary",N236,1)),S236="positive"),AND(AND(ISNUMBER(J236),J236&gt;=5),M236=""),AND(AND(ISNUMBER(J236),J236&gt;=5),AND(ISNUMBER(M236),M236&gt;=1)),AND(ISNUMBER(SERACH("papillary",N236)),OR(Y236="positive",Z236="positive"), ISNUMBER(SEARCH("BRAF",AB236)))),"intermediate","low"))</f>
        <v>low</v>
      </c>
      <c r="AF236" s="28" t="str">
        <f t="shared" si="48"/>
        <v>2</v>
      </c>
      <c r="AG236" s="28" t="str">
        <f t="shared" si="49"/>
        <v>0</v>
      </c>
      <c r="AH236" s="28" t="str">
        <f t="shared" si="50"/>
        <v>0</v>
      </c>
      <c r="AI236" s="35" t="str">
        <f t="shared" si="51"/>
        <v>I</v>
      </c>
      <c r="AJ236" s="27" t="s">
        <v>627</v>
      </c>
      <c r="AK236" s="32" t="s">
        <v>947</v>
      </c>
      <c r="AL236" s="32" t="s">
        <v>945</v>
      </c>
      <c r="AM236" s="32" t="s">
        <v>948</v>
      </c>
      <c r="AN236" s="32" t="s">
        <v>59</v>
      </c>
      <c r="AO236" s="33">
        <f t="shared" ca="1" si="52"/>
        <v>1</v>
      </c>
      <c r="AP236" s="28">
        <f t="shared" si="53"/>
        <v>1</v>
      </c>
      <c r="AQ236" s="28">
        <f t="shared" si="54"/>
        <v>1</v>
      </c>
      <c r="AR236" s="28">
        <f t="shared" si="55"/>
        <v>1</v>
      </c>
      <c r="AS236" s="34">
        <f t="shared" si="56"/>
        <v>1</v>
      </c>
    </row>
    <row r="237" spans="1:45">
      <c r="A237" t="str">
        <f>'Model output'!A236</f>
        <v>TCGA-ET-A40Q</v>
      </c>
      <c r="B237" s="43">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58"/>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output'!G236)),ISNUMBER(SEARCH("2",'Model output'!G236)),ISNUMBER(SEARCH("III",'Model output'!G236)),ISNUMBER(SEARCH("three",'Model output'!G236)),ISNUMBER(SEARCH("3",'Model output'!G236)),ISNUMBER(SEARCH("IV",'Model output'!G236)),ISNUMBER(SEARCH("four",'Model output'!G236)),ISNUMBER(SEARCH("4",'Model output'!G236)),ISNUMBER(SEARCH("V ",'Model output'!G236)),ISNUMBER(SEARCH("five",'Model output'!G236)),ISNUMBER(SEARCH("5",'Model output'!G236))))), "lateral", "central"))</f>
        <v>lateral</v>
      </c>
      <c r="H237" t="str">
        <f>IF('Model output'!H236="","negative",IF('Model output'!H236="[]", "negative", IF(OR(ISNUMBER(SEARCH("lymph node",'Model output'!H236)),ISNUMBER(SEARCH("Not mentioned",'Model output'!H236)),ISNUMBER(SEARCH("neck",'Model output'!H236)),ISNUMBER(SEARCH("Not applicable",'Model output'!H236))),"negative","positive")))</f>
        <v>negative</v>
      </c>
      <c r="I237">
        <f>IF('Model output'!I236="","",IF(ISNUMBER('Model output'!I236),'Model output'!I236,1))</f>
        <v>40</v>
      </c>
      <c r="J237">
        <f>IF('Model output'!J236="","",IF(AND(ISNUMBER('Model output'!J236),'Model output'!J236&lt;=I237),'Model output'!J236,IF(ISNUMBER(SEARCH("0/",'Model output'!J236)),0,1)))</f>
        <v>19</v>
      </c>
      <c r="K237" t="str" cm="1">
        <f t="array" ref="K237">IF(COUNT(FIND({0,1,2,3,4,5,6,7,8,9},'Model output'!K236))&gt;0,'Model output'!K236,"")</f>
        <v>1.4 cm</v>
      </c>
      <c r="L237" s="8" t="str">
        <f t="shared" si="47"/>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v>
      </c>
      <c r="O237" t="str">
        <f>IF('Model output'!M236="","",'Model output'!M236)</f>
        <v>tall cell</v>
      </c>
      <c r="P237" t="str">
        <f>IF('Model output'!N236="","",'Model output'!N236)</f>
        <v>2.5 cm</v>
      </c>
      <c r="Q237" t="str">
        <f t="shared" si="46"/>
        <v>2.5cm</v>
      </c>
      <c r="R237" cm="1">
        <f t="array" ref="R237">IF(Q237="","",IF(ISNUMBER(SEARCH("cm",Q237)),MAX(VALUE(SUBSTITUTE(_xlfn.FILTERXML("&lt;t&gt;&lt;s&gt;"&amp;SUBSTITUTE(Q237,",","&lt;/s&gt;&lt;s&gt;")&amp;"&lt;/s&gt;&lt;/t&gt;","//s"),"cm",""))),MAX(VALUE(SUBSTITUTE(_xlfn.FILTERXML("&lt;t&gt;&lt;s&gt;"&amp;SUBSTITUTE(Q237,",","&lt;/s&gt;&lt;s&gt;")&amp;"&lt;/s&gt;&lt;/t&gt;","//s"),"mm","")))/10))</f>
        <v>2.5</v>
      </c>
      <c r="S237" t="str">
        <f>IF(OR('Model output'!P236="",ISNUMBER(SEARCH("Not identified", 'Model output'!P236)),ISNUMBER(SEARCH("Absent",'Model output'!P236)),AND(ISNUMBER(SEARCH("No",'Model output'!P236)),NOT(ISNUMBER(SEARCH("diagnostic",'Model output'!P236)))),ISNUMBER(SEARCH("Negative",'Model output'!P236))),"negative","positive")</f>
        <v>positive</v>
      </c>
      <c r="T237">
        <f>IF('Model output'!O236="","",'Model output'!O236)</f>
        <v>3</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f>
        <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t="str">
        <f>IF('Model output'!S236="","", IF('Model output'!S236= "[]", "", 'Model output'!S236))</f>
        <v>Minimal extrathyroidal extension</v>
      </c>
      <c r="Y237" t="str">
        <f>IF(OR('Model output'!S236="",ISNUMBER(SEARCH("Absent",'Model output'!S236)),ISNUMBER(SEARCH("Not identified",'Model output'!S236)),ISNUMBER(SEARCH("No",'Model output'!S236)),ISNUMBER(SEARCH("negative",'Model output'!S236)),ISNUMBER(SEARCH("limited to thyroid",'Model output'!S236))),"negative",IF(Z237="positive","gETE", "positive"))</f>
        <v>positive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 IF('Model output'!T236="[]", "", IF('Model output'!T236="Not mentioned", "No", "Yes")))</f>
        <v/>
      </c>
      <c r="AB237" t="str">
        <f>IF(AA237&lt;&gt;"Yes","",IF(OR('Model output'!U236="",'Model output'!U236="[]",ISNUMBER(SEARCH("Not identified",'Model output'!U236))),"",'Model output'!U236))</f>
        <v/>
      </c>
      <c r="AC237" s="9" t="str">
        <f>IF(OR('Model output'!V236="", AND(ISERROR(SEARCH("Positive",'Model output'!V236)), ISNUMBER(SEARCH("Negative",'Model output'!V236))), 'Model output'!V236="No", ISNUMBER(SEARCH("Uninvolved",'Model output'!V236)), ISNUMBER(SEARCH("Not involved",'Model output'!V236)), ISNUMBER(SEARCH("Free",'Model output'!V236)), ISNUMBER(SEARCH("Cannot be assessed",'Model output'!V236)), ISNUMBER(SEARCH("1 mm",'Model output'!V236)), ISNUMBER(SEARCH("0.1 CM",'Model output'!V236)), ISNUMBER(SEARCH("less than 0.2 mm",'Model output'!V236)), ISNUMBER(SEARCH("less than 0.5 mm",'Model output'!V236)), ISNUMBER(SEARCH("abut",'Model output'!V236))), "negative", "positive")</f>
        <v>negative</v>
      </c>
      <c r="AE237" s="27"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ISNUMBER(SEARCH("papillary",N237,1)),S237="positive"),AND(AND(ISNUMBER(J237),J237&gt;=5),M237=""),AND(AND(ISNUMBER(J237),J237&gt;=5),AND(ISNUMBER(M237),M237&gt;=1)),AND(ISNUMBER(SERACH("papillary",N237)),OR(Y237="positive",Z237="positive"), ISNUMBER(SEARCH("BRAF",AB237)))),"intermediate","low"))</f>
        <v>intermediate</v>
      </c>
      <c r="AF237" s="28" t="str">
        <f t="shared" si="48"/>
        <v>2</v>
      </c>
      <c r="AG237" s="28" t="str">
        <f t="shared" si="49"/>
        <v>1b</v>
      </c>
      <c r="AH237" s="28" t="str">
        <f t="shared" si="50"/>
        <v>0</v>
      </c>
      <c r="AI237" s="35" t="str">
        <f t="shared" si="51"/>
        <v>I</v>
      </c>
      <c r="AJ237" s="27" t="s">
        <v>629</v>
      </c>
      <c r="AK237" s="32" t="s">
        <v>947</v>
      </c>
      <c r="AL237" s="32" t="s">
        <v>944</v>
      </c>
      <c r="AM237" s="32" t="s">
        <v>948</v>
      </c>
      <c r="AN237" s="32" t="s">
        <v>59</v>
      </c>
      <c r="AO237" s="33">
        <f t="shared" ca="1" si="52"/>
        <v>1</v>
      </c>
      <c r="AP237" s="28">
        <f t="shared" si="53"/>
        <v>1</v>
      </c>
      <c r="AQ237" s="28">
        <f t="shared" si="54"/>
        <v>1</v>
      </c>
      <c r="AR237" s="28">
        <f t="shared" si="55"/>
        <v>1</v>
      </c>
      <c r="AS237" s="34">
        <f t="shared" si="56"/>
        <v>1</v>
      </c>
    </row>
    <row r="238" spans="1:45">
      <c r="A238" t="str">
        <f>'Model output'!A237</f>
        <v>TCGA-ET-A40R</v>
      </c>
      <c r="B238" s="43">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58"/>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output'!G237)),ISNUMBER(SEARCH("2",'Model output'!G237)),ISNUMBER(SEARCH("III",'Model output'!G237)),ISNUMBER(SEARCH("three",'Model output'!G237)),ISNUMBER(SEARCH("3",'Model output'!G237)),ISNUMBER(SEARCH("IV",'Model output'!G237)),ISNUMBER(SEARCH("four",'Model output'!G237)),ISNUMBER(SEARCH("4",'Model output'!G237)),ISNUMBER(SEARCH("V ",'Model output'!G237)),ISNUMBER(SEARCH("five",'Model output'!G237)),ISNUMBER(SEARCH("5",'Model output'!G237))))), "lateral", "central"))</f>
        <v>central</v>
      </c>
      <c r="H238" t="str">
        <f>IF('Model output'!H237="","negative",IF('Model output'!H237="[]", "negative", IF(OR(ISNUMBER(SEARCH("lymph node",'Model output'!H237)),ISNUMBER(SEARCH("Not mentioned",'Model output'!H237)),ISNUMBER(SEARCH("neck",'Model output'!H237)),ISNUMBER(SEARCH("Not applicable",'Model output'!H237))),"negative","positive")))</f>
        <v>negative</v>
      </c>
      <c r="I238">
        <f>IF('Model output'!I237="","",IF(ISNUMBER('Model output'!I237),'Model output'!I237,1))</f>
        <v>20</v>
      </c>
      <c r="J238">
        <f>IF('Model output'!J237="","",IF(AND(ISNUMBER('Model output'!J237),'Model output'!J237&lt;=I238),'Model output'!J237,IF(ISNUMBER(SEARCH("0/",'Model output'!J237)),0,1)))</f>
        <v>7</v>
      </c>
      <c r="K238" t="str" cm="1">
        <f t="array" ref="K238">IF(COUNT(FIND({0,1,2,3,4,5,6,7,8,9},'Model output'!K237))&gt;0,'Model output'!K237,"")</f>
        <v/>
      </c>
      <c r="L238" s="8" t="str">
        <f t="shared" si="47"/>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 carcinoma</v>
      </c>
      <c r="O238" t="str">
        <f>IF('Model output'!M237="","",'Model output'!M237)</f>
        <v>follicular variant</v>
      </c>
      <c r="P238" t="str">
        <f>IF('Model output'!N237="","",'Model output'!N237)</f>
        <v>3 cm</v>
      </c>
      <c r="Q238" t="str">
        <f t="shared" si="46"/>
        <v>3cm</v>
      </c>
      <c r="R238" cm="1">
        <f t="array" ref="R238">IF(Q238="","",IF(ISNUMBER(SEARCH("cm",Q238)),MAX(VALUE(SUBSTITUTE(_xlfn.FILTERXML("&lt;t&gt;&lt;s&gt;"&amp;SUBSTITUTE(Q238,",","&lt;/s&gt;&lt;s&gt;")&amp;"&lt;/s&gt;&lt;/t&gt;","//s"),"cm",""))),MAX(VALUE(SUBSTITUTE(_xlfn.FILTERXML("&lt;t&gt;&lt;s&gt;"&amp;SUBSTITUTE(Q238,",","&lt;/s&gt;&lt;s&gt;")&amp;"&lt;/s&gt;&lt;/t&gt;","//s"),"mm","")))/10))</f>
        <v>3</v>
      </c>
      <c r="S238" t="str">
        <f>IF(OR('Model output'!P237="",ISNUMBER(SEARCH("Not identified", 'Model output'!P237)),ISNUMBER(SEARCH("Absent",'Model output'!P237)),AND(ISNUMBER(SEARCH("No",'Model output'!P237)),NOT(ISNUMBER(SEARCH("diagnostic",'Model output'!P237)))),ISNUMBER(SEARCH("Negative",'Model output'!P237))),"negative","positive")</f>
        <v>positive</v>
      </c>
      <c r="T238">
        <f>IF('Model output'!O237="","",'Model output'!O237)</f>
        <v>1</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negative</v>
      </c>
      <c r="X238" t="str">
        <f>IF('Model output'!S237="","", IF('Model output'!S237= "[]", "", 'Model output'!S237))</f>
        <v/>
      </c>
      <c r="Y238" t="str">
        <f>IF(OR('Model output'!S237="",ISNUMBER(SEARCH("Absent",'Model output'!S237)),ISNUMBER(SEARCH("Not identified",'Model output'!S237)),ISNUMBER(SEARCH("No",'Model output'!S237)),ISNUMBER(SEARCH("negative",'Model output'!S237)),ISNUMBER(SEARCH("limited to thyroid",'Model output'!S237))),"negative",IF(Z238="positive","gETE", "positive"))</f>
        <v>negative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 IF('Model output'!T237="[]", "", IF('Model output'!T237="Not mentioned", "No", "Yes")))</f>
        <v/>
      </c>
      <c r="AB238" t="str">
        <f>IF(AA238&lt;&gt;"Yes","",IF(OR('Model output'!U237="",'Model output'!U237="[]",ISNUMBER(SEARCH("Not identified",'Model output'!U237))),"",'Model output'!U237))</f>
        <v/>
      </c>
      <c r="AC238" s="9" t="str">
        <f>IF(OR('Model output'!V237="", AND(ISERROR(SEARCH("Positive",'Model output'!V237)), ISNUMBER(SEARCH("Negative",'Model output'!V237))), 'Model output'!V237="No", ISNUMBER(SEARCH("Uninvolved",'Model output'!V237)), ISNUMBER(SEARCH("Not involved",'Model output'!V237)), ISNUMBER(SEARCH("Free",'Model output'!V237)), ISNUMBER(SEARCH("Cannot be assessed",'Model output'!V237)), ISNUMBER(SEARCH("1 mm",'Model output'!V237)), ISNUMBER(SEARCH("0.1 CM",'Model output'!V237)), ISNUMBER(SEARCH("less than 0.2 mm",'Model output'!V237)), ISNUMBER(SEARCH("less than 0.5 mm",'Model output'!V237)), ISNUMBER(SEARCH("abut",'Model output'!V237))), "negative", "positive")</f>
        <v>positive</v>
      </c>
      <c r="AE238" s="27"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ISNUMBER(SEARCH("papillary",N238,1)),S238="positive"),AND(AND(ISNUMBER(J238),J238&gt;=5),M238=""),AND(AND(ISNUMBER(J238),J238&gt;=5),AND(ISNUMBER(M238),M238&gt;=1)),AND(ISNUMBER(SERACH("papillary",N238)),OR(Y238="positive",Z238="positive"), ISNUMBER(SEARCH("BRAF",AB238)))),"intermediate","low"))</f>
        <v>high</v>
      </c>
      <c r="AF238" s="28" t="str">
        <f t="shared" si="48"/>
        <v>2</v>
      </c>
      <c r="AG238" s="28" t="str">
        <f t="shared" si="49"/>
        <v>1a</v>
      </c>
      <c r="AH238" s="28" t="str">
        <f t="shared" si="50"/>
        <v>0</v>
      </c>
      <c r="AI238" s="35" t="str">
        <f t="shared" si="51"/>
        <v>I</v>
      </c>
      <c r="AJ238" s="27" t="s">
        <v>625</v>
      </c>
      <c r="AK238" s="32" t="s">
        <v>947</v>
      </c>
      <c r="AL238" s="32" t="s">
        <v>949</v>
      </c>
      <c r="AM238" s="32" t="s">
        <v>948</v>
      </c>
      <c r="AN238" s="32" t="s">
        <v>59</v>
      </c>
      <c r="AO238" s="33">
        <f t="shared" si="52"/>
        <v>1</v>
      </c>
      <c r="AP238" s="28">
        <f t="shared" si="53"/>
        <v>1</v>
      </c>
      <c r="AQ238" s="28">
        <f t="shared" si="54"/>
        <v>1</v>
      </c>
      <c r="AR238" s="28">
        <f t="shared" si="55"/>
        <v>1</v>
      </c>
      <c r="AS238" s="34">
        <f t="shared" si="56"/>
        <v>1</v>
      </c>
    </row>
    <row r="239" spans="1:45">
      <c r="A239" t="str">
        <f>'Model output'!A238</f>
        <v>TCGA-ET-A40S</v>
      </c>
      <c r="B239" s="43">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0</v>
      </c>
      <c r="F239" t="str">
        <f t="shared" si="58"/>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output'!G238)),ISNUMBER(SEARCH("2",'Model output'!G238)),ISNUMBER(SEARCH("III",'Model output'!G238)),ISNUMBER(SEARCH("three",'Model output'!G238)),ISNUMBER(SEARCH("3",'Model output'!G238)),ISNUMBER(SEARCH("IV",'Model output'!G238)),ISNUMBER(SEARCH("four",'Model output'!G238)),ISNUMBER(SEARCH("4",'Model output'!G238)),ISNUMBER(SEARCH("V ",'Model output'!G238)),ISNUMBER(SEARCH("five",'Model output'!G238)),ISNUMBER(SEARCH("5",'Model output'!G238))))), "lateral", "central"))</f>
        <v/>
      </c>
      <c r="H239" t="str">
        <f>IF('Model output'!H238="","negative",IF('Model output'!H238="[]", "negative", IF(OR(ISNUMBER(SEARCH("lymph node",'Model output'!H238)),ISNUMBER(SEARCH("Not mentioned",'Model output'!H238)),ISNUMBER(SEARCH("neck",'Model output'!H238)),ISNUMBER(SEARCH("Not applicable",'Model output'!H238))),"negative","positive")))</f>
        <v>negative</v>
      </c>
      <c r="I239">
        <f>IF('Model output'!I238="","",IF(ISNUMBER('Model output'!I238),'Model output'!I238,1))</f>
        <v>12</v>
      </c>
      <c r="J239">
        <f>IF('Model output'!J238="","",IF(AND(ISNUMBER('Model output'!J238),'Model output'!J238&lt;=I239),'Model output'!J238,IF(ISNUMBER(SEARCH("0/",'Model output'!J238)),0,1)))</f>
        <v>0</v>
      </c>
      <c r="K239" t="str" cm="1">
        <f t="array" ref="K239">IF(COUNT(FIND({0,1,2,3,4,5,6,7,8,9},'Model output'!K238))&gt;0,'Model output'!K238,"")</f>
        <v/>
      </c>
      <c r="L239" s="8" t="str">
        <f t="shared" si="47"/>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 carcinoma</v>
      </c>
      <c r="O239" t="str">
        <f>IF('Model output'!M238="","",'Model output'!M238)</f>
        <v/>
      </c>
      <c r="P239" t="str">
        <f>IF('Model output'!N238="","",'Model output'!N238)</f>
        <v>2.5 cm</v>
      </c>
      <c r="Q239" t="str">
        <f t="shared" si="46"/>
        <v>2.5cm</v>
      </c>
      <c r="R239" cm="1">
        <f t="array" ref="R239">IF(Q239="","",IF(ISNUMBER(SEARCH("cm",Q239)),MAX(VALUE(SUBSTITUTE(_xlfn.FILTERXML("&lt;t&gt;&lt;s&gt;"&amp;SUBSTITUTE(Q239,",","&lt;/s&gt;&lt;s&gt;")&amp;"&lt;/s&gt;&lt;/t&gt;","//s"),"cm",""))),MAX(VALUE(SUBSTITUTE(_xlfn.FILTERXML("&lt;t&gt;&lt;s&gt;"&amp;SUBSTITUTE(Q239,",","&lt;/s&gt;&lt;s&gt;")&amp;"&lt;/s&gt;&lt;/t&gt;","//s"),"mm","")))/10))</f>
        <v>2.5</v>
      </c>
      <c r="S239" t="str">
        <f>IF(OR('Model output'!P238="",ISNUMBER(SEARCH("Not identified", 'Model output'!P238)),ISNUMBER(SEARCH("Absent",'Model output'!P238)),AND(ISNUMBER(SEARCH("No",'Model output'!P238)),NOT(ISNUMBER(SEARCH("diagnostic",'Model output'!P238)))),ISNUMBER(SEARCH("Negative",'Model output'!P238))),"negative","positive")</f>
        <v>negative</v>
      </c>
      <c r="T239" t="str">
        <f>IF('Model output'!O238="","",'Model output'!O238)</f>
        <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t="str">
        <f>IF('Model output'!S238="","", IF('Model output'!S238= "[]", "", 'Model output'!S238))</f>
        <v>Not identified</v>
      </c>
      <c r="Y239" t="str">
        <f>IF(OR('Model output'!S238="",ISNUMBER(SEARCH("Absent",'Model output'!S238)),ISNUMBER(SEARCH("Not identified",'Model output'!S238)),ISNUMBER(SEARCH("No",'Model output'!S238)),ISNUMBER(SEARCH("negative",'Model output'!S238)),ISNUMBER(SEARCH("limited to thyroid",'Model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 IF('Model output'!T238="[]", "", IF('Model output'!T238="Not mentioned", "No", "Yes")))</f>
        <v/>
      </c>
      <c r="AB239" t="str">
        <f>IF(AA239&lt;&gt;"Yes","",IF(OR('Model output'!U238="",'Model output'!U238="[]",ISNUMBER(SEARCH("Not identified",'Model output'!U238))),"",'Model output'!U238))</f>
        <v/>
      </c>
      <c r="AC239" s="9" t="str">
        <f>IF(OR('Model output'!V238="", AND(ISERROR(SEARCH("Positive",'Model output'!V238)), ISNUMBER(SEARCH("Negative",'Model output'!V238))), 'Model output'!V238="No", ISNUMBER(SEARCH("Uninvolved",'Model output'!V238)), ISNUMBER(SEARCH("Not involved",'Model output'!V238)), ISNUMBER(SEARCH("Free",'Model output'!V238)), ISNUMBER(SEARCH("Cannot be assessed",'Model output'!V238)), ISNUMBER(SEARCH("1 mm",'Model output'!V238)), ISNUMBER(SEARCH("0.1 CM",'Model output'!V238)), ISNUMBER(SEARCH("less than 0.2 mm",'Model output'!V238)), ISNUMBER(SEARCH("less than 0.5 mm",'Model output'!V238)), ISNUMBER(SEARCH("abut",'Model output'!V238))), "negative", "positive")</f>
        <v>negative</v>
      </c>
      <c r="AE239" s="27"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ISNUMBER(SEARCH("papillary",N239,1)),S239="positive"),AND(AND(ISNUMBER(J239),J239&gt;=5),M239=""),AND(AND(ISNUMBER(J239),J239&gt;=5),AND(ISNUMBER(M239),M239&gt;=1)),AND(ISNUMBER(SERACH("papillary",N239)),OR(Y239="positive",Z239="positive"), ISNUMBER(SEARCH("BRAF",AB239)))),"intermediate","low"))</f>
        <v>low</v>
      </c>
      <c r="AF239" s="28" t="str">
        <f t="shared" si="48"/>
        <v>2</v>
      </c>
      <c r="AG239" s="28" t="str">
        <f t="shared" si="49"/>
        <v>0</v>
      </c>
      <c r="AH239" s="28" t="str">
        <f t="shared" si="50"/>
        <v>0</v>
      </c>
      <c r="AI239" s="35" t="str">
        <f t="shared" si="51"/>
        <v>I</v>
      </c>
      <c r="AJ239" s="27" t="s">
        <v>627</v>
      </c>
      <c r="AK239" s="32" t="s">
        <v>947</v>
      </c>
      <c r="AL239" s="32" t="s">
        <v>945</v>
      </c>
      <c r="AM239" s="32" t="s">
        <v>948</v>
      </c>
      <c r="AN239" s="32" t="s">
        <v>59</v>
      </c>
      <c r="AO239" s="33">
        <f t="shared" ca="1" si="52"/>
        <v>1</v>
      </c>
      <c r="AP239" s="28">
        <f t="shared" si="53"/>
        <v>1</v>
      </c>
      <c r="AQ239" s="28">
        <f t="shared" si="54"/>
        <v>1</v>
      </c>
      <c r="AR239" s="28">
        <f t="shared" si="55"/>
        <v>1</v>
      </c>
      <c r="AS239" s="34">
        <f t="shared" si="56"/>
        <v>1</v>
      </c>
    </row>
    <row r="240" spans="1:45">
      <c r="A240" t="str">
        <f>'Model output'!A239</f>
        <v>TCGA-ET-A40T</v>
      </c>
      <c r="B240" s="43">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58"/>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output'!G239)),ISNUMBER(SEARCH("2",'Model output'!G239)),ISNUMBER(SEARCH("III",'Model output'!G239)),ISNUMBER(SEARCH("three",'Model output'!G239)),ISNUMBER(SEARCH("3",'Model output'!G239)),ISNUMBER(SEARCH("IV",'Model output'!G239)),ISNUMBER(SEARCH("four",'Model output'!G239)),ISNUMBER(SEARCH("4",'Model output'!G239)),ISNUMBER(SEARCH("V ",'Model output'!G239)),ISNUMBER(SEARCH("five",'Model output'!G239)),ISNUMBER(SEARCH("5",'Model output'!G239))))), "lateral", "central"))</f>
        <v>central</v>
      </c>
      <c r="H240" t="str">
        <f>IF('Model output'!H239="","negative",IF('Model output'!H239="[]", "negative", IF(OR(ISNUMBER(SEARCH("lymph node",'Model output'!H239)),ISNUMBER(SEARCH("Not mentioned",'Model output'!H239)),ISNUMBER(SEARCH("neck",'Model output'!H239)),ISNUMBER(SEARCH("Not applicable",'Model output'!H239))),"negative","positive")))</f>
        <v>negative</v>
      </c>
      <c r="I240">
        <f>IF('Model output'!I239="","",IF(ISNUMBER('Model output'!I239),'Model output'!I239,1))</f>
        <v>15</v>
      </c>
      <c r="J240">
        <f>IF('Model output'!J239="","",IF(AND(ISNUMBER('Model output'!J239),'Model output'!J239&lt;=I240),'Model output'!J239,IF(ISNUMBER(SEARCH("0/",'Model output'!J239)),0,1)))</f>
        <v>3</v>
      </c>
      <c r="K240" t="str" cm="1">
        <f t="array" ref="K240">IF(COUNT(FIND({0,1,2,3,4,5,6,7,8,9},'Model output'!K239))&gt;0,'Model output'!K239,"")</f>
        <v/>
      </c>
      <c r="L240" s="8" t="str">
        <f t="shared" si="47"/>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 carcinoma</v>
      </c>
      <c r="O240" t="str">
        <f>IF('Model output'!M239="","",'Model output'!M239)</f>
        <v>with focal solid areas</v>
      </c>
      <c r="P240" t="str">
        <f>IF('Model output'!N239="","",'Model output'!N239)</f>
        <v>2.8cm</v>
      </c>
      <c r="Q240" t="str">
        <f t="shared" si="46"/>
        <v>2.8cm</v>
      </c>
      <c r="R240" cm="1">
        <f t="array" ref="R240">IF(Q240="","",IF(ISNUMBER(SEARCH("cm",Q240)),MAX(VALUE(SUBSTITUTE(_xlfn.FILTERXML("&lt;t&gt;&lt;s&gt;"&amp;SUBSTITUTE(Q240,",","&lt;/s&gt;&lt;s&gt;")&amp;"&lt;/s&gt;&lt;/t&gt;","//s"),"cm",""))),MAX(VALUE(SUBSTITUTE(_xlfn.FILTERXML("&lt;t&gt;&lt;s&gt;"&amp;SUBSTITUTE(Q240,",","&lt;/s&gt;&lt;s&gt;")&amp;"&lt;/s&gt;&lt;/t&gt;","//s"),"mm","")))/10))</f>
        <v>2.8</v>
      </c>
      <c r="S240" t="str">
        <f>IF(OR('Model output'!P239="",ISNUMBER(SEARCH("Not identified", 'Model output'!P239)),ISNUMBER(SEARCH("Absent",'Model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positive</v>
      </c>
      <c r="X240" t="str">
        <f>IF('Model output'!S239="","", IF('Model output'!S239= "[]", "", 'Model output'!S239))</f>
        <v>Present</v>
      </c>
      <c r="Y240" t="str">
        <f>IF(OR('Model output'!S239="",ISNUMBER(SEARCH("Absent",'Model output'!S239)),ISNUMBER(SEARCH("Not identified",'Model output'!S239)),ISNUMBER(SEARCH("No",'Model output'!S239)),ISNUMBER(SEARCH("negative",'Model output'!S239)),ISNUMBER(SEARCH("limited to thyroid",'Model output'!S239))),"negative",IF(Z240="positive","gETE", "positive"))</f>
        <v>positive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 IF('Model output'!T239="[]", "", IF('Model output'!T239="Not mentioned", "No", "Yes")))</f>
        <v/>
      </c>
      <c r="AB240" t="str">
        <f>IF(AA240&lt;&gt;"Yes","",IF(OR('Model output'!U239="",'Model output'!U239="[]",ISNUMBER(SEARCH("Not identified",'Model output'!U239))),"",'Model output'!U239))</f>
        <v/>
      </c>
      <c r="AC240" s="9" t="str">
        <f>IF(OR('Model output'!V239="", AND(ISERROR(SEARCH("Positive",'Model output'!V239)), ISNUMBER(SEARCH("Negative",'Model output'!V239))), 'Model output'!V239="No", ISNUMBER(SEARCH("Uninvolved",'Model output'!V239)), ISNUMBER(SEARCH("Not involved",'Model output'!V239)), ISNUMBER(SEARCH("Free",'Model output'!V239)), ISNUMBER(SEARCH("Cannot be assessed",'Model output'!V239)), ISNUMBER(SEARCH("1 mm",'Model output'!V239)), ISNUMBER(SEARCH("0.1 CM",'Model output'!V239)), ISNUMBER(SEARCH("less than 0.2 mm",'Model output'!V239)), ISNUMBER(SEARCH("less than 0.5 mm",'Model output'!V239)), ISNUMBER(SEARCH("abut",'Model output'!V239))), "negative", "positive")</f>
        <v>negative</v>
      </c>
      <c r="AE240" s="27" t="str" cm="1">
        <f t="array" aca="1" ref="AE240" ca="1">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ISNUMBER(SEARCH("papillary",N240,1)),S240="positive"),AND(AND(ISNUMBER(J240),J240&gt;=5),M240=""),AND(AND(ISNUMBER(J240),J240&gt;=5),AND(ISNUMBER(M240),M240&gt;=1)),AND(ISNUMBER(SERACH("papillary",N240)),OR(Y240="positive",Z240="positive"), ISNUMBER(SEARCH("BRAF",AB240)))),"intermediate","low"))</f>
        <v>intermediate</v>
      </c>
      <c r="AF240" s="28" t="str">
        <f t="shared" si="48"/>
        <v>2</v>
      </c>
      <c r="AG240" s="28" t="str">
        <f t="shared" si="49"/>
        <v>1a</v>
      </c>
      <c r="AH240" s="28" t="str">
        <f t="shared" si="50"/>
        <v>0</v>
      </c>
      <c r="AI240" s="35" t="str">
        <f t="shared" si="51"/>
        <v>I</v>
      </c>
      <c r="AJ240" s="27" t="s">
        <v>629</v>
      </c>
      <c r="AK240" s="32" t="s">
        <v>947</v>
      </c>
      <c r="AL240" s="32" t="s">
        <v>949</v>
      </c>
      <c r="AM240" s="32" t="s">
        <v>948</v>
      </c>
      <c r="AN240" s="32" t="s">
        <v>59</v>
      </c>
      <c r="AO240" s="33">
        <f t="shared" ca="1" si="52"/>
        <v>1</v>
      </c>
      <c r="AP240" s="28">
        <f t="shared" si="53"/>
        <v>1</v>
      </c>
      <c r="AQ240" s="28">
        <f t="shared" si="54"/>
        <v>1</v>
      </c>
      <c r="AR240" s="28">
        <f t="shared" si="55"/>
        <v>1</v>
      </c>
      <c r="AS240" s="34">
        <f t="shared" si="56"/>
        <v>1</v>
      </c>
    </row>
    <row r="241" spans="1:45">
      <c r="A241" t="str">
        <f>'Model output'!A240</f>
        <v>TCGA-ET-A4KQ</v>
      </c>
      <c r="B241" s="43">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58"/>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output'!G240)),ISNUMBER(SEARCH("2",'Model output'!G240)),ISNUMBER(SEARCH("III",'Model output'!G240)),ISNUMBER(SEARCH("three",'Model output'!G240)),ISNUMBER(SEARCH("3",'Model output'!G240)),ISNUMBER(SEARCH("IV",'Model output'!G240)),ISNUMBER(SEARCH("four",'Model output'!G240)),ISNUMBER(SEARCH("4",'Model output'!G240)),ISNUMBER(SEARCH("V ",'Model output'!G240)),ISNUMBER(SEARCH("five",'Model output'!G240)),ISNUMBER(SEARCH("5",'Model output'!G240))))), "lateral", "central"))</f>
        <v/>
      </c>
      <c r="H241" t="str">
        <f>IF('Model output'!H240="","negative",IF('Model output'!H240="[]", "negative", IF(OR(ISNUMBER(SEARCH("lymph node",'Model output'!H240)),ISNUMBER(SEARCH("Not mentioned",'Model output'!H240)),ISNUMBER(SEARCH("neck",'Model output'!H240)),ISNUMBER(SEARCH("Not applicable",'Model output'!H240))),"negative","positive")))</f>
        <v>negative</v>
      </c>
      <c r="I241">
        <f>IF('Model output'!I240="","",IF(ISNUMBER('Model output'!I240),'Model output'!I240,1))</f>
        <v>0</v>
      </c>
      <c r="J241">
        <f>IF('Model output'!J240="","",IF(AND(ISNUMBER('Model output'!J240),'Model output'!J240&lt;=I241),'Model output'!J240,IF(ISNUMBER(SEARCH("0/",'Model output'!J240)),0,1)))</f>
        <v>0</v>
      </c>
      <c r="K241" t="str" cm="1">
        <f t="array" ref="K241">IF(COUNT(FIND({0,1,2,3,4,5,6,7,8,9},'Model output'!K240))&gt;0,'Model output'!K240,"")</f>
        <v/>
      </c>
      <c r="L241" s="8" t="str">
        <f t="shared" si="47"/>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v>
      </c>
      <c r="O241" t="str">
        <f>IF('Model output'!M240="","",'Model output'!M240)</f>
        <v>Follicular, Encapsulated</v>
      </c>
      <c r="P241" t="str">
        <f>IF('Model output'!N240="","",'Model output'!N240)</f>
        <v>4.0 cm</v>
      </c>
      <c r="Q241" t="str">
        <f t="shared" ref="Q241:Q291" si="59">LOWER(SUBSTITUTE(SUBSTITUTE(SUBSTITUTE(SUBSTITUTE(SUBSTITUTE(SUBSTITUTE(SUBSTITUTE(SUBSTITUTE(SUBSTITUTE(SUBSTITUTE(SUBSTITUTE(SUBSTITUTE(SUBSTITUTE(SUBSTITUTE(SUBSTITUTE(SUBSTITUTE(SUBSTITUTE(SUBSTITUTE(SUBSTITUTE(SUBSTITUTE(SUBSTITUTE(SUBSTITUTE(SUBSTITUTE(SUBSTITUTE(SUBSTITUTE(P241,"cm.","cm"), "the", ""), "tumor", ""), "nodule", ""), "isthmic", ""), "lobe",""), "greatest dimension", ""), "largest", ""), "at least", ""), "less than", ""), "left", ""), "right", ""), "for", ""), "in", ""), "In", ""), "and", ","), "(", ""), ")", ""), "A", ""), "x", ","), "[", ""), "]", ""), "'", ""), "to", ","), " ",""))</f>
        <v>4.0cm</v>
      </c>
      <c r="R241" cm="1">
        <f t="array" ref="R241">IF(Q241="","",IF(ISNUMBER(SEARCH("cm",Q241)),MAX(VALUE(SUBSTITUTE(_xlfn.FILTERXML("&lt;t&gt;&lt;s&gt;"&amp;SUBSTITUTE(Q241,",","&lt;/s&gt;&lt;s&gt;")&amp;"&lt;/s&gt;&lt;/t&gt;","//s"),"cm",""))),MAX(VALUE(SUBSTITUTE(_xlfn.FILTERXML("&lt;t&gt;&lt;s&gt;"&amp;SUBSTITUTE(Q241,",","&lt;/s&gt;&lt;s&gt;")&amp;"&lt;/s&gt;&lt;/t&gt;","//s"),"mm","")))/10))</f>
        <v>4</v>
      </c>
      <c r="S241" t="str">
        <f>IF(OR('Model output'!P240="",ISNUMBER(SEARCH("Not identified", 'Model output'!P240)),ISNUMBER(SEARCH("Absent",'Model output'!P240)),AND(ISNUMBER(SEARCH("No",'Model output'!P240)),NOT(ISNUMBER(SEARCH("diagnostic",'Model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t="str">
        <f>IF('Model output'!S240="","", IF('Model output'!S240= "[]", "", 'Model output'!S240))</f>
        <v/>
      </c>
      <c r="Y241" t="str">
        <f>IF(OR('Model output'!S240="",ISNUMBER(SEARCH("Absent",'Model output'!S240)),ISNUMBER(SEARCH("Not identified",'Model output'!S240)),ISNUMBER(SEARCH("No",'Model output'!S240)),ISNUMBER(SEARCH("negative",'Model output'!S240)),ISNUMBER(SEARCH("limited to thyroid",'Model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 IF('Model output'!T240="[]", "", IF('Model output'!T240="Not mentioned", "No", "Yes")))</f>
        <v/>
      </c>
      <c r="AB241" t="str">
        <f>IF(AA241&lt;&gt;"Yes","",IF(OR('Model output'!U240="",'Model output'!U240="[]",ISNUMBER(SEARCH("Not identified",'Model output'!U240))),"",'Model output'!U240))</f>
        <v/>
      </c>
      <c r="AC241" s="9" t="str">
        <f>IF(OR('Model output'!V240="", AND(ISERROR(SEARCH("Positive",'Model output'!V240)), ISNUMBER(SEARCH("Negative",'Model output'!V240))), 'Model output'!V240="No", ISNUMBER(SEARCH("Uninvolved",'Model output'!V240)), ISNUMBER(SEARCH("Not involved",'Model output'!V240)), ISNUMBER(SEARCH("Free",'Model output'!V240)), ISNUMBER(SEARCH("Cannot be assessed",'Model output'!V240)), ISNUMBER(SEARCH("1 mm",'Model output'!V240)), ISNUMBER(SEARCH("0.1 CM",'Model output'!V240)), ISNUMBER(SEARCH("less than 0.2 mm",'Model output'!V240)), ISNUMBER(SEARCH("less than 0.5 mm",'Model output'!V240)), ISNUMBER(SEARCH("abut",'Model output'!V240))), "negative", "positive")</f>
        <v>negative</v>
      </c>
      <c r="AE241" s="27"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ISNUMBER(SEARCH("papillary",N241,1)),S241="positive"),AND(AND(ISNUMBER(J241),J241&gt;=5),M241=""),AND(AND(ISNUMBER(J241),J241&gt;=5),AND(ISNUMBER(M241),M241&gt;=1)),AND(ISNUMBER(SERACH("papillary",N241)),OR(Y241="positive",Z241="positive"), ISNUMBER(SEARCH("BRAF",AB241)))),"intermediate","low"))</f>
        <v>low</v>
      </c>
      <c r="AF241" s="28" t="str">
        <f t="shared" si="48"/>
        <v>2</v>
      </c>
      <c r="AG241" s="28" t="str">
        <f t="shared" si="49"/>
        <v>0</v>
      </c>
      <c r="AH241" s="28" t="str">
        <f t="shared" si="50"/>
        <v>0</v>
      </c>
      <c r="AI241" s="35" t="str">
        <f t="shared" si="51"/>
        <v>I</v>
      </c>
      <c r="AJ241" s="27" t="s">
        <v>627</v>
      </c>
      <c r="AK241" s="32" t="s">
        <v>947</v>
      </c>
      <c r="AL241" s="32" t="s">
        <v>948</v>
      </c>
      <c r="AM241" s="32" t="s">
        <v>948</v>
      </c>
      <c r="AN241" s="32" t="s">
        <v>59</v>
      </c>
      <c r="AO241" s="33">
        <f t="shared" ca="1" si="52"/>
        <v>1</v>
      </c>
      <c r="AP241" s="28">
        <f t="shared" si="53"/>
        <v>1</v>
      </c>
      <c r="AQ241" s="28">
        <f t="shared" si="54"/>
        <v>1</v>
      </c>
      <c r="AR241" s="28">
        <f t="shared" si="55"/>
        <v>1</v>
      </c>
      <c r="AS241" s="34">
        <f t="shared" si="56"/>
        <v>1</v>
      </c>
    </row>
    <row r="242" spans="1:45">
      <c r="A242" t="str">
        <f>'Model output'!A241</f>
        <v>TCGA-FE-A231</v>
      </c>
      <c r="B242" s="43">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58"/>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output'!G241)),ISNUMBER(SEARCH("2",'Model output'!G241)),ISNUMBER(SEARCH("III",'Model output'!G241)),ISNUMBER(SEARCH("three",'Model output'!G241)),ISNUMBER(SEARCH("3",'Model output'!G241)),ISNUMBER(SEARCH("IV",'Model output'!G241)),ISNUMBER(SEARCH("four",'Model output'!G241)),ISNUMBER(SEARCH("4",'Model output'!G241)),ISNUMBER(SEARCH("V ",'Model output'!G241)),ISNUMBER(SEARCH("five",'Model output'!G241)),ISNUMBER(SEARCH("5",'Model output'!G241))))), "lateral", "central"))</f>
        <v>lateral</v>
      </c>
      <c r="H242" t="str">
        <f>IF('Model output'!H241="","negative",IF('Model output'!H241="[]", "negative", IF(OR(ISNUMBER(SEARCH("lymph node",'Model output'!H241)),ISNUMBER(SEARCH("Not mentioned",'Model output'!H241)),ISNUMBER(SEARCH("neck",'Model output'!H241)),ISNUMBER(SEARCH("Not applicable",'Model output'!H241))),"negative","positive")))</f>
        <v>negative</v>
      </c>
      <c r="I242">
        <f>IF('Model output'!I241="","",IF(ISNUMBER('Model output'!I241),'Model output'!I241,1))</f>
        <v>31</v>
      </c>
      <c r="J242">
        <f>IF('Model output'!J241="","",IF(AND(ISNUMBER('Model output'!J241),'Model output'!J241&lt;=I242),'Model output'!J241,IF(ISNUMBER(SEARCH("0/",'Model output'!J241)),0,1)))</f>
        <v>16</v>
      </c>
      <c r="K242" t="str" cm="1">
        <f t="array" ref="K242">IF(COUNT(FIND({0,1,2,3,4,5,6,7,8,9},'Model output'!K241))&gt;0,'Model output'!K241,"")</f>
        <v>2.5 cm</v>
      </c>
      <c r="L242" s="8" t="str">
        <f t="shared" ref="L242:L291" si="60">SUBSTITUTE(SUBSTITUTE(SUBSTITUTE(SUBSTITUTE(SUBSTITUTE(SUBSTITUTE(SUBSTITUTE(SUBSTITUTE(SUBSTITUTE(SUBSTITUTE(SUBSTITUTE(SUBSTITUTE(SUBSTITUTE(SUBSTITUTE(SUBSTITUTE(SUBSTITUTE(SUBSTITUTE(SUBSTITUTE(SUBSTITUTE(K242,"cm.","cm"), "up to", ""), "size", ""), ", 'location'", ""), "Right paratracheal", ""), "Left neck dissection level 3", ""), "Left neck dissection level 4", ""), "Delphian", ""), "x", ","), "(LEVEL 4)", ""), "/", ","), "'',", ""), "'", ""), ":", ""), "[", ""), "]", ""), "{", ""), "}", ""), " ", "")</f>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v>
      </c>
      <c r="O242" t="str">
        <f>IF('Model output'!M241="","",'Model output'!M241)</f>
        <v/>
      </c>
      <c r="P242" t="str">
        <f>IF('Model output'!N241="","",'Model output'!N241)</f>
        <v>9.4 cm</v>
      </c>
      <c r="Q242" t="str">
        <f t="shared" si="59"/>
        <v>9.4cm</v>
      </c>
      <c r="R242" cm="1">
        <f t="array" ref="R242">IF(Q242="","",IF(ISNUMBER(SEARCH("cm",Q242)),MAX(VALUE(SUBSTITUTE(_xlfn.FILTERXML("&lt;t&gt;&lt;s&gt;"&amp;SUBSTITUTE(Q242,",","&lt;/s&gt;&lt;s&gt;")&amp;"&lt;/s&gt;&lt;/t&gt;","//s"),"cm",""))),MAX(VALUE(SUBSTITUTE(_xlfn.FILTERXML("&lt;t&gt;&lt;s&gt;"&amp;SUBSTITUTE(Q242,",","&lt;/s&gt;&lt;s&gt;")&amp;"&lt;/s&gt;&lt;/t&gt;","//s"),"mm","")))/10))</f>
        <v>9.4</v>
      </c>
      <c r="S242" t="str">
        <f>IF(OR('Model output'!P241="",ISNUMBER(SEARCH("Not identified", 'Model output'!P241)),ISNUMBER(SEARCH("Absent",'Model output'!P241)),AND(ISNUMBER(SEARCH("No",'Model output'!P241)),NOT(ISNUMBER(SEARCH("diagnostic",'Model output'!P241)))),ISNUMBER(SEARCH("Negative",'Model output'!P241))),"negative","positive")</f>
        <v>positive</v>
      </c>
      <c r="T242">
        <f>IF('Model output'!O241="","",'Model output'!O241)</f>
        <v>1</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f>
        <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t="str">
        <f>IF('Model output'!S241="","", IF('Model output'!S241= "[]", "", 'Model output'!S241))</f>
        <v>Negative</v>
      </c>
      <c r="Y242" t="str">
        <f>IF(OR('Model output'!S241="",ISNUMBER(SEARCH("Absent",'Model output'!S241)),ISNUMBER(SEARCH("Not identified",'Model output'!S241)),ISNUMBER(SEARCH("No",'Model output'!S241)),ISNUMBER(SEARCH("negative",'Model output'!S241)),ISNUMBER(SEARCH("limited to thyroid",'Model output'!S241))),"negative",IF(Z242="positive","gETE", "positive"))</f>
        <v>negative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 IF('Model output'!T241="[]", "", IF('Model output'!T241="Not mentioned", "No", "Yes")))</f>
        <v/>
      </c>
      <c r="AB242" t="str">
        <f>IF(AA242&lt;&gt;"Yes","",IF(OR('Model output'!U241="",'Model output'!U241="[]",ISNUMBER(SEARCH("Not identified",'Model output'!U241))),"",'Model output'!U241))</f>
        <v/>
      </c>
      <c r="AC242" s="9" t="str">
        <f>IF(OR('Model output'!V241="", AND(ISERROR(SEARCH("Positive",'Model output'!V241)), ISNUMBER(SEARCH("Negative",'Model output'!V241))), 'Model output'!V241="No", ISNUMBER(SEARCH("Uninvolved",'Model output'!V241)), ISNUMBER(SEARCH("Not involved",'Model output'!V241)), ISNUMBER(SEARCH("Free",'Model output'!V241)), ISNUMBER(SEARCH("Cannot be assessed",'Model output'!V241)), ISNUMBER(SEARCH("1 mm",'Model output'!V241)), ISNUMBER(SEARCH("0.1 CM",'Model output'!V241)), ISNUMBER(SEARCH("less than 0.2 mm",'Model output'!V241)), ISNUMBER(SEARCH("less than 0.5 mm",'Model output'!V241)), ISNUMBER(SEARCH("abut",'Model output'!V241))), "negative", "positive")</f>
        <v>negative</v>
      </c>
      <c r="AE242" s="27"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ISNUMBER(SEARCH("papillary",N242,1)),S242="positive"),AND(AND(ISNUMBER(J242),J242&gt;=5),M242=""),AND(AND(ISNUMBER(J242),J242&gt;=5),AND(ISNUMBER(M242),M242&gt;=1)),AND(ISNUMBER(SERACH("papillary",N242)),OR(Y242="positive",Z242="positive"), ISNUMBER(SEARCH("BRAF",AB242)))),"intermediate","low"))</f>
        <v>intermediate</v>
      </c>
      <c r="AF242" s="28" t="str">
        <f t="shared" si="48"/>
        <v>3a</v>
      </c>
      <c r="AG242" s="28" t="str">
        <f t="shared" si="49"/>
        <v>1b</v>
      </c>
      <c r="AH242" s="28" t="str">
        <f t="shared" si="50"/>
        <v>0</v>
      </c>
      <c r="AI242" s="35" t="str">
        <f t="shared" si="51"/>
        <v>II</v>
      </c>
      <c r="AJ242" s="27" t="s">
        <v>629</v>
      </c>
      <c r="AK242" s="32" t="s">
        <v>950</v>
      </c>
      <c r="AL242" s="32" t="s">
        <v>944</v>
      </c>
      <c r="AM242" s="32" t="s">
        <v>948</v>
      </c>
      <c r="AN242" s="32" t="s">
        <v>946</v>
      </c>
      <c r="AO242" s="33">
        <f t="shared" ca="1" si="52"/>
        <v>1</v>
      </c>
      <c r="AP242" s="28">
        <f t="shared" si="53"/>
        <v>1</v>
      </c>
      <c r="AQ242" s="28">
        <f t="shared" si="54"/>
        <v>1</v>
      </c>
      <c r="AR242" s="28">
        <f t="shared" si="55"/>
        <v>1</v>
      </c>
      <c r="AS242" s="34">
        <f t="shared" si="56"/>
        <v>1</v>
      </c>
    </row>
    <row r="243" spans="1:45">
      <c r="A243" t="str">
        <f>'Model output'!A242</f>
        <v>TCGA-FY-A2QD</v>
      </c>
      <c r="B243" s="43">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X</v>
      </c>
      <c r="F243" t="str">
        <f t="shared" si="58"/>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output'!G242)),ISNUMBER(SEARCH("2",'Model output'!G242)),ISNUMBER(SEARCH("III",'Model output'!G242)),ISNUMBER(SEARCH("three",'Model output'!G242)),ISNUMBER(SEARCH("3",'Model output'!G242)),ISNUMBER(SEARCH("IV",'Model output'!G242)),ISNUMBER(SEARCH("four",'Model output'!G242)),ISNUMBER(SEARCH("4",'Model output'!G242)),ISNUMBER(SEARCH("V ",'Model output'!G242)),ISNUMBER(SEARCH("five",'Model output'!G242)),ISNUMBER(SEARCH("5",'Model output'!G242))))), "lateral", "central"))</f>
        <v/>
      </c>
      <c r="H243" t="str">
        <f>IF('Model output'!H242="","negative",IF('Model output'!H242="[]", "negative", IF(OR(ISNUMBER(SEARCH("lymph node",'Model output'!H242)),ISNUMBER(SEARCH("Not mentioned",'Model output'!H242)),ISNUMBER(SEARCH("neck",'Model output'!H242)),ISNUMBER(SEARCH("Not applicable",'Model output'!H242))),"negative","positive")))</f>
        <v>negative</v>
      </c>
      <c r="I243">
        <f>IF('Model output'!I242="","",IF(ISNUMBER('Model output'!I242),'Model output'!I242,1))</f>
        <v>3</v>
      </c>
      <c r="J243">
        <f>IF('Model output'!J242="","",IF(AND(ISNUMBER('Model output'!J242),'Model output'!J242&lt;=I243),'Model output'!J242,IF(ISNUMBER(SEARCH("0/",'Model output'!J242)),0,1)))</f>
        <v>0</v>
      </c>
      <c r="K243" t="str" cm="1">
        <f t="array" ref="K243">IF(COUNT(FIND({0,1,2,3,4,5,6,7,8,9},'Model output'!K242))&gt;0,'Model output'!K242,"")</f>
        <v/>
      </c>
      <c r="L243" s="8" t="str">
        <f t="shared" si="60"/>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v>
      </c>
      <c r="O243" t="str">
        <f>IF('Model output'!M242="","",'Model output'!M242)</f>
        <v/>
      </c>
      <c r="P243" t="str">
        <f>IF('Model output'!N242="","",'Model output'!N242)</f>
        <v>6.0 cm</v>
      </c>
      <c r="Q243" t="str">
        <f t="shared" si="59"/>
        <v>6.0cm</v>
      </c>
      <c r="R243" cm="1">
        <f t="array" ref="R243">IF(Q243="","",IF(ISNUMBER(SEARCH("cm",Q243)),MAX(VALUE(SUBSTITUTE(_xlfn.FILTERXML("&lt;t&gt;&lt;s&gt;"&amp;SUBSTITUTE(Q243,",","&lt;/s&gt;&lt;s&gt;")&amp;"&lt;/s&gt;&lt;/t&gt;","//s"),"cm",""))),MAX(VALUE(SUBSTITUTE(_xlfn.FILTERXML("&lt;t&gt;&lt;s&gt;"&amp;SUBSTITUTE(Q243,",","&lt;/s&gt;&lt;s&gt;")&amp;"&lt;/s&gt;&lt;/t&gt;","//s"),"mm","")))/10))</f>
        <v>6</v>
      </c>
      <c r="S243" t="str">
        <f>IF(OR('Model output'!P242="",ISNUMBER(SEARCH("Not identified", 'Model output'!P242)),ISNUMBER(SEARCH("Absent",'Model output'!P242)),AND(ISNUMBER(SEARCH("No",'Model output'!P242)),NOT(ISNUMBER(SEARCH("diagnostic",'Model output'!P242)))),ISNUMBER(SEARCH("Negative",'Model output'!P242))),"negative","positive")</f>
        <v>negative</v>
      </c>
      <c r="T243">
        <f>IF('Model output'!O242="","",'Model output'!O242)</f>
        <v>1</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t="str">
        <f>IF('Model output'!S242="","", IF('Model output'!S242= "[]", "", 'Model output'!S242))</f>
        <v>Not identified</v>
      </c>
      <c r="Y243" t="str">
        <f>IF(OR('Model output'!S242="",ISNUMBER(SEARCH("Absent",'Model output'!S242)),ISNUMBER(SEARCH("Not identified",'Model output'!S242)),ISNUMBER(SEARCH("No",'Model output'!S242)),ISNUMBER(SEARCH("negative",'Model output'!S242)),ISNUMBER(SEARCH("limited to thyroid",'Model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 IF('Model output'!T242="[]", "", IF('Model output'!T242="Not mentioned", "No", "Yes")))</f>
        <v/>
      </c>
      <c r="AB243" t="str">
        <f>IF(AA243&lt;&gt;"Yes","",IF(OR('Model output'!U242="",'Model output'!U242="[]",ISNUMBER(SEARCH("Not identified",'Model output'!U242))),"",'Model output'!U242))</f>
        <v/>
      </c>
      <c r="AC243" s="9" t="str">
        <f>IF(OR('Model output'!V242="", AND(ISERROR(SEARCH("Positive",'Model output'!V242)), ISNUMBER(SEARCH("Negative",'Model output'!V242))), 'Model output'!V242="No", ISNUMBER(SEARCH("Uninvolved",'Model output'!V242)), ISNUMBER(SEARCH("Not involved",'Model output'!V242)), ISNUMBER(SEARCH("Free",'Model output'!V242)), ISNUMBER(SEARCH("Cannot be assessed",'Model output'!V242)), ISNUMBER(SEARCH("1 mm",'Model output'!V242)), ISNUMBER(SEARCH("0.1 CM",'Model output'!V242)), ISNUMBER(SEARCH("less than 0.2 mm",'Model output'!V242)), ISNUMBER(SEARCH("less than 0.5 mm",'Model output'!V242)), ISNUMBER(SEARCH("abut",'Model output'!V242))), "negative", "positive")</f>
        <v>negative</v>
      </c>
      <c r="AE243" s="27"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ISNUMBER(SEARCH("papillary",N243,1)),S243="positive"),AND(AND(ISNUMBER(J243),J243&gt;=5),M243=""),AND(AND(ISNUMBER(J243),J243&gt;=5),AND(ISNUMBER(M243),M243&gt;=1)),AND(ISNUMBER(SERACH("papillary",N243)),OR(Y243="positive",Z243="positive"), ISNUMBER(SEARCH("BRAF",AB243)))),"intermediate","low"))</f>
        <v>low</v>
      </c>
      <c r="AF243" s="28" t="str">
        <f t="shared" si="48"/>
        <v>3a</v>
      </c>
      <c r="AG243" s="28" t="str">
        <f t="shared" si="49"/>
        <v>0</v>
      </c>
      <c r="AH243" s="28" t="str">
        <f t="shared" si="50"/>
        <v>0</v>
      </c>
      <c r="AI243" s="35" t="str">
        <f t="shared" si="51"/>
        <v>II</v>
      </c>
      <c r="AJ243" s="27" t="s">
        <v>627</v>
      </c>
      <c r="AK243" s="32" t="s">
        <v>949</v>
      </c>
      <c r="AL243" s="32" t="s">
        <v>945</v>
      </c>
      <c r="AM243" s="32" t="s">
        <v>948</v>
      </c>
      <c r="AN243" s="32" t="s">
        <v>59</v>
      </c>
      <c r="AO243" s="33">
        <f t="shared" ca="1" si="52"/>
        <v>1</v>
      </c>
      <c r="AP243" s="28">
        <f t="shared" si="53"/>
        <v>0</v>
      </c>
      <c r="AQ243" s="28">
        <f t="shared" si="54"/>
        <v>1</v>
      </c>
      <c r="AR243" s="28">
        <f t="shared" si="55"/>
        <v>1</v>
      </c>
      <c r="AS243" s="34">
        <f t="shared" si="56"/>
        <v>0</v>
      </c>
    </row>
    <row r="244" spans="1:45">
      <c r="A244" t="str">
        <f>'Model output'!A243</f>
        <v>TCGA-FY-A3BL</v>
      </c>
      <c r="B244" s="43">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
      </c>
      <c r="F244" t="str">
        <f t="shared" si="58"/>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output'!G243)),ISNUMBER(SEARCH("2",'Model output'!G243)),ISNUMBER(SEARCH("III",'Model output'!G243)),ISNUMBER(SEARCH("three",'Model output'!G243)),ISNUMBER(SEARCH("3",'Model output'!G243)),ISNUMBER(SEARCH("IV",'Model output'!G243)),ISNUMBER(SEARCH("four",'Model output'!G243)),ISNUMBER(SEARCH("4",'Model output'!G243)),ISNUMBER(SEARCH("V ",'Model output'!G243)),ISNUMBER(SEARCH("five",'Model output'!G243)),ISNUMBER(SEARCH("5",'Model output'!G243))))), "lateral", "central"))</f>
        <v/>
      </c>
      <c r="H244" t="str">
        <f>IF('Model output'!H243="","negative",IF('Model output'!H243="[]", "negative", IF(OR(ISNUMBER(SEARCH("lymph node",'Model output'!H243)),ISNUMBER(SEARCH("Not mentioned",'Model output'!H243)),ISNUMBER(SEARCH("neck",'Model output'!H243)),ISNUMBER(SEARCH("Not applicable",'Model output'!H243))),"negative","positive")))</f>
        <v>negative</v>
      </c>
      <c r="I244" t="str">
        <f>IF('Model output'!I243="","",IF(ISNUMBER('Model output'!I243),'Model output'!I243,1))</f>
        <v/>
      </c>
      <c r="J244" t="str">
        <f>IF('Model output'!J243="","",IF(AND(ISNUMBER('Model output'!J243),'Model output'!J243&lt;=I244),'Model output'!J243,IF(ISNUMBER(SEARCH("0/",'Model output'!J243)),0,1)))</f>
        <v/>
      </c>
      <c r="K244" t="str" cm="1">
        <f t="array" ref="K244">IF(COUNT(FIND({0,1,2,3,4,5,6,7,8,9},'Model output'!K243))&gt;0,'Model output'!K243,"")</f>
        <v/>
      </c>
      <c r="L244" s="8" t="str">
        <f t="shared" si="60"/>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Papillary</v>
      </c>
      <c r="O244" t="str">
        <f>IF('Model output'!M243="","",'Model output'!M243)</f>
        <v>Follicular variant</v>
      </c>
      <c r="P244" t="str">
        <f>IF('Model output'!N243="","",'Model output'!N243)</f>
        <v>1.2 cm</v>
      </c>
      <c r="Q244" t="str">
        <f t="shared" si="59"/>
        <v>1.2cm</v>
      </c>
      <c r="R244" cm="1">
        <f t="array" ref="R244">IF(Q244="","",IF(ISNUMBER(SEARCH("cm",Q244)),MAX(VALUE(SUBSTITUTE(_xlfn.FILTERXML("&lt;t&gt;&lt;s&gt;"&amp;SUBSTITUTE(Q244,",","&lt;/s&gt;&lt;s&gt;")&amp;"&lt;/s&gt;&lt;/t&gt;","//s"),"cm",""))),MAX(VALUE(SUBSTITUTE(_xlfn.FILTERXML("&lt;t&gt;&lt;s&gt;"&amp;SUBSTITUTE(Q244,",","&lt;/s&gt;&lt;s&gt;")&amp;"&lt;/s&gt;&lt;/t&gt;","//s"),"mm","")))/10))</f>
        <v>1.2</v>
      </c>
      <c r="S244" t="str">
        <f>IF(OR('Model output'!P243="",ISNUMBER(SEARCH("Not identified", 'Model output'!P243)),ISNUMBER(SEARCH("Absent",'Model output'!P243)),AND(ISNUMBER(SEARCH("No",'Model output'!P243)),NOT(ISNUMBER(SEARCH("diagnostic",'Model output'!P243)))),ISNUMBER(SEARCH("Negative",'Model output'!P243))),"negative","positive")</f>
        <v>negative</v>
      </c>
      <c r="T244" t="str">
        <f>IF('Model output'!O243="","",'Model output'!O243)</f>
        <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positive</v>
      </c>
      <c r="X244" t="str">
        <f>IF('Model output'!S243="","", IF('Model output'!S243= "[]", "", 'Model output'!S243))</f>
        <v/>
      </c>
      <c r="Y244" t="str">
        <f>IF(OR('Model output'!S243="",ISNUMBER(SEARCH("Absent",'Model output'!S243)),ISNUMBER(SEARCH("Not identified",'Model output'!S243)),ISNUMBER(SEARCH("No",'Model output'!S243)),ISNUMBER(SEARCH("negative",'Model output'!S243)),ISNUMBER(SEARCH("limited to thyroid",'Model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 IF('Model output'!T243="[]", "", IF('Model output'!T243="Not mentioned", "No", "Yes")))</f>
        <v/>
      </c>
      <c r="AB244" t="str">
        <f>IF(AA244&lt;&gt;"Yes","",IF(OR('Model output'!U243="",'Model output'!U243="[]",ISNUMBER(SEARCH("Not identified",'Model output'!U243))),"",'Model output'!U243))</f>
        <v/>
      </c>
      <c r="AC244" s="9" t="str">
        <f>IF(OR('Model output'!V243="", AND(ISERROR(SEARCH("Positive",'Model output'!V243)), ISNUMBER(SEARCH("Negative",'Model output'!V243))), 'Model output'!V243="No", ISNUMBER(SEARCH("Uninvolved",'Model output'!V243)), ISNUMBER(SEARCH("Not involved",'Model output'!V243)), ISNUMBER(SEARCH("Free",'Model output'!V243)), ISNUMBER(SEARCH("Cannot be assessed",'Model output'!V243)), ISNUMBER(SEARCH("1 mm",'Model output'!V243)), ISNUMBER(SEARCH("0.1 CM",'Model output'!V243)), ISNUMBER(SEARCH("less than 0.2 mm",'Model output'!V243)), ISNUMBER(SEARCH("less than 0.5 mm",'Model output'!V243)), ISNUMBER(SEARCH("abut",'Model output'!V243))), "negative", "positive")</f>
        <v>negative</v>
      </c>
      <c r="AE244" s="27"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ISNUMBER(SEARCH("papillary",N244,1)),S244="positive"),AND(AND(ISNUMBER(J244),J244&gt;=5),M244=""),AND(AND(ISNUMBER(J244),J244&gt;=5),AND(ISNUMBER(M244),M244&gt;=1)),AND(ISNUMBER(SERACH("papillary",N244)),OR(Y244="positive",Z244="positive"), ISNUMBER(SEARCH("BRAF",AB244)))),"intermediate","low"))</f>
        <v>low</v>
      </c>
      <c r="AF244" s="28" t="str">
        <f t="shared" si="48"/>
        <v>1b</v>
      </c>
      <c r="AG244" s="28" t="str">
        <f t="shared" si="49"/>
        <v>0</v>
      </c>
      <c r="AH244" s="28" t="str">
        <f t="shared" si="50"/>
        <v>0</v>
      </c>
      <c r="AI244" s="35" t="str">
        <f t="shared" si="51"/>
        <v>I</v>
      </c>
      <c r="AJ244" s="27" t="s">
        <v>627</v>
      </c>
      <c r="AK244" s="32" t="s">
        <v>944</v>
      </c>
      <c r="AL244" s="32" t="s">
        <v>948</v>
      </c>
      <c r="AM244" s="32" t="s">
        <v>948</v>
      </c>
      <c r="AN244" s="32" t="s">
        <v>59</v>
      </c>
      <c r="AO244" s="33">
        <f t="shared" ca="1" si="52"/>
        <v>1</v>
      </c>
      <c r="AP244" s="28">
        <f t="shared" si="53"/>
        <v>1</v>
      </c>
      <c r="AQ244" s="28">
        <f t="shared" si="54"/>
        <v>1</v>
      </c>
      <c r="AR244" s="28">
        <f t="shared" si="55"/>
        <v>1</v>
      </c>
      <c r="AS244" s="34">
        <f t="shared" si="56"/>
        <v>1</v>
      </c>
    </row>
    <row r="245" spans="1:45">
      <c r="A245" t="str">
        <f>'Model output'!A244</f>
        <v>TCGA-FY-A3I5</v>
      </c>
      <c r="B245" s="43">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58"/>
        <v>negative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output'!G244)),ISNUMBER(SEARCH("2",'Model output'!G244)),ISNUMBER(SEARCH("III",'Model output'!G244)),ISNUMBER(SEARCH("three",'Model output'!G244)),ISNUMBER(SEARCH("3",'Model output'!G244)),ISNUMBER(SEARCH("IV",'Model output'!G244)),ISNUMBER(SEARCH("four",'Model output'!G244)),ISNUMBER(SEARCH("4",'Model output'!G244)),ISNUMBER(SEARCH("V ",'Model output'!G244)),ISNUMBER(SEARCH("five",'Model output'!G244)),ISNUMBER(SEARCH("5",'Model output'!G244))))), "lateral", "central"))</f>
        <v/>
      </c>
      <c r="H245" t="str">
        <f>IF('Model output'!H244="","negative",IF('Model output'!H244="[]", "negative", IF(OR(ISNUMBER(SEARCH("lymph node",'Model output'!H244)),ISNUMBER(SEARCH("Not mentioned",'Model output'!H244)),ISNUMBER(SEARCH("neck",'Model output'!H244)),ISNUMBER(SEARCH("Not applicable",'Model output'!H244))),"negative","positive")))</f>
        <v>negative</v>
      </c>
      <c r="I245">
        <f>IF('Model output'!I244="","",IF(ISNUMBER('Model output'!I244),'Model output'!I244,1))</f>
        <v>9</v>
      </c>
      <c r="J245">
        <f>IF('Model output'!J244="","",IF(AND(ISNUMBER('Model output'!J244),'Model output'!J244&lt;=I245),'Model output'!J244,IF(ISNUMBER(SEARCH("0/",'Model output'!J244)),0,1)))</f>
        <v>0</v>
      </c>
      <c r="K245" t="str" cm="1">
        <f t="array" ref="K245">IF(COUNT(FIND({0,1,2,3,4,5,6,7,8,9},'Model output'!K244))&gt;0,'Model output'!K244,"")</f>
        <v/>
      </c>
      <c r="L245" s="8" t="str">
        <f t="shared" si="60"/>
        <v/>
      </c>
      <c r="M245" t="str" cm="1">
        <f t="array" ref="M245">IF(L245="","",IF(ISNUMBER(SEARCH("cm",L245)),MAX(VALUE(SUBSTITUTE(_xlfn.FILTERXML("&lt;t&gt;&lt;s&gt;"&amp;SUBSTITUTE(L245,",","&lt;/s&gt;&lt;s&gt;")&amp;"&lt;/s&gt;&lt;/t&gt;","//s"),"cm",""))),MAX(VALUE(SUBSTITUTE(_xlfn.FILTERXML("&lt;t&gt;&lt;s&gt;"&amp;SUBSTITUTE(L245,",","&lt;/s&gt;&lt;s&gt;")&amp;"&lt;/s&gt;&lt;/t&gt;","//s"),"mm","")))/10))</f>
        <v/>
      </c>
      <c r="N245" t="str">
        <f>IF('Model output'!L244="","",'Model output'!L244)</f>
        <v>papillary, follicular</v>
      </c>
      <c r="O245" t="str">
        <f>IF('Model output'!M244="","",'Model output'!M244)</f>
        <v>follicular variant, classical variant</v>
      </c>
      <c r="P245" t="str">
        <f>IF('Model output'!N244="","",'Model output'!N244)</f>
        <v>4.5 x 3.0 x 3.0 cm</v>
      </c>
      <c r="Q245" t="str">
        <f t="shared" si="59"/>
        <v>4.5,3.0,3.0cm</v>
      </c>
      <c r="R245" cm="1">
        <f t="array" ref="R245">IF(Q245="","",IF(ISNUMBER(SEARCH("cm",Q245)),MAX(VALUE(SUBSTITUTE(_xlfn.FILTERXML("&lt;t&gt;&lt;s&gt;"&amp;SUBSTITUTE(Q245,",","&lt;/s&gt;&lt;s&gt;")&amp;"&lt;/s&gt;&lt;/t&gt;","//s"),"cm",""))),MAX(VALUE(SUBSTITUTE(_xlfn.FILTERXML("&lt;t&gt;&lt;s&gt;"&amp;SUBSTITUTE(Q245,",","&lt;/s&gt;&lt;s&gt;")&amp;"&lt;/s&gt;&lt;/t&gt;","//s"),"mm","")))/10))</f>
        <v>4.5</v>
      </c>
      <c r="S245" t="str">
        <f>IF(OR('Model output'!P244="",ISNUMBER(SEARCH("Not identified", 'Model output'!P244)),ISNUMBER(SEARCH("Absent",'Model output'!P244)),AND(ISNUMBER(SEARCH("No",'Model output'!P244)),NOT(ISNUMBER(SEARCH("diagnostic",'Model output'!P244)))),ISNUMBER(SEARCH("Negative",'Model output'!P244))),"negative","positive")</f>
        <v>negative</v>
      </c>
      <c r="T245" t="str">
        <f>IF('Model output'!O244="","",'Model output'!O244)</f>
        <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t="str">
        <f>IF('Model output'!S244="","", IF('Model output'!S244= "[]", "", 'Model output'!S244))</f>
        <v>Not identified</v>
      </c>
      <c r="Y245" t="str">
        <f>IF(OR('Model output'!S244="",ISNUMBER(SEARCH("Absent",'Model output'!S244)),ISNUMBER(SEARCH("Not identified",'Model output'!S244)),ISNUMBER(SEARCH("No",'Model output'!S244)),ISNUMBER(SEARCH("negative",'Model output'!S244)),ISNUMBER(SEARCH("limited to thyroid",'Model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 IF('Model output'!T244="[]", "", IF('Model output'!T244="Not mentioned", "No", "Yes")))</f>
        <v/>
      </c>
      <c r="AB245" t="str">
        <f>IF(AA245&lt;&gt;"Yes","",IF(OR('Model output'!U244="",'Model output'!U244="[]",ISNUMBER(SEARCH("Not identified",'Model output'!U244))),"",'Model output'!U244))</f>
        <v/>
      </c>
      <c r="AC245" s="9" t="str">
        <f>IF(OR('Model output'!V244="", AND(ISERROR(SEARCH("Positive",'Model output'!V244)), ISNUMBER(SEARCH("Negative",'Model output'!V244))), 'Model output'!V244="No", ISNUMBER(SEARCH("Uninvolved",'Model output'!V244)), ISNUMBER(SEARCH("Not involved",'Model output'!V244)), ISNUMBER(SEARCH("Free",'Model output'!V244)), ISNUMBER(SEARCH("Cannot be assessed",'Model output'!V244)), ISNUMBER(SEARCH("1 mm",'Model output'!V244)), ISNUMBER(SEARCH("0.1 CM",'Model output'!V244)), ISNUMBER(SEARCH("less than 0.2 mm",'Model output'!V244)), ISNUMBER(SEARCH("less than 0.5 mm",'Model output'!V244)), ISNUMBER(SEARCH("abut",'Model output'!V244))), "negative", "positive")</f>
        <v>negative</v>
      </c>
      <c r="AE245" s="27"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ISNUMBER(SEARCH("papillary",N245,1)),S245="positive"),AND(AND(ISNUMBER(J245),J245&gt;=5),M245=""),AND(AND(ISNUMBER(J245),J245&gt;=5),AND(ISNUMBER(M245),M245&gt;=1)),AND(ISNUMBER(SERACH("papillary",N245)),OR(Y245="positive",Z245="positive"), ISNUMBER(SEARCH("BRAF",AB245)))),"intermediate","low"))</f>
        <v>low</v>
      </c>
      <c r="AF245" s="28" t="str">
        <f t="shared" si="48"/>
        <v>3a</v>
      </c>
      <c r="AG245" s="28" t="str">
        <f t="shared" si="49"/>
        <v>0</v>
      </c>
      <c r="AH245" s="28" t="str">
        <f t="shared" si="50"/>
        <v>0</v>
      </c>
      <c r="AI245" s="35" t="str">
        <f t="shared" si="51"/>
        <v>II</v>
      </c>
      <c r="AJ245" s="27" t="s">
        <v>627</v>
      </c>
      <c r="AK245" s="32" t="s">
        <v>950</v>
      </c>
      <c r="AL245" s="32" t="s">
        <v>945</v>
      </c>
      <c r="AM245" s="32" t="s">
        <v>948</v>
      </c>
      <c r="AN245" s="32" t="s">
        <v>946</v>
      </c>
      <c r="AO245" s="33">
        <f t="shared" ca="1" si="52"/>
        <v>1</v>
      </c>
      <c r="AP245" s="28">
        <f t="shared" si="53"/>
        <v>1</v>
      </c>
      <c r="AQ245" s="28">
        <f t="shared" si="54"/>
        <v>1</v>
      </c>
      <c r="AR245" s="28">
        <f t="shared" si="55"/>
        <v>1</v>
      </c>
      <c r="AS245" s="34">
        <f t="shared" si="56"/>
        <v>1</v>
      </c>
    </row>
    <row r="246" spans="1:45">
      <c r="A246" t="str">
        <f>'Model output'!A245</f>
        <v>TCGA-FY-A3NM</v>
      </c>
      <c r="B246" s="43">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58"/>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output'!G245)),ISNUMBER(SEARCH("2",'Model output'!G245)),ISNUMBER(SEARCH("III",'Model output'!G245)),ISNUMBER(SEARCH("three",'Model output'!G245)),ISNUMBER(SEARCH("3",'Model output'!G245)),ISNUMBER(SEARCH("IV",'Model output'!G245)),ISNUMBER(SEARCH("four",'Model output'!G245)),ISNUMBER(SEARCH("4",'Model output'!G245)),ISNUMBER(SEARCH("V ",'Model output'!G245)),ISNUMBER(SEARCH("five",'Model output'!G245)),ISNUMBER(SEARCH("5",'Model output'!G245))))), "lateral", "central"))</f>
        <v/>
      </c>
      <c r="H246" t="str">
        <f>IF('Model output'!H245="","negative",IF('Model output'!H245="[]", "negative", IF(OR(ISNUMBER(SEARCH("lymph node",'Model output'!H245)),ISNUMBER(SEARCH("Not mentioned",'Model output'!H245)),ISNUMBER(SEARCH("neck",'Model output'!H245)),ISNUMBER(SEARCH("Not applicable",'Model output'!H245))),"negative","positive")))</f>
        <v>negative</v>
      </c>
      <c r="I246">
        <f>IF('Model output'!I245="","",IF(ISNUMBER('Model output'!I245),'Model output'!I245,1))</f>
        <v>4</v>
      </c>
      <c r="J246">
        <f>IF('Model output'!J245="","",IF(AND(ISNUMBER('Model output'!J245),'Model output'!J245&lt;=I246),'Model output'!J245,IF(ISNUMBER(SEARCH("0/",'Model output'!J245)),0,1)))</f>
        <v>0</v>
      </c>
      <c r="K246" t="str" cm="1">
        <f t="array" ref="K246">IF(COUNT(FIND({0,1,2,3,4,5,6,7,8,9},'Model output'!K245))&gt;0,'Model output'!K245,"")</f>
        <v/>
      </c>
      <c r="L246" s="8" t="str">
        <f t="shared" si="60"/>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 carcinoma</v>
      </c>
      <c r="O246" t="str">
        <f>IF('Model output'!M245="","",'Model output'!M245)</f>
        <v>Classical</v>
      </c>
      <c r="P246" t="str">
        <f>IF('Model output'!N245="","",'Model output'!N245)</f>
        <v>1.6 cm</v>
      </c>
      <c r="Q246" t="str">
        <f t="shared" si="59"/>
        <v>1.6cm</v>
      </c>
      <c r="R246" cm="1">
        <f t="array" ref="R246">IF(Q246="","",IF(ISNUMBER(SEARCH("cm",Q246)),MAX(VALUE(SUBSTITUTE(_xlfn.FILTERXML("&lt;t&gt;&lt;s&gt;"&amp;SUBSTITUTE(Q246,",","&lt;/s&gt;&lt;s&gt;")&amp;"&lt;/s&gt;&lt;/t&gt;","//s"),"cm",""))),MAX(VALUE(SUBSTITUTE(_xlfn.FILTERXML("&lt;t&gt;&lt;s&gt;"&amp;SUBSTITUTE(Q246,",","&lt;/s&gt;&lt;s&gt;")&amp;"&lt;/s&gt;&lt;/t&gt;","//s"),"mm","")))/10))</f>
        <v>1.6</v>
      </c>
      <c r="S246" t="str">
        <f>IF(OR('Model output'!P245="",ISNUMBER(SEARCH("Not identified", 'Model output'!P245)),ISNUMBER(SEARCH("Absent",'Model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positive</v>
      </c>
      <c r="X246" t="str">
        <f>IF('Model output'!S245="","", IF('Model output'!S245= "[]", "", 'Model output'!S245))</f>
        <v>Minimal</v>
      </c>
      <c r="Y246" t="str">
        <f>IF(OR('Model output'!S245="",ISNUMBER(SEARCH("Absent",'Model output'!S245)),ISNUMBER(SEARCH("Not identified",'Model output'!S245)),ISNUMBER(SEARCH("No",'Model output'!S245)),ISNUMBER(SEARCH("negative",'Model output'!S245)),ISNUMBER(SEARCH("limited to thyroid",'Model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 IF('Model output'!T245="[]", "", IF('Model output'!T245="Not mentioned", "No", "Yes")))</f>
        <v/>
      </c>
      <c r="AB246" t="str">
        <f>IF(AA246&lt;&gt;"Yes","",IF(OR('Model output'!U245="",'Model output'!U245="[]",ISNUMBER(SEARCH("Not identified",'Model output'!U245))),"",'Model output'!U245))</f>
        <v/>
      </c>
      <c r="AC246" s="9" t="str">
        <f>IF(OR('Model output'!V245="", AND(ISERROR(SEARCH("Positive",'Model output'!V245)), ISNUMBER(SEARCH("Negative",'Model output'!V245))), 'Model output'!V245="No", ISNUMBER(SEARCH("Uninvolved",'Model output'!V245)), ISNUMBER(SEARCH("Not involved",'Model output'!V245)), ISNUMBER(SEARCH("Free",'Model output'!V245)), ISNUMBER(SEARCH("Cannot be assessed",'Model output'!V245)), ISNUMBER(SEARCH("1 mm",'Model output'!V245)), ISNUMBER(SEARCH("0.1 CM",'Model output'!V245)), ISNUMBER(SEARCH("less than 0.2 mm",'Model output'!V245)), ISNUMBER(SEARCH("less than 0.5 mm",'Model output'!V245)), ISNUMBER(SEARCH("abut",'Model output'!V245))), "negative", "positive")</f>
        <v>negative</v>
      </c>
      <c r="AE246" s="27"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ISNUMBER(SEARCH("papillary",N246,1)),S246="positive"),AND(AND(ISNUMBER(J246),J246&gt;=5),M246=""),AND(AND(ISNUMBER(J246),J246&gt;=5),AND(ISNUMBER(M246),M246&gt;=1)),AND(ISNUMBER(SERACH("papillary",N246)),OR(Y246="positive",Z246="positive"), ISNUMBER(SEARCH("BRAF",AB246)))),"intermediate","low"))</f>
        <v>intermediate</v>
      </c>
      <c r="AF246" s="28" t="str">
        <f t="shared" si="48"/>
        <v>1b</v>
      </c>
      <c r="AG246" s="28" t="str">
        <f t="shared" si="49"/>
        <v>0</v>
      </c>
      <c r="AH246" s="28" t="str">
        <f t="shared" si="50"/>
        <v>0</v>
      </c>
      <c r="AI246" s="35" t="str">
        <f t="shared" si="51"/>
        <v>I</v>
      </c>
      <c r="AJ246" s="27" t="s">
        <v>629</v>
      </c>
      <c r="AK246" s="32" t="s">
        <v>944</v>
      </c>
      <c r="AL246" s="32" t="s">
        <v>945</v>
      </c>
      <c r="AM246" s="32" t="s">
        <v>948</v>
      </c>
      <c r="AN246" s="32" t="s">
        <v>59</v>
      </c>
      <c r="AO246" s="33">
        <f t="shared" ca="1" si="52"/>
        <v>1</v>
      </c>
      <c r="AP246" s="28">
        <f t="shared" si="53"/>
        <v>1</v>
      </c>
      <c r="AQ246" s="28">
        <f t="shared" si="54"/>
        <v>1</v>
      </c>
      <c r="AR246" s="28">
        <f t="shared" si="55"/>
        <v>1</v>
      </c>
      <c r="AS246" s="34">
        <f t="shared" si="56"/>
        <v>1</v>
      </c>
    </row>
    <row r="247" spans="1:45">
      <c r="A247" t="str">
        <f>'Model output'!A246</f>
        <v>TCGA-FY-A3NN</v>
      </c>
      <c r="B247" s="43">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X</v>
      </c>
      <c r="F247" t="str">
        <f t="shared" si="58"/>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output'!G246)),ISNUMBER(SEARCH("2",'Model output'!G246)),ISNUMBER(SEARCH("III",'Model output'!G246)),ISNUMBER(SEARCH("three",'Model output'!G246)),ISNUMBER(SEARCH("3",'Model output'!G246)),ISNUMBER(SEARCH("IV",'Model output'!G246)),ISNUMBER(SEARCH("four",'Model output'!G246)),ISNUMBER(SEARCH("4",'Model output'!G246)),ISNUMBER(SEARCH("V ",'Model output'!G246)),ISNUMBER(SEARCH("five",'Model output'!G246)),ISNUMBER(SEARCH("5",'Model output'!G246))))), "lateral", "central"))</f>
        <v>central</v>
      </c>
      <c r="H247" t="str">
        <f>IF('Model output'!H246="","negative",IF('Model output'!H246="[]", "negative", IF(OR(ISNUMBER(SEARCH("lymph node",'Model output'!H246)),ISNUMBER(SEARCH("Not mentioned",'Model output'!H246)),ISNUMBER(SEARCH("neck",'Model output'!H246)),ISNUMBER(SEARCH("Not applicable",'Model output'!H246))),"negative","positive")))</f>
        <v>negative</v>
      </c>
      <c r="I247">
        <f>IF('Model output'!I246="","",IF(ISNUMBER('Model output'!I246),'Model output'!I246,1))</f>
        <v>2</v>
      </c>
      <c r="J247">
        <f>IF('Model output'!J246="","",IF(AND(ISNUMBER('Model output'!J246),'Model output'!J246&lt;=I247),'Model output'!J246,IF(ISNUMBER(SEARCH("0/",'Model output'!J246)),0,1)))</f>
        <v>2</v>
      </c>
      <c r="K247" t="str" cm="1">
        <f t="array" ref="K247">IF(COUNT(FIND({0,1,2,3,4,5,6,7,8,9},'Model output'!K246))&gt;0,'Model output'!K246,"")</f>
        <v>0.5 cm</v>
      </c>
      <c r="L247" s="8" t="str">
        <f t="shared" si="60"/>
        <v>0.5cm</v>
      </c>
      <c r="M247" cm="1">
        <f t="array" ref="M247">IF(L247="","",IF(ISNUMBER(SEARCH("cm",L247)),MAX(VALUE(SUBSTITUTE(_xlfn.FILTERXML("&lt;t&gt;&lt;s&gt;"&amp;SUBSTITUTE(L247,",","&lt;/s&gt;&lt;s&gt;")&amp;"&lt;/s&gt;&lt;/t&gt;","//s"),"cm",""))),MAX(VALUE(SUBSTITUTE(_xlfn.FILTERXML("&lt;t&gt;&lt;s&gt;"&amp;SUBSTITUTE(L247,",","&lt;/s&gt;&lt;s&gt;")&amp;"&lt;/s&gt;&lt;/t&gt;","//s"),"mm","")))/10))</f>
        <v>0.5</v>
      </c>
      <c r="N247" t="str">
        <f>IF('Model output'!L246="","",'Model output'!L246)</f>
        <v>Papillary carcinoma</v>
      </c>
      <c r="O247" t="str">
        <f>IF('Model output'!M246="","",'Model output'!M246)</f>
        <v>Follicular</v>
      </c>
      <c r="P247" t="str">
        <f>IF('Model output'!N246="","",'Model output'!N246)</f>
        <v>2.0 cm</v>
      </c>
      <c r="Q247" t="str">
        <f t="shared" si="59"/>
        <v>2.0cm</v>
      </c>
      <c r="R247" cm="1">
        <f t="array" ref="R247">IF(Q247="","",IF(ISNUMBER(SEARCH("cm",Q247)),MAX(VALUE(SUBSTITUTE(_xlfn.FILTERXML("&lt;t&gt;&lt;s&gt;"&amp;SUBSTITUTE(Q247,",","&lt;/s&gt;&lt;s&gt;")&amp;"&lt;/s&gt;&lt;/t&gt;","//s"),"cm",""))),MAX(VALUE(SUBSTITUTE(_xlfn.FILTERXML("&lt;t&gt;&lt;s&gt;"&amp;SUBSTITUTE(Q247,",","&lt;/s&gt;&lt;s&gt;")&amp;"&lt;/s&gt;&lt;/t&gt;","//s"),"mm","")))/10))</f>
        <v>2</v>
      </c>
      <c r="S247" t="str">
        <f>IF(OR('Model output'!P246="",ISNUMBER(SEARCH("Not identified", 'Model output'!P246)),ISNUMBER(SEARCH("Absent",'Model output'!P246)),AND(ISNUMBER(SEARCH("No",'Model output'!P246)),NOT(ISNUMBER(SEARCH("diagnostic",'Model output'!P246)))),ISNUMBER(SEARCH("Negative",'Model output'!P246))),"negative","positive")</f>
        <v>negative</v>
      </c>
      <c r="T247" t="str">
        <f>IF('Model output'!O246="","",'Model output'!O246)</f>
        <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positive</v>
      </c>
      <c r="X247" t="str">
        <f>IF('Model output'!S246="","", IF('Model output'!S246= "[]", "", 'Model output'!S246))</f>
        <v>Not identified</v>
      </c>
      <c r="Y247" t="str">
        <f>IF(OR('Model output'!S246="",ISNUMBER(SEARCH("Absent",'Model output'!S246)),ISNUMBER(SEARCH("Not identified",'Model output'!S246)),ISNUMBER(SEARCH("No",'Model output'!S246)),ISNUMBER(SEARCH("negative",'Model output'!S246)),ISNUMBER(SEARCH("limited to thyroid",'Model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 IF('Model output'!T246="[]", "", IF('Model output'!T246="Not mentioned", "No", "Yes")))</f>
        <v/>
      </c>
      <c r="AB247" t="str">
        <f>IF(AA247&lt;&gt;"Yes","",IF(OR('Model output'!U246="",'Model output'!U246="[]",ISNUMBER(SEARCH("Not identified",'Model output'!U246))),"",'Model output'!U246))</f>
        <v/>
      </c>
      <c r="AC247" s="9" t="str">
        <f>IF(OR('Model output'!V246="", AND(ISERROR(SEARCH("Positive",'Model output'!V246)), ISNUMBER(SEARCH("Negative",'Model output'!V246))), 'Model output'!V246="No", ISNUMBER(SEARCH("Uninvolved",'Model output'!V246)), ISNUMBER(SEARCH("Not involved",'Model output'!V246)), ISNUMBER(SEARCH("Free",'Model output'!V246)), ISNUMBER(SEARCH("Cannot be assessed",'Model output'!V246)), ISNUMBER(SEARCH("1 mm",'Model output'!V246)), ISNUMBER(SEARCH("0.1 CM",'Model output'!V246)), ISNUMBER(SEARCH("less than 0.2 mm",'Model output'!V246)), ISNUMBER(SEARCH("less than 0.5 mm",'Model output'!V246)), ISNUMBER(SEARCH("abut",'Model output'!V246))), "negative", "positive")</f>
        <v>negative</v>
      </c>
      <c r="AE247" s="27"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ISNUMBER(SEARCH("papillary",N247,1)),S247="positive"),AND(AND(ISNUMBER(J247),J247&gt;=5),M247=""),AND(AND(ISNUMBER(J247),J247&gt;=5),AND(ISNUMBER(M247),M247&gt;=1)),AND(ISNUMBER(SERACH("papillary",N247)),OR(Y247="positive",Z247="positive"), ISNUMBER(SEARCH("BRAF",AB247)))),"intermediate","low"))</f>
        <v>low</v>
      </c>
      <c r="AF247" s="28" t="str">
        <f t="shared" si="48"/>
        <v>1b</v>
      </c>
      <c r="AG247" s="28" t="str">
        <f t="shared" si="49"/>
        <v>1a</v>
      </c>
      <c r="AH247" s="28" t="str">
        <f t="shared" si="50"/>
        <v>0</v>
      </c>
      <c r="AI247" s="35" t="str">
        <f t="shared" si="51"/>
        <v>I</v>
      </c>
      <c r="AJ247" s="27" t="s">
        <v>627</v>
      </c>
      <c r="AK247" s="32" t="s">
        <v>944</v>
      </c>
      <c r="AL247" s="32" t="s">
        <v>949</v>
      </c>
      <c r="AM247" s="32" t="s">
        <v>948</v>
      </c>
      <c r="AN247" s="32" t="s">
        <v>59</v>
      </c>
      <c r="AO247" s="33">
        <f t="shared" ca="1" si="52"/>
        <v>1</v>
      </c>
      <c r="AP247" s="28">
        <f t="shared" si="53"/>
        <v>1</v>
      </c>
      <c r="AQ247" s="28">
        <f t="shared" si="54"/>
        <v>1</v>
      </c>
      <c r="AR247" s="28">
        <f t="shared" si="55"/>
        <v>1</v>
      </c>
      <c r="AS247" s="34">
        <f t="shared" si="56"/>
        <v>1</v>
      </c>
    </row>
    <row r="248" spans="1:45">
      <c r="A248" t="str">
        <f>'Model output'!A247</f>
        <v>TCGA-FY-A3NP</v>
      </c>
      <c r="B248" s="43">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1</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X</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X</v>
      </c>
      <c r="F248" t="str">
        <f t="shared" si="58"/>
        <v>negative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output'!G247)),ISNUMBER(SEARCH("2",'Model output'!G247)),ISNUMBER(SEARCH("III",'Model output'!G247)),ISNUMBER(SEARCH("three",'Model output'!G247)),ISNUMBER(SEARCH("3",'Model output'!G247)),ISNUMBER(SEARCH("IV",'Model output'!G247)),ISNUMBER(SEARCH("four",'Model output'!G247)),ISNUMBER(SEARCH("4",'Model output'!G247)),ISNUMBER(SEARCH("V ",'Model output'!G247)),ISNUMBER(SEARCH("five",'Model output'!G247)),ISNUMBER(SEARCH("5",'Model output'!G247))))), "lateral", "central"))</f>
        <v/>
      </c>
      <c r="H248" t="str">
        <f>IF('Model output'!H247="","negative",IF('Model output'!H247="[]", "negative", IF(OR(ISNUMBER(SEARCH("lymph node",'Model output'!H247)),ISNUMBER(SEARCH("Not mentioned",'Model output'!H247)),ISNUMBER(SEARCH("neck",'Model output'!H247)),ISNUMBER(SEARCH("Not applicable",'Model output'!H247))),"negative","positive")))</f>
        <v>negative</v>
      </c>
      <c r="I248" t="str">
        <f>IF('Model output'!I247="","",IF(ISNUMBER('Model output'!I247),'Model output'!I247,1))</f>
        <v/>
      </c>
      <c r="J248" t="str">
        <f>IF('Model output'!J247="","",IF(AND(ISNUMBER('Model output'!J247),'Model output'!J247&lt;=I248),'Model output'!J247,IF(ISNUMBER(SEARCH("0/",'Model output'!J247)),0,1)))</f>
        <v/>
      </c>
      <c r="K248" t="str" cm="1">
        <f t="array" ref="K248">IF(COUNT(FIND({0,1,2,3,4,5,6,7,8,9},'Model output'!K247))&gt;0,'Model output'!K247,"")</f>
        <v/>
      </c>
      <c r="L248" s="8" t="str">
        <f t="shared" si="60"/>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Papillary</v>
      </c>
      <c r="O248" t="str">
        <f>IF('Model output'!M247="","",'Model output'!M247)</f>
        <v>Follicular variant</v>
      </c>
      <c r="P248" t="str">
        <f>IF('Model output'!N247="","",'Model output'!N247)</f>
        <v>3 cm</v>
      </c>
      <c r="Q248" t="str">
        <f t="shared" si="59"/>
        <v>3cm</v>
      </c>
      <c r="R248" cm="1">
        <f t="array" ref="R248">IF(Q248="","",IF(ISNUMBER(SEARCH("cm",Q248)),MAX(VALUE(SUBSTITUTE(_xlfn.FILTERXML("&lt;t&gt;&lt;s&gt;"&amp;SUBSTITUTE(Q248,",","&lt;/s&gt;&lt;s&gt;")&amp;"&lt;/s&gt;&lt;/t&gt;","//s"),"cm",""))),MAX(VALUE(SUBSTITUTE(_xlfn.FILTERXML("&lt;t&gt;&lt;s&gt;"&amp;SUBSTITUTE(Q248,",","&lt;/s&gt;&lt;s&gt;")&amp;"&lt;/s&gt;&lt;/t&gt;","//s"),"mm","")))/10))</f>
        <v>3</v>
      </c>
      <c r="S248" t="str">
        <f>IF(OR('Model output'!P247="",ISNUMBER(SEARCH("Not identified", 'Model output'!P247)),ISNUMBER(SEARCH("Absent",'Model output'!P247)),AND(ISNUMBER(SEARCH("No",'Model output'!P247)),NOT(ISNUMBER(SEARCH("diagnostic",'Model output'!P247)))),ISNUMBER(SEARCH("Negative",'Model output'!P247))),"negative","positive")</f>
        <v>negative</v>
      </c>
      <c r="T248">
        <f>IF('Model output'!O247="","",'Model output'!O247)</f>
        <v>1</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positive</v>
      </c>
      <c r="X248" t="str">
        <f>IF('Model output'!S247="","", IF('Model output'!S247= "[]", "", 'Model output'!S247))</f>
        <v>Present</v>
      </c>
      <c r="Y248" t="str">
        <f>IF(OR('Model output'!S247="",ISNUMBER(SEARCH("Absent",'Model output'!S247)),ISNUMBER(SEARCH("Not identified",'Model output'!S247)),ISNUMBER(SEARCH("No",'Model output'!S247)),ISNUMBER(SEARCH("negative",'Model output'!S247)),ISNUMBER(SEARCH("limited to thyroid",'Model output'!S247))),"negative",IF(Z248="positive","gETE", "positive"))</f>
        <v>positive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 IF('Model output'!T247="[]", "", IF('Model output'!T247="Not mentioned", "No", "Yes")))</f>
        <v/>
      </c>
      <c r="AB248" t="str">
        <f>IF(AA248&lt;&gt;"Yes","",IF(OR('Model output'!U247="",'Model output'!U247="[]",ISNUMBER(SEARCH("Not identified",'Model output'!U247))),"",'Model output'!U247))</f>
        <v/>
      </c>
      <c r="AC248" s="9" t="str">
        <f>IF(OR('Model output'!V247="", AND(ISERROR(SEARCH("Positive",'Model output'!V247)), ISNUMBER(SEARCH("Negative",'Model output'!V247))), 'Model output'!V247="No", ISNUMBER(SEARCH("Uninvolved",'Model output'!V247)), ISNUMBER(SEARCH("Not involved",'Model output'!V247)), ISNUMBER(SEARCH("Free",'Model output'!V247)), ISNUMBER(SEARCH("Cannot be assessed",'Model output'!V247)), ISNUMBER(SEARCH("1 mm",'Model output'!V247)), ISNUMBER(SEARCH("0.1 CM",'Model output'!V247)), ISNUMBER(SEARCH("less than 0.2 mm",'Model output'!V247)), ISNUMBER(SEARCH("less than 0.5 mm",'Model output'!V247)), ISNUMBER(SEARCH("abut",'Model output'!V247))), "negative", "positive")</f>
        <v>negative</v>
      </c>
      <c r="AE248" s="27"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ISNUMBER(SEARCH("papillary",N248,1)),S248="positive"),AND(AND(ISNUMBER(J248),J248&gt;=5),M248=""),AND(AND(ISNUMBER(J248),J248&gt;=5),AND(ISNUMBER(M248),M248&gt;=1)),AND(ISNUMBER(SERACH("papillary",N248)),OR(Y248="positive",Z248="positive"), ISNUMBER(SEARCH("BRAF",AB248)))),"intermediate","low"))</f>
        <v>intermediate</v>
      </c>
      <c r="AF248" s="28" t="str">
        <f t="shared" si="48"/>
        <v>2</v>
      </c>
      <c r="AG248" s="28" t="str">
        <f t="shared" si="49"/>
        <v>0</v>
      </c>
      <c r="AH248" s="28" t="str">
        <f t="shared" si="50"/>
        <v>0</v>
      </c>
      <c r="AI248" s="35" t="str">
        <f t="shared" si="51"/>
        <v>I</v>
      </c>
      <c r="AJ248" s="27" t="s">
        <v>627</v>
      </c>
      <c r="AK248" s="32" t="s">
        <v>944</v>
      </c>
      <c r="AL248" s="32" t="s">
        <v>953</v>
      </c>
      <c r="AM248" s="32" t="s">
        <v>945</v>
      </c>
      <c r="AN248" s="32" t="s">
        <v>59</v>
      </c>
      <c r="AO248" s="33">
        <f t="shared" ca="1" si="52"/>
        <v>0</v>
      </c>
      <c r="AP248" s="28">
        <f t="shared" si="53"/>
        <v>0</v>
      </c>
      <c r="AQ248" s="28">
        <f t="shared" si="54"/>
        <v>1</v>
      </c>
      <c r="AR248" s="28">
        <f t="shared" si="55"/>
        <v>1</v>
      </c>
      <c r="AS248" s="34">
        <f t="shared" si="56"/>
        <v>1</v>
      </c>
    </row>
    <row r="249" spans="1:45">
      <c r="A249" t="str">
        <f>'Model output'!A248</f>
        <v>TCGA-FY-A3ON</v>
      </c>
      <c r="B249" s="43">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58"/>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output'!G248)),ISNUMBER(SEARCH("2",'Model output'!G248)),ISNUMBER(SEARCH("III",'Model output'!G248)),ISNUMBER(SEARCH("three",'Model output'!G248)),ISNUMBER(SEARCH("3",'Model output'!G248)),ISNUMBER(SEARCH("IV",'Model output'!G248)),ISNUMBER(SEARCH("four",'Model output'!G248)),ISNUMBER(SEARCH("4",'Model output'!G248)),ISNUMBER(SEARCH("V ",'Model output'!G248)),ISNUMBER(SEARCH("five",'Model output'!G248)),ISNUMBER(SEARCH("5",'Model output'!G248))))), "lateral", "central"))</f>
        <v/>
      </c>
      <c r="H249" t="str">
        <f>IF('Model output'!H248="","negative",IF('Model output'!H248="[]", "negative", IF(OR(ISNUMBER(SEARCH("lymph node",'Model output'!H248)),ISNUMBER(SEARCH("Not mentioned",'Model output'!H248)),ISNUMBER(SEARCH("neck",'Model output'!H248)),ISNUMBER(SEARCH("Not applicable",'Model output'!H248))),"negative","positive")))</f>
        <v>negative</v>
      </c>
      <c r="I249">
        <f>IF('Model output'!I248="","",IF(ISNUMBER('Model output'!I248),'Model output'!I248,1))</f>
        <v>4</v>
      </c>
      <c r="J249">
        <f>IF('Model output'!J248="","",IF(AND(ISNUMBER('Model output'!J248),'Model output'!J248&lt;=I249),'Model output'!J248,IF(ISNUMBER(SEARCH("0/",'Model output'!J248)),0,1)))</f>
        <v>1</v>
      </c>
      <c r="K249" t="str" cm="1">
        <f t="array" ref="K249">IF(COUNT(FIND({0,1,2,3,4,5,6,7,8,9},'Model output'!K248))&gt;0,'Model output'!K248,"")</f>
        <v>2.5cm</v>
      </c>
      <c r="L249" s="8" t="str">
        <f t="shared" si="60"/>
        <v>2.5cm</v>
      </c>
      <c r="M249" cm="1">
        <f t="array" ref="M249">IF(L249="","",IF(ISNUMBER(SEARCH("cm",L249)),MAX(VALUE(SUBSTITUTE(_xlfn.FILTERXML("&lt;t&gt;&lt;s&gt;"&amp;SUBSTITUTE(L249,",","&lt;/s&gt;&lt;s&gt;")&amp;"&lt;/s&gt;&lt;/t&gt;","//s"),"cm",""))),MAX(VALUE(SUBSTITUTE(_xlfn.FILTERXML("&lt;t&gt;&lt;s&gt;"&amp;SUBSTITUTE(L249,",","&lt;/s&gt;&lt;s&gt;")&amp;"&lt;/s&gt;&lt;/t&gt;","//s"),"mm","")))/10))</f>
        <v>2.5</v>
      </c>
      <c r="N249" t="str">
        <f>IF('Model output'!L248="","",'Model output'!L248)</f>
        <v>Papillary</v>
      </c>
      <c r="O249" t="str">
        <f>IF('Model output'!M248="","",'Model output'!M248)</f>
        <v>Classical variant</v>
      </c>
      <c r="P249" t="str">
        <f>IF('Model output'!N248="","",'Model output'!N248)</f>
        <v>2.5cm</v>
      </c>
      <c r="Q249" t="str">
        <f t="shared" si="59"/>
        <v>2.5cm</v>
      </c>
      <c r="R249" cm="1">
        <f t="array" ref="R249">IF(Q249="","",IF(ISNUMBER(SEARCH("cm",Q249)),MAX(VALUE(SUBSTITUTE(_xlfn.FILTERXML("&lt;t&gt;&lt;s&gt;"&amp;SUBSTITUTE(Q249,",","&lt;/s&gt;&lt;s&gt;")&amp;"&lt;/s&gt;&lt;/t&gt;","//s"),"cm",""))),MAX(VALUE(SUBSTITUTE(_xlfn.FILTERXML("&lt;t&gt;&lt;s&gt;"&amp;SUBSTITUTE(Q249,",","&lt;/s&gt;&lt;s&gt;")&amp;"&lt;/s&gt;&lt;/t&gt;","//s"),"mm","")))/10))</f>
        <v>2.5</v>
      </c>
      <c r="S249" t="str">
        <f>IF(OR('Model output'!P248="",ISNUMBER(SEARCH("Not identified", 'Model output'!P248)),ISNUMBER(SEARCH("Absent",'Model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t="str">
        <f>IF('Model output'!S248="","", IF('Model output'!S248= "[]", "", 'Model output'!S248))</f>
        <v>Not identified</v>
      </c>
      <c r="Y249" t="str">
        <f>IF(OR('Model output'!S248="",ISNUMBER(SEARCH("Absent",'Model output'!S248)),ISNUMBER(SEARCH("Not identified",'Model output'!S248)),ISNUMBER(SEARCH("No",'Model output'!S248)),ISNUMBER(SEARCH("negative",'Model output'!S248)),ISNUMBER(SEARCH("limited to thyroid",'Model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 IF('Model output'!T248="[]", "", IF('Model output'!T248="Not mentioned", "No", "Yes")))</f>
        <v/>
      </c>
      <c r="AB249" t="str">
        <f>IF(AA249&lt;&gt;"Yes","",IF(OR('Model output'!U248="",'Model output'!U248="[]",ISNUMBER(SEARCH("Not identified",'Model output'!U248))),"",'Model output'!U248))</f>
        <v/>
      </c>
      <c r="AC249" s="9" t="str">
        <f>IF(OR('Model output'!V248="", AND(ISERROR(SEARCH("Positive",'Model output'!V248)), ISNUMBER(SEARCH("Negative",'Model output'!V248))), 'Model output'!V248="No", ISNUMBER(SEARCH("Uninvolved",'Model output'!V248)), ISNUMBER(SEARCH("Not involved",'Model output'!V248)), ISNUMBER(SEARCH("Free",'Model output'!V248)), ISNUMBER(SEARCH("Cannot be assessed",'Model output'!V248)), ISNUMBER(SEARCH("1 mm",'Model output'!V248)), ISNUMBER(SEARCH("0.1 CM",'Model output'!V248)), ISNUMBER(SEARCH("less than 0.2 mm",'Model output'!V248)), ISNUMBER(SEARCH("less than 0.5 mm",'Model output'!V248)), ISNUMBER(SEARCH("abut",'Model output'!V248))), "negative", "positive")</f>
        <v>negative</v>
      </c>
      <c r="AE249" s="27"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ISNUMBER(SEARCH("papillary",N249,1)),S249="positive"),AND(AND(ISNUMBER(J249),J249&gt;=5),M249=""),AND(AND(ISNUMBER(J249),J249&gt;=5),AND(ISNUMBER(M249),M249&gt;=1)),AND(ISNUMBER(SERACH("papillary",N249)),OR(Y249="positive",Z249="positive"), ISNUMBER(SEARCH("BRAF",AB249)))),"intermediate","low"))</f>
        <v>low</v>
      </c>
      <c r="AF249" s="28" t="str">
        <f t="shared" si="48"/>
        <v>2</v>
      </c>
      <c r="AG249" s="28" t="str">
        <f t="shared" si="49"/>
        <v>1a</v>
      </c>
      <c r="AH249" s="28" t="str">
        <f t="shared" si="50"/>
        <v>0</v>
      </c>
      <c r="AI249" s="35" t="str">
        <f t="shared" si="51"/>
        <v>I</v>
      </c>
      <c r="AJ249" s="27" t="s">
        <v>627</v>
      </c>
      <c r="AK249" s="32" t="s">
        <v>947</v>
      </c>
      <c r="AL249" s="32" t="s">
        <v>949</v>
      </c>
      <c r="AM249" s="32" t="s">
        <v>948</v>
      </c>
      <c r="AN249" s="32" t="s">
        <v>59</v>
      </c>
      <c r="AO249" s="33">
        <f t="shared" ca="1" si="52"/>
        <v>1</v>
      </c>
      <c r="AP249" s="28">
        <f t="shared" si="53"/>
        <v>1</v>
      </c>
      <c r="AQ249" s="28">
        <f t="shared" si="54"/>
        <v>1</v>
      </c>
      <c r="AR249" s="28">
        <f t="shared" si="55"/>
        <v>1</v>
      </c>
      <c r="AS249" s="34">
        <f t="shared" si="56"/>
        <v>1</v>
      </c>
    </row>
    <row r="250" spans="1:45">
      <c r="A250" t="str">
        <f>'Model output'!A249</f>
        <v>TCGA-FY-A3R7</v>
      </c>
      <c r="B250" s="43">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X</v>
      </c>
      <c r="F250" t="str">
        <f t="shared" si="58"/>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output'!G249)),ISNUMBER(SEARCH("2",'Model output'!G249)),ISNUMBER(SEARCH("III",'Model output'!G249)),ISNUMBER(SEARCH("three",'Model output'!G249)),ISNUMBER(SEARCH("3",'Model output'!G249)),ISNUMBER(SEARCH("IV",'Model output'!G249)),ISNUMBER(SEARCH("four",'Model output'!G249)),ISNUMBER(SEARCH("4",'Model output'!G249)),ISNUMBER(SEARCH("V ",'Model output'!G249)),ISNUMBER(SEARCH("five",'Model output'!G249)),ISNUMBER(SEARCH("5",'Model output'!G249))))), "lateral", "central"))</f>
        <v>central</v>
      </c>
      <c r="H250" t="str">
        <f>IF('Model output'!H249="","negative",IF('Model output'!H249="[]", "negative", IF(OR(ISNUMBER(SEARCH("lymph node",'Model output'!H249)),ISNUMBER(SEARCH("Not mentioned",'Model output'!H249)),ISNUMBER(SEARCH("neck",'Model output'!H249)),ISNUMBER(SEARCH("Not applicable",'Model output'!H249))),"negative","positive")))</f>
        <v>negative</v>
      </c>
      <c r="I250">
        <f>IF('Model output'!I249="","",IF(ISNUMBER('Model output'!I249),'Model output'!I249,1))</f>
        <v>2</v>
      </c>
      <c r="J250">
        <f>IF('Model output'!J249="","",IF(AND(ISNUMBER('Model output'!J249),'Model output'!J249&lt;=I250),'Model output'!J249,IF(ISNUMBER(SEARCH("0/",'Model output'!J249)),0,1)))</f>
        <v>2</v>
      </c>
      <c r="K250" t="str" cm="1">
        <f t="array" ref="K250">IF(COUNT(FIND({0,1,2,3,4,5,6,7,8,9},'Model output'!K249))&gt;0,'Model output'!K249,"")</f>
        <v>1.1 cm</v>
      </c>
      <c r="L250" s="8" t="str">
        <f t="shared" si="60"/>
        <v>1.1cm</v>
      </c>
      <c r="M250" cm="1">
        <f t="array" ref="M250">IF(L250="","",IF(ISNUMBER(SEARCH("cm",L250)),MAX(VALUE(SUBSTITUTE(_xlfn.FILTERXML("&lt;t&gt;&lt;s&gt;"&amp;SUBSTITUTE(L250,",","&lt;/s&gt;&lt;s&gt;")&amp;"&lt;/s&gt;&lt;/t&gt;","//s"),"cm",""))),MAX(VALUE(SUBSTITUTE(_xlfn.FILTERXML("&lt;t&gt;&lt;s&gt;"&amp;SUBSTITUTE(L250,",","&lt;/s&gt;&lt;s&gt;")&amp;"&lt;/s&gt;&lt;/t&gt;","//s"),"mm","")))/10))</f>
        <v>1.1000000000000001</v>
      </c>
      <c r="N250" t="str">
        <f>IF('Model output'!L249="","",'Model output'!L249)</f>
        <v>Papillary carcinoma</v>
      </c>
      <c r="O250" t="str">
        <f>IF('Model output'!M249="","",'Model output'!M249)</f>
        <v>Classical</v>
      </c>
      <c r="P250" t="str">
        <f>IF('Model output'!N249="","",'Model output'!N249)</f>
        <v>2.0 cm</v>
      </c>
      <c r="Q250" t="str">
        <f t="shared" si="59"/>
        <v>2.0cm</v>
      </c>
      <c r="R250" cm="1">
        <f t="array" ref="R250">IF(Q250="","",IF(ISNUMBER(SEARCH("cm",Q250)),MAX(VALUE(SUBSTITUTE(_xlfn.FILTERXML("&lt;t&gt;&lt;s&gt;"&amp;SUBSTITUTE(Q250,",","&lt;/s&gt;&lt;s&gt;")&amp;"&lt;/s&gt;&lt;/t&gt;","//s"),"cm",""))),MAX(VALUE(SUBSTITUTE(_xlfn.FILTERXML("&lt;t&gt;&lt;s&gt;"&amp;SUBSTITUTE(Q250,",","&lt;/s&gt;&lt;s&gt;")&amp;"&lt;/s&gt;&lt;/t&gt;","//s"),"mm","")))/10))</f>
        <v>2</v>
      </c>
      <c r="S250" t="str">
        <f>IF(OR('Model output'!P249="",ISNUMBER(SEARCH("Not identified", 'Model output'!P249)),ISNUMBER(SEARCH("Absent",'Model output'!P249)),AND(ISNUMBER(SEARCH("No",'Model output'!P249)),NOT(ISNUMBER(SEARCH("diagnostic",'Model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t="str">
        <f>IF('Model output'!S249="","", IF('Model output'!S249= "[]", "", 'Model output'!S249))</f>
        <v>Present, minimal</v>
      </c>
      <c r="Y250" t="str">
        <f>IF(OR('Model output'!S249="",ISNUMBER(SEARCH("Absent",'Model output'!S249)),ISNUMBER(SEARCH("Not identified",'Model output'!S249)),ISNUMBER(SEARCH("No",'Model output'!S249)),ISNUMBER(SEARCH("negative",'Model output'!S249)),ISNUMBER(SEARCH("limited to thyroid",'Model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 IF('Model output'!T249="[]", "", IF('Model output'!T249="Not mentioned", "No", "Yes")))</f>
        <v/>
      </c>
      <c r="AB250" t="str">
        <f>IF(AA250&lt;&gt;"Yes","",IF(OR('Model output'!U249="",'Model output'!U249="[]",ISNUMBER(SEARCH("Not identified",'Model output'!U249))),"",'Model output'!U249))</f>
        <v/>
      </c>
      <c r="AC250" s="9" t="str">
        <f>IF(OR('Model output'!V249="", AND(ISERROR(SEARCH("Positive",'Model output'!V249)), ISNUMBER(SEARCH("Negative",'Model output'!V249))), 'Model output'!V249="No", ISNUMBER(SEARCH("Uninvolved",'Model output'!V249)), ISNUMBER(SEARCH("Not involved",'Model output'!V249)), ISNUMBER(SEARCH("Free",'Model output'!V249)), ISNUMBER(SEARCH("Cannot be assessed",'Model output'!V249)), ISNUMBER(SEARCH("1 mm",'Model output'!V249)), ISNUMBER(SEARCH("0.1 CM",'Model output'!V249)), ISNUMBER(SEARCH("less than 0.2 mm",'Model output'!V249)), ISNUMBER(SEARCH("less than 0.5 mm",'Model output'!V249)), ISNUMBER(SEARCH("abut",'Model output'!V249))), "negative", "positive")</f>
        <v>negative</v>
      </c>
      <c r="AE250" s="27"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ISNUMBER(SEARCH("papillary",N250,1)),S250="positive"),AND(AND(ISNUMBER(J250),J250&gt;=5),M250=""),AND(AND(ISNUMBER(J250),J250&gt;=5),AND(ISNUMBER(M250),M250&gt;=1)),AND(ISNUMBER(SERACH("papillary",N250)),OR(Y250="positive",Z250="positive"), ISNUMBER(SEARCH("BRAF",AB250)))),"intermediate","low"))</f>
        <v>intermediate</v>
      </c>
      <c r="AF250" s="28" t="str">
        <f t="shared" si="48"/>
        <v>1b</v>
      </c>
      <c r="AG250" s="28" t="str">
        <f t="shared" si="49"/>
        <v>1a</v>
      </c>
      <c r="AH250" s="28" t="str">
        <f t="shared" si="50"/>
        <v>0</v>
      </c>
      <c r="AI250" s="35" t="str">
        <f t="shared" si="51"/>
        <v>I</v>
      </c>
      <c r="AJ250" s="27" t="s">
        <v>629</v>
      </c>
      <c r="AK250" s="32" t="s">
        <v>944</v>
      </c>
      <c r="AL250" s="32" t="s">
        <v>949</v>
      </c>
      <c r="AM250" s="32" t="s">
        <v>948</v>
      </c>
      <c r="AN250" s="32" t="s">
        <v>59</v>
      </c>
      <c r="AO250" s="33">
        <f t="shared" ca="1" si="52"/>
        <v>1</v>
      </c>
      <c r="AP250" s="28">
        <f t="shared" si="53"/>
        <v>1</v>
      </c>
      <c r="AQ250" s="28">
        <f t="shared" si="54"/>
        <v>1</v>
      </c>
      <c r="AR250" s="28">
        <f t="shared" si="55"/>
        <v>1</v>
      </c>
      <c r="AS250" s="34">
        <f t="shared" si="56"/>
        <v>1</v>
      </c>
    </row>
    <row r="251" spans="1:45">
      <c r="A251" t="str">
        <f>'Model output'!A250</f>
        <v>TCGA-FY-A3R8</v>
      </c>
      <c r="B251" s="43">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X</v>
      </c>
      <c r="F251" t="str">
        <f t="shared" si="58"/>
        <v>negative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output'!G250)),ISNUMBER(SEARCH("2",'Model output'!G250)),ISNUMBER(SEARCH("III",'Model output'!G250)),ISNUMBER(SEARCH("three",'Model output'!G250)),ISNUMBER(SEARCH("3",'Model output'!G250)),ISNUMBER(SEARCH("IV",'Model output'!G250)),ISNUMBER(SEARCH("four",'Model output'!G250)),ISNUMBER(SEARCH("4",'Model output'!G250)),ISNUMBER(SEARCH("V ",'Model output'!G250)),ISNUMBER(SEARCH("five",'Model output'!G250)),ISNUMBER(SEARCH("5",'Model output'!G250))))), "lateral", "central"))</f>
        <v/>
      </c>
      <c r="H251" t="str">
        <f>IF('Model output'!H250="","negative",IF('Model output'!H250="[]", "negative", IF(OR(ISNUMBER(SEARCH("lymph node",'Model output'!H250)),ISNUMBER(SEARCH("Not mentioned",'Model output'!H250)),ISNUMBER(SEARCH("neck",'Model output'!H250)),ISNUMBER(SEARCH("Not applicable",'Model output'!H250))),"negative","positive")))</f>
        <v>negative</v>
      </c>
      <c r="I251" t="str">
        <f>IF('Model output'!I250="","",IF(ISNUMBER('Model output'!I250),'Model output'!I250,1))</f>
        <v/>
      </c>
      <c r="J251" t="str">
        <f>IF('Model output'!J250="","",IF(AND(ISNUMBER('Model output'!J250),'Model output'!J250&lt;=I251),'Model output'!J250,IF(ISNUMBER(SEARCH("0/",'Model output'!J250)),0,1)))</f>
        <v/>
      </c>
      <c r="K251" t="str" cm="1">
        <f t="array" ref="K251">IF(COUNT(FIND({0,1,2,3,4,5,6,7,8,9},'Model output'!K250))&gt;0,'Model output'!K250,"")</f>
        <v/>
      </c>
      <c r="L251" s="8" t="str">
        <f t="shared" si="60"/>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v>
      </c>
      <c r="O251" t="str">
        <f>IF('Model output'!M250="","",'Model output'!M250)</f>
        <v>Classical</v>
      </c>
      <c r="P251" t="str">
        <f>IF('Model output'!N250="","",'Model output'!N250)</f>
        <v>1.7 cm</v>
      </c>
      <c r="Q251" t="str">
        <f t="shared" si="59"/>
        <v>1.7cm</v>
      </c>
      <c r="R251" cm="1">
        <f t="array" ref="R251">IF(Q251="","",IF(ISNUMBER(SEARCH("cm",Q251)),MAX(VALUE(SUBSTITUTE(_xlfn.FILTERXML("&lt;t&gt;&lt;s&gt;"&amp;SUBSTITUTE(Q251,",","&lt;/s&gt;&lt;s&gt;")&amp;"&lt;/s&gt;&lt;/t&gt;","//s"),"cm",""))),MAX(VALUE(SUBSTITUTE(_xlfn.FILTERXML("&lt;t&gt;&lt;s&gt;"&amp;SUBSTITUTE(Q251,",","&lt;/s&gt;&lt;s&gt;")&amp;"&lt;/s&gt;&lt;/t&gt;","//s"),"mm","")))/10))</f>
        <v>1.7</v>
      </c>
      <c r="S251" t="str">
        <f>IF(OR('Model output'!P250="",ISNUMBER(SEARCH("Not identified", 'Model output'!P250)),ISNUMBER(SEARCH("Absent",'Model output'!P250)),AND(ISNUMBER(SEARCH("No",'Model output'!P250)),NOT(ISNUMBER(SEARCH("diagnostic",'Model output'!P250)))),ISNUMBER(SEARCH("Negative",'Model output'!P250))),"negative","positive")</f>
        <v>negative</v>
      </c>
      <c r="T251" t="str">
        <f>IF('Model output'!O250="","",'Model output'!O250)</f>
        <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t="str">
        <f>IF('Model output'!S250="","", IF('Model output'!S250= "[]", "", 'Model output'!S250))</f>
        <v>Present</v>
      </c>
      <c r="Y251" t="str">
        <f>IF(OR('Model output'!S250="",ISNUMBER(SEARCH("Absent",'Model output'!S250)),ISNUMBER(SEARCH("Not identified",'Model output'!S250)),ISNUMBER(SEARCH("No",'Model output'!S250)),ISNUMBER(SEARCH("negative",'Model output'!S250)),ISNUMBER(SEARCH("limited to thyroid",'Model output'!S250))),"negative",IF(Z251="positive","gETE", "positive"))</f>
        <v>positive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negative</v>
      </c>
      <c r="AA251" t="str">
        <f>IF('Model output'!T250="","", IF('Model output'!T250="[]", "", IF('Model output'!T250="Not mentioned", "No", "Yes")))</f>
        <v/>
      </c>
      <c r="AB251" t="str">
        <f>IF(AA251&lt;&gt;"Yes","",IF(OR('Model output'!U250="",'Model output'!U250="[]",ISNUMBER(SEARCH("Not identified",'Model output'!U250))),"",'Model output'!U250))</f>
        <v/>
      </c>
      <c r="AC251" s="9" t="str">
        <f>IF(OR('Model output'!V250="", AND(ISERROR(SEARCH("Positive",'Model output'!V250)), ISNUMBER(SEARCH("Negative",'Model output'!V250))), 'Model output'!V250="No", ISNUMBER(SEARCH("Uninvolved",'Model output'!V250)), ISNUMBER(SEARCH("Not involved",'Model output'!V250)), ISNUMBER(SEARCH("Free",'Model output'!V250)), ISNUMBER(SEARCH("Cannot be assessed",'Model output'!V250)), ISNUMBER(SEARCH("1 mm",'Model output'!V250)), ISNUMBER(SEARCH("0.1 CM",'Model output'!V250)), ISNUMBER(SEARCH("less than 0.2 mm",'Model output'!V250)), ISNUMBER(SEARCH("less than 0.5 mm",'Model output'!V250)), ISNUMBER(SEARCH("abut",'Model output'!V250))), "negative", "positive")</f>
        <v>negative</v>
      </c>
      <c r="AE251" s="27" t="str" cm="1">
        <f t="array" aca="1" ref="AE251" ca="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ISNUMBER(SEARCH("papillary",N251,1)),S251="positive"),AND(AND(ISNUMBER(J251),J251&gt;=5),M251=""),AND(AND(ISNUMBER(J251),J251&gt;=5),AND(ISNUMBER(M251),M251&gt;=1)),AND(ISNUMBER(SERACH("papillary",N251)),OR(Y251="positive",Z251="positive"), ISNUMBER(SEARCH("BRAF",AB251)))),"intermediate","low"))</f>
        <v>intermediate</v>
      </c>
      <c r="AF251" s="28" t="str">
        <f t="shared" si="48"/>
        <v>1b</v>
      </c>
      <c r="AG251" s="28" t="str">
        <f t="shared" si="49"/>
        <v>0</v>
      </c>
      <c r="AH251" s="28" t="str">
        <f t="shared" si="50"/>
        <v>0</v>
      </c>
      <c r="AI251" s="35" t="str">
        <f t="shared" si="51"/>
        <v>I</v>
      </c>
      <c r="AJ251" s="27" t="s">
        <v>625</v>
      </c>
      <c r="AK251" s="32" t="s">
        <v>943</v>
      </c>
      <c r="AL251" s="32" t="s">
        <v>948</v>
      </c>
      <c r="AM251" s="32" t="s">
        <v>948</v>
      </c>
      <c r="AN251" s="32" t="s">
        <v>946</v>
      </c>
      <c r="AO251" s="33">
        <f t="shared" ca="1" si="52"/>
        <v>0</v>
      </c>
      <c r="AP251" s="28">
        <f t="shared" si="53"/>
        <v>0</v>
      </c>
      <c r="AQ251" s="28">
        <f t="shared" si="54"/>
        <v>1</v>
      </c>
      <c r="AR251" s="28">
        <f t="shared" si="55"/>
        <v>1</v>
      </c>
      <c r="AS251" s="34">
        <f t="shared" si="56"/>
        <v>0</v>
      </c>
    </row>
    <row r="252" spans="1:45">
      <c r="A252" t="str">
        <f>'Model output'!A251</f>
        <v>TCGA-FY-A3R9</v>
      </c>
      <c r="B252" s="43">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X</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X</v>
      </c>
      <c r="F252" t="str">
        <f t="shared" si="58"/>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output'!G251)),ISNUMBER(SEARCH("2",'Model output'!G251)),ISNUMBER(SEARCH("III",'Model output'!G251)),ISNUMBER(SEARCH("three",'Model output'!G251)),ISNUMBER(SEARCH("3",'Model output'!G251)),ISNUMBER(SEARCH("IV",'Model output'!G251)),ISNUMBER(SEARCH("four",'Model output'!G251)),ISNUMBER(SEARCH("4",'Model output'!G251)),ISNUMBER(SEARCH("V ",'Model output'!G251)),ISNUMBER(SEARCH("five",'Model output'!G251)),ISNUMBER(SEARCH("5",'Model output'!G251))))), "lateral", "central"))</f>
        <v/>
      </c>
      <c r="H252" t="str">
        <f>IF('Model output'!H251="","negative",IF('Model output'!H251="[]", "negative", IF(OR(ISNUMBER(SEARCH("lymph node",'Model output'!H251)),ISNUMBER(SEARCH("Not mentioned",'Model output'!H251)),ISNUMBER(SEARCH("neck",'Model output'!H251)),ISNUMBER(SEARCH("Not applicable",'Model output'!H251))),"negative","positive")))</f>
        <v>negative</v>
      </c>
      <c r="I252" t="str">
        <f>IF('Model output'!I251="","",IF(ISNUMBER('Model output'!I251),'Model output'!I251,1))</f>
        <v/>
      </c>
      <c r="J252" t="str">
        <f>IF('Model output'!J251="","",IF(AND(ISNUMBER('Model output'!J251),'Model output'!J251&lt;=I252),'Model output'!J251,IF(ISNUMBER(SEARCH("0/",'Model output'!J251)),0,1)))</f>
        <v/>
      </c>
      <c r="K252" t="str" cm="1">
        <f t="array" ref="K252">IF(COUNT(FIND({0,1,2,3,4,5,6,7,8,9},'Model output'!K251))&gt;0,'Model output'!K251,"")</f>
        <v/>
      </c>
      <c r="L252" s="8" t="str">
        <f t="shared" si="60"/>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v>
      </c>
      <c r="O252" t="str">
        <f>IF('Model output'!M251="","",'Model output'!M251)</f>
        <v>Classical (usual)</v>
      </c>
      <c r="P252" t="str">
        <f>IF('Model output'!N251="","",'Model output'!N251)</f>
        <v>0.7 cm</v>
      </c>
      <c r="Q252" t="str">
        <f t="shared" si="59"/>
        <v>0.7cm</v>
      </c>
      <c r="R252" cm="1">
        <f t="array" ref="R252">IF(Q252="","",IF(ISNUMBER(SEARCH("cm",Q252)),MAX(VALUE(SUBSTITUTE(_xlfn.FILTERXML("&lt;t&gt;&lt;s&gt;"&amp;SUBSTITUTE(Q252,",","&lt;/s&gt;&lt;s&gt;")&amp;"&lt;/s&gt;&lt;/t&gt;","//s"),"cm",""))),MAX(VALUE(SUBSTITUTE(_xlfn.FILTERXML("&lt;t&gt;&lt;s&gt;"&amp;SUBSTITUTE(Q252,",","&lt;/s&gt;&lt;s&gt;")&amp;"&lt;/s&gt;&lt;/t&gt;","//s"),"mm","")))/10))</f>
        <v>0.7</v>
      </c>
      <c r="S252" t="str">
        <f>IF(OR('Model output'!P251="",ISNUMBER(SEARCH("Not identified", 'Model output'!P251)),ISNUMBER(SEARCH("Absent",'Model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t="str">
        <f>IF('Model output'!S251="","", IF('Model output'!S251= "[]", "", 'Model output'!S251))</f>
        <v>Not identified</v>
      </c>
      <c r="Y252" t="str">
        <f>IF(OR('Model output'!S251="",ISNUMBER(SEARCH("Absent",'Model output'!S251)),ISNUMBER(SEARCH("Not identified",'Model output'!S251)),ISNUMBER(SEARCH("No",'Model output'!S251)),ISNUMBER(SEARCH("negative",'Model output'!S251)),ISNUMBER(SEARCH("limited to thyroid",'Model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 IF('Model output'!T251="[]", "", IF('Model output'!T251="Not mentioned", "No", "Yes")))</f>
        <v/>
      </c>
      <c r="AB252" t="str">
        <f>IF(AA252&lt;&gt;"Yes","",IF(OR('Model output'!U251="",'Model output'!U251="[]",ISNUMBER(SEARCH("Not identified",'Model output'!U251))),"",'Model output'!U251))</f>
        <v/>
      </c>
      <c r="AC252" s="9" t="str">
        <f>IF(OR('Model output'!V251="", AND(ISERROR(SEARCH("Positive",'Model output'!V251)), ISNUMBER(SEARCH("Negative",'Model output'!V251))), 'Model output'!V251="No", ISNUMBER(SEARCH("Uninvolved",'Model output'!V251)), ISNUMBER(SEARCH("Not involved",'Model output'!V251)), ISNUMBER(SEARCH("Free",'Model output'!V251)), ISNUMBER(SEARCH("Cannot be assessed",'Model output'!V251)), ISNUMBER(SEARCH("1 mm",'Model output'!V251)), ISNUMBER(SEARCH("0.1 CM",'Model output'!V251)), ISNUMBER(SEARCH("less than 0.2 mm",'Model output'!V251)), ISNUMBER(SEARCH("less than 0.5 mm",'Model output'!V251)), ISNUMBER(SEARCH("abut",'Model output'!V251))), "negative", "positive")</f>
        <v>negative</v>
      </c>
      <c r="AE252" s="27"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ISNUMBER(SEARCH("papillary",N252,1)),S252="positive"),AND(AND(ISNUMBER(J252),J252&gt;=5),M252=""),AND(AND(ISNUMBER(J252),J252&gt;=5),AND(ISNUMBER(M252),M252&gt;=1)),AND(ISNUMBER(SERACH("papillary",N252)),OR(Y252="positive",Z252="positive"), ISNUMBER(SEARCH("BRAF",AB252)))),"intermediate","low"))</f>
        <v>low</v>
      </c>
      <c r="AF252" s="28" t="str">
        <f t="shared" si="48"/>
        <v>1a</v>
      </c>
      <c r="AG252" s="28" t="str">
        <f t="shared" si="49"/>
        <v>0</v>
      </c>
      <c r="AH252" s="28" t="str">
        <f t="shared" si="50"/>
        <v>0</v>
      </c>
      <c r="AI252" s="35" t="str">
        <f t="shared" si="51"/>
        <v>I</v>
      </c>
      <c r="AJ252" s="27" t="s">
        <v>627</v>
      </c>
      <c r="AK252" s="32" t="s">
        <v>949</v>
      </c>
      <c r="AL252" s="32" t="s">
        <v>945</v>
      </c>
      <c r="AM252" s="32" t="s">
        <v>948</v>
      </c>
      <c r="AN252" s="32" t="s">
        <v>59</v>
      </c>
      <c r="AO252" s="33">
        <f t="shared" ca="1" si="52"/>
        <v>1</v>
      </c>
      <c r="AP252" s="28">
        <f t="shared" si="53"/>
        <v>1</v>
      </c>
      <c r="AQ252" s="28">
        <f t="shared" si="54"/>
        <v>1</v>
      </c>
      <c r="AR252" s="28">
        <f t="shared" si="55"/>
        <v>1</v>
      </c>
      <c r="AS252" s="34">
        <f t="shared" si="56"/>
        <v>1</v>
      </c>
    </row>
    <row r="253" spans="1:45">
      <c r="A253" t="str">
        <f>'Model output'!A252</f>
        <v>TCGA-FY-A3RA</v>
      </c>
      <c r="B253" s="43">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X</v>
      </c>
      <c r="F253" t="str">
        <f t="shared" si="58"/>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output'!G252)),ISNUMBER(SEARCH("2",'Model output'!G252)),ISNUMBER(SEARCH("III",'Model output'!G252)),ISNUMBER(SEARCH("three",'Model output'!G252)),ISNUMBER(SEARCH("3",'Model output'!G252)),ISNUMBER(SEARCH("IV",'Model output'!G252)),ISNUMBER(SEARCH("four",'Model output'!G252)),ISNUMBER(SEARCH("4",'Model output'!G252)),ISNUMBER(SEARCH("V ",'Model output'!G252)),ISNUMBER(SEARCH("five",'Model output'!G252)),ISNUMBER(SEARCH("5",'Model output'!G252))))), "lateral", "central"))</f>
        <v/>
      </c>
      <c r="H253" t="str">
        <f>IF('Model output'!H252="","negative",IF('Model output'!H252="[]", "negative", IF(OR(ISNUMBER(SEARCH("lymph node",'Model output'!H252)),ISNUMBER(SEARCH("Not mentioned",'Model output'!H252)),ISNUMBER(SEARCH("neck",'Model output'!H252)),ISNUMBER(SEARCH("Not applicable",'Model output'!H252))),"negative","positive")))</f>
        <v>negative</v>
      </c>
      <c r="I253" t="str">
        <f>IF('Model output'!I252="","",IF(ISNUMBER('Model output'!I252),'Model output'!I252,1))</f>
        <v/>
      </c>
      <c r="J253" t="str">
        <f>IF('Model output'!J252="","",IF(AND(ISNUMBER('Model output'!J252),'Model output'!J252&lt;=I253),'Model output'!J252,IF(ISNUMBER(SEARCH("0/",'Model output'!J252)),0,1)))</f>
        <v/>
      </c>
      <c r="K253" t="str" cm="1">
        <f t="array" ref="K253">IF(COUNT(FIND({0,1,2,3,4,5,6,7,8,9},'Model output'!K252))&gt;0,'Model output'!K252,"")</f>
        <v/>
      </c>
      <c r="L253" s="8" t="str">
        <f t="shared" si="60"/>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v>
      </c>
      <c r="O253" t="str">
        <f>IF('Model output'!M252="","",'Model output'!M252)</f>
        <v/>
      </c>
      <c r="P253" t="str">
        <f>IF('Model output'!N252="","",'Model output'!N252)</f>
        <v>4 cm</v>
      </c>
      <c r="Q253" t="str">
        <f t="shared" si="59"/>
        <v>4cm</v>
      </c>
      <c r="R253" cm="1">
        <f t="array" ref="R253">IF(Q253="","",IF(ISNUMBER(SEARCH("cm",Q253)),MAX(VALUE(SUBSTITUTE(_xlfn.FILTERXML("&lt;t&gt;&lt;s&gt;"&amp;SUBSTITUTE(Q253,",","&lt;/s&gt;&lt;s&gt;")&amp;"&lt;/s&gt;&lt;/t&gt;","//s"),"cm",""))),MAX(VALUE(SUBSTITUTE(_xlfn.FILTERXML("&lt;t&gt;&lt;s&gt;"&amp;SUBSTITUTE(Q253,",","&lt;/s&gt;&lt;s&gt;")&amp;"&lt;/s&gt;&lt;/t&gt;","//s"),"mm","")))/10))</f>
        <v>4</v>
      </c>
      <c r="S253" t="str">
        <f>IF(OR('Model output'!P252="",ISNUMBER(SEARCH("Not identified", 'Model output'!P252)),ISNUMBER(SEARCH("Absent",'Model output'!P252)),AND(ISNUMBER(SEARCH("No",'Model output'!P252)),NOT(ISNUMBER(SEARCH("diagnostic",'Model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t="str">
        <f>IF('Model output'!S252="","", IF('Model output'!S252= "[]", "", 'Model output'!S252))</f>
        <v>Not identified</v>
      </c>
      <c r="Y253" t="str">
        <f>IF(OR('Model output'!S252="",ISNUMBER(SEARCH("Absent",'Model output'!S252)),ISNUMBER(SEARCH("Not identified",'Model output'!S252)),ISNUMBER(SEARCH("No",'Model output'!S252)),ISNUMBER(SEARCH("negative",'Model output'!S252)),ISNUMBER(SEARCH("limited to thyroid",'Model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 IF('Model output'!T252="[]", "", IF('Model output'!T252="Not mentioned", "No", "Yes")))</f>
        <v/>
      </c>
      <c r="AB253" t="str">
        <f>IF(AA253&lt;&gt;"Yes","",IF(OR('Model output'!U252="",'Model output'!U252="[]",ISNUMBER(SEARCH("Not identified",'Model output'!U252))),"",'Model output'!U252))</f>
        <v/>
      </c>
      <c r="AC253" s="9" t="str">
        <f>IF(OR('Model output'!V252="", AND(ISERROR(SEARCH("Positive",'Model output'!V252)), ISNUMBER(SEARCH("Negative",'Model output'!V252))), 'Model output'!V252="No", ISNUMBER(SEARCH("Uninvolved",'Model output'!V252)), ISNUMBER(SEARCH("Not involved",'Model output'!V252)), ISNUMBER(SEARCH("Free",'Model output'!V252)), ISNUMBER(SEARCH("Cannot be assessed",'Model output'!V252)), ISNUMBER(SEARCH("1 mm",'Model output'!V252)), ISNUMBER(SEARCH("0.1 CM",'Model output'!V252)), ISNUMBER(SEARCH("less than 0.2 mm",'Model output'!V252)), ISNUMBER(SEARCH("less than 0.5 mm",'Model output'!V252)), ISNUMBER(SEARCH("abut",'Model output'!V252))), "negative", "positive")</f>
        <v>negative</v>
      </c>
      <c r="AE253" s="27"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ISNUMBER(SEARCH("papillary",N253,1)),S253="positive"),AND(AND(ISNUMBER(J253),J253&gt;=5),M253=""),AND(AND(ISNUMBER(J253),J253&gt;=5),AND(ISNUMBER(M253),M253&gt;=1)),AND(ISNUMBER(SERACH("papillary",N253)),OR(Y253="positive",Z253="positive"), ISNUMBER(SEARCH("BRAF",AB253)))),"intermediate","low"))</f>
        <v>low</v>
      </c>
      <c r="AF253" s="28" t="str">
        <f t="shared" si="48"/>
        <v>2</v>
      </c>
      <c r="AG253" s="28" t="str">
        <f t="shared" si="49"/>
        <v>0</v>
      </c>
      <c r="AH253" s="28" t="str">
        <f t="shared" si="50"/>
        <v>0</v>
      </c>
      <c r="AI253" s="35" t="str">
        <f t="shared" si="51"/>
        <v>I</v>
      </c>
      <c r="AJ253" s="27" t="s">
        <v>627</v>
      </c>
      <c r="AK253" s="32" t="s">
        <v>947</v>
      </c>
      <c r="AL253" s="32" t="s">
        <v>948</v>
      </c>
      <c r="AM253" s="32" t="s">
        <v>948</v>
      </c>
      <c r="AN253" s="32" t="s">
        <v>59</v>
      </c>
      <c r="AO253" s="33">
        <f t="shared" ca="1" si="52"/>
        <v>1</v>
      </c>
      <c r="AP253" s="28">
        <f t="shared" si="53"/>
        <v>1</v>
      </c>
      <c r="AQ253" s="28">
        <f t="shared" si="54"/>
        <v>1</v>
      </c>
      <c r="AR253" s="28">
        <f t="shared" si="55"/>
        <v>1</v>
      </c>
      <c r="AS253" s="34">
        <f t="shared" si="56"/>
        <v>1</v>
      </c>
    </row>
    <row r="254" spans="1:45">
      <c r="A254" t="str">
        <f>'Model output'!A253</f>
        <v>TCGA-FY-A3TY</v>
      </c>
      <c r="B254" s="43">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58"/>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output'!G253)),ISNUMBER(SEARCH("2",'Model output'!G253)),ISNUMBER(SEARCH("III",'Model output'!G253)),ISNUMBER(SEARCH("three",'Model output'!G253)),ISNUMBER(SEARCH("3",'Model output'!G253)),ISNUMBER(SEARCH("IV",'Model output'!G253)),ISNUMBER(SEARCH("four",'Model output'!G253)),ISNUMBER(SEARCH("4",'Model output'!G253)),ISNUMBER(SEARCH("V ",'Model output'!G253)),ISNUMBER(SEARCH("five",'Model output'!G253)),ISNUMBER(SEARCH("5",'Model output'!G253))))), "lateral", "central"))</f>
        <v/>
      </c>
      <c r="H254" t="str">
        <f>IF('Model output'!H253="","negative",IF('Model output'!H253="[]", "negative", IF(OR(ISNUMBER(SEARCH("lymph node",'Model output'!H253)),ISNUMBER(SEARCH("Not mentioned",'Model output'!H253)),ISNUMBER(SEARCH("neck",'Model output'!H253)),ISNUMBER(SEARCH("Not applicable",'Model output'!H253))),"negative","positive")))</f>
        <v>negative</v>
      </c>
      <c r="I254">
        <f>IF('Model output'!I253="","",IF(ISNUMBER('Model output'!I253),'Model output'!I253,1))</f>
        <v>6</v>
      </c>
      <c r="J254">
        <f>IF('Model output'!J253="","",IF(AND(ISNUMBER('Model output'!J253),'Model output'!J253&lt;=I254),'Model output'!J253,IF(ISNUMBER(SEARCH("0/",'Model output'!J253)),0,1)))</f>
        <v>0</v>
      </c>
      <c r="K254" t="str" cm="1">
        <f t="array" ref="K254">IF(COUNT(FIND({0,1,2,3,4,5,6,7,8,9},'Model output'!K253))&gt;0,'Model output'!K253,"")</f>
        <v/>
      </c>
      <c r="L254" s="8" t="str">
        <f t="shared" si="60"/>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v>
      </c>
      <c r="O254" t="str">
        <f>IF('Model output'!M253="","",'Model output'!M253)</f>
        <v>Classical</v>
      </c>
      <c r="P254" t="str">
        <f>IF('Model output'!N253="","",'Model output'!N253)</f>
        <v>4.2 cm</v>
      </c>
      <c r="Q254" t="str">
        <f t="shared" si="59"/>
        <v>4.2cm</v>
      </c>
      <c r="R254" cm="1">
        <f t="array" ref="R254">IF(Q254="","",IF(ISNUMBER(SEARCH("cm",Q254)),MAX(VALUE(SUBSTITUTE(_xlfn.FILTERXML("&lt;t&gt;&lt;s&gt;"&amp;SUBSTITUTE(Q254,",","&lt;/s&gt;&lt;s&gt;")&amp;"&lt;/s&gt;&lt;/t&gt;","//s"),"cm",""))),MAX(VALUE(SUBSTITUTE(_xlfn.FILTERXML("&lt;t&gt;&lt;s&gt;"&amp;SUBSTITUTE(Q254,",","&lt;/s&gt;&lt;s&gt;")&amp;"&lt;/s&gt;&lt;/t&gt;","//s"),"mm","")))/10))</f>
        <v>4.2</v>
      </c>
      <c r="S254" t="str">
        <f>IF(OR('Model output'!P253="",ISNUMBER(SEARCH("Not identified", 'Model output'!P253)),ISNUMBER(SEARCH("Absent",'Model output'!P253)),AND(ISNUMBER(SEARCH("No",'Model output'!P253)),NOT(ISNUMBER(SEARCH("diagnostic",'Model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t="str">
        <f>IF('Model output'!S253="","", IF('Model output'!S253= "[]", "", 'Model output'!S253))</f>
        <v>Present</v>
      </c>
      <c r="Y254" t="str">
        <f>IF(OR('Model output'!S253="",ISNUMBER(SEARCH("Absent",'Model output'!S253)),ISNUMBER(SEARCH("Not identified",'Model output'!S253)),ISNUMBER(SEARCH("No",'Model output'!S253)),ISNUMBER(SEARCH("negative",'Model output'!S253)),ISNUMBER(SEARCH("limited to thyroid",'Model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 IF('Model output'!T253="[]", "", IF('Model output'!T253="Not mentioned", "No", "Yes")))</f>
        <v/>
      </c>
      <c r="AB254" t="str">
        <f>IF(AA254&lt;&gt;"Yes","",IF(OR('Model output'!U253="",'Model output'!U253="[]",ISNUMBER(SEARCH("Not identified",'Model output'!U253))),"",'Model output'!U253))</f>
        <v/>
      </c>
      <c r="AC254" s="9" t="str">
        <f>IF(OR('Model output'!V253="", AND(ISERROR(SEARCH("Positive",'Model output'!V253)), ISNUMBER(SEARCH("Negative",'Model output'!V253))), 'Model output'!V253="No", ISNUMBER(SEARCH("Uninvolved",'Model output'!V253)), ISNUMBER(SEARCH("Not involved",'Model output'!V253)), ISNUMBER(SEARCH("Free",'Model output'!V253)), ISNUMBER(SEARCH("Cannot be assessed",'Model output'!V253)), ISNUMBER(SEARCH("1 mm",'Model output'!V253)), ISNUMBER(SEARCH("0.1 CM",'Model output'!V253)), ISNUMBER(SEARCH("less than 0.2 mm",'Model output'!V253)), ISNUMBER(SEARCH("less than 0.5 mm",'Model output'!V253)), ISNUMBER(SEARCH("abut",'Model output'!V253))), "negative", "positive")</f>
        <v>negative</v>
      </c>
      <c r="AE254" s="27"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ISNUMBER(SEARCH("papillary",N254,1)),S254="positive"),AND(AND(ISNUMBER(J254),J254&gt;=5),M254=""),AND(AND(ISNUMBER(J254),J254&gt;=5),AND(ISNUMBER(M254),M254&gt;=1)),AND(ISNUMBER(SERACH("papillary",N254)),OR(Y254="positive",Z254="positive"), ISNUMBER(SEARCH("BRAF",AB254)))),"intermediate","low"))</f>
        <v>intermediate</v>
      </c>
      <c r="AF254" s="28" t="str">
        <f t="shared" si="48"/>
        <v>3a</v>
      </c>
      <c r="AG254" s="28" t="str">
        <f t="shared" si="49"/>
        <v>0</v>
      </c>
      <c r="AH254" s="28" t="str">
        <f t="shared" si="50"/>
        <v>0</v>
      </c>
      <c r="AI254" s="35" t="str">
        <f t="shared" si="51"/>
        <v>II</v>
      </c>
      <c r="AJ254" s="27" t="s">
        <v>625</v>
      </c>
      <c r="AK254" s="32" t="s">
        <v>943</v>
      </c>
      <c r="AL254" s="32" t="s">
        <v>945</v>
      </c>
      <c r="AM254" s="32" t="s">
        <v>948</v>
      </c>
      <c r="AN254" s="32" t="s">
        <v>946</v>
      </c>
      <c r="AO254" s="33">
        <f t="shared" ca="1" si="52"/>
        <v>0</v>
      </c>
      <c r="AP254" s="28">
        <f t="shared" si="53"/>
        <v>0</v>
      </c>
      <c r="AQ254" s="28">
        <f t="shared" si="54"/>
        <v>1</v>
      </c>
      <c r="AR254" s="28">
        <f t="shared" si="55"/>
        <v>1</v>
      </c>
      <c r="AS254" s="34">
        <f t="shared" si="56"/>
        <v>1</v>
      </c>
    </row>
    <row r="255" spans="1:45">
      <c r="A255" t="str">
        <f>'Model output'!A254</f>
        <v>TCGA-FY-A3W9</v>
      </c>
      <c r="B255" s="43">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X</v>
      </c>
      <c r="F255" t="str">
        <f t="shared" si="58"/>
        <v>negative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output'!G254)),ISNUMBER(SEARCH("2",'Model output'!G254)),ISNUMBER(SEARCH("III",'Model output'!G254)),ISNUMBER(SEARCH("three",'Model output'!G254)),ISNUMBER(SEARCH("3",'Model output'!G254)),ISNUMBER(SEARCH("IV",'Model output'!G254)),ISNUMBER(SEARCH("four",'Model output'!G254)),ISNUMBER(SEARCH("4",'Model output'!G254)),ISNUMBER(SEARCH("V ",'Model output'!G254)),ISNUMBER(SEARCH("five",'Model output'!G254)),ISNUMBER(SEARCH("5",'Model output'!G254))))), "lateral", "central"))</f>
        <v/>
      </c>
      <c r="H255" t="str">
        <f>IF('Model output'!H254="","negative",IF('Model output'!H254="[]", "negative", IF(OR(ISNUMBER(SEARCH("lymph node",'Model output'!H254)),ISNUMBER(SEARCH("Not mentioned",'Model output'!H254)),ISNUMBER(SEARCH("neck",'Model output'!H254)),ISNUMBER(SEARCH("Not applicable",'Model output'!H254))),"negative","positive")))</f>
        <v>negative</v>
      </c>
      <c r="I255">
        <f>IF('Model output'!I254="","",IF(ISNUMBER('Model output'!I254),'Model output'!I254,1))</f>
        <v>1</v>
      </c>
      <c r="J255">
        <f>IF('Model output'!J254="","",IF(AND(ISNUMBER('Model output'!J254),'Model output'!J254&lt;=I255),'Model output'!J254,IF(ISNUMBER(SEARCH("0/",'Model output'!J254)),0,1)))</f>
        <v>0</v>
      </c>
      <c r="K255" t="str" cm="1">
        <f t="array" ref="K255">IF(COUNT(FIND({0,1,2,3,4,5,6,7,8,9},'Model output'!K254))&gt;0,'Model output'!K254,"")</f>
        <v/>
      </c>
      <c r="L255" s="8" t="str">
        <f t="shared" si="60"/>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v>
      </c>
      <c r="O255" t="str">
        <f>IF('Model output'!M254="","",'Model output'!M254)</f>
        <v>Follicular variant</v>
      </c>
      <c r="P255" t="str">
        <f>IF('Model output'!N254="","",'Model output'!N254)</f>
        <v>2.3 cm</v>
      </c>
      <c r="Q255" t="str">
        <f t="shared" si="59"/>
        <v>2.3cm</v>
      </c>
      <c r="R255" cm="1">
        <f t="array" ref="R255">IF(Q255="","",IF(ISNUMBER(SEARCH("cm",Q255)),MAX(VALUE(SUBSTITUTE(_xlfn.FILTERXML("&lt;t&gt;&lt;s&gt;"&amp;SUBSTITUTE(Q255,",","&lt;/s&gt;&lt;s&gt;")&amp;"&lt;/s&gt;&lt;/t&gt;","//s"),"cm",""))),MAX(VALUE(SUBSTITUTE(_xlfn.FILTERXML("&lt;t&gt;&lt;s&gt;"&amp;SUBSTITUTE(Q255,",","&lt;/s&gt;&lt;s&gt;")&amp;"&lt;/s&gt;&lt;/t&gt;","//s"),"mm","")))/10))</f>
        <v>2.2999999999999998</v>
      </c>
      <c r="S255" t="str">
        <f>IF(OR('Model output'!P254="",ISNUMBER(SEARCH("Not identified", 'Model output'!P254)),ISNUMBER(SEARCH("Absent",'Model output'!P254)),AND(ISNUMBER(SEARCH("No",'Model output'!P254)),NOT(ISNUMBER(SEARCH("diagnostic",'Model output'!P254)))),ISNUMBER(SEARCH("Negative",'Model output'!P254))),"negative","positive")</f>
        <v>negative</v>
      </c>
      <c r="T255">
        <f>IF('Model output'!O254="","",'Model output'!O254)</f>
        <v>1</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t="str">
        <f>IF('Model output'!S254="","", IF('Model output'!S254= "[]", "", 'Model output'!S254))</f>
        <v>Not identified</v>
      </c>
      <c r="Y255" t="str">
        <f>IF(OR('Model output'!S254="",ISNUMBER(SEARCH("Absent",'Model output'!S254)),ISNUMBER(SEARCH("Not identified",'Model output'!S254)),ISNUMBER(SEARCH("No",'Model output'!S254)),ISNUMBER(SEARCH("negative",'Model output'!S254)),ISNUMBER(SEARCH("limited to thyroid",'Model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 IF('Model output'!T254="[]", "", IF('Model output'!T254="Not mentioned", "No", "Yes")))</f>
        <v/>
      </c>
      <c r="AB255" t="str">
        <f>IF(AA255&lt;&gt;"Yes","",IF(OR('Model output'!U254="",'Model output'!U254="[]",ISNUMBER(SEARCH("Not identified",'Model output'!U254))),"",'Model output'!U254))</f>
        <v/>
      </c>
      <c r="AC255" s="9" t="str">
        <f>IF(OR('Model output'!V254="", AND(ISERROR(SEARCH("Positive",'Model output'!V254)), ISNUMBER(SEARCH("Negative",'Model output'!V254))), 'Model output'!V254="No", ISNUMBER(SEARCH("Uninvolved",'Model output'!V254)), ISNUMBER(SEARCH("Not involved",'Model output'!V254)), ISNUMBER(SEARCH("Free",'Model output'!V254)), ISNUMBER(SEARCH("Cannot be assessed",'Model output'!V254)), ISNUMBER(SEARCH("1 mm",'Model output'!V254)), ISNUMBER(SEARCH("0.1 CM",'Model output'!V254)), ISNUMBER(SEARCH("less than 0.2 mm",'Model output'!V254)), ISNUMBER(SEARCH("less than 0.5 mm",'Model output'!V254)), ISNUMBER(SEARCH("abut",'Model output'!V254))), "negative", "positive")</f>
        <v>positive</v>
      </c>
      <c r="AE255" s="27"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ISNUMBER(SEARCH("papillary",N255,1)),S255="positive"),AND(AND(ISNUMBER(J255),J255&gt;=5),M255=""),AND(AND(ISNUMBER(J255),J255&gt;=5),AND(ISNUMBER(M255),M255&gt;=1)),AND(ISNUMBER(SERACH("papillary",N255)),OR(Y255="positive",Z255="positive"), ISNUMBER(SEARCH("BRAF",AB255)))),"intermediate","low"))</f>
        <v>high</v>
      </c>
      <c r="AF255" s="28" t="str">
        <f t="shared" ref="AF255:AF291" si="61">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28" t="str">
        <f t="shared" ref="AG255:AG291" si="62">IF(AND(ISNUMBER(J255),J255&gt;0),
IF(G255="lateral", "1b","1a"), "0")</f>
        <v>0</v>
      </c>
      <c r="AH255" s="28" t="str">
        <f t="shared" si="50"/>
        <v>0</v>
      </c>
      <c r="AI255" s="35" t="str">
        <f t="shared" si="51"/>
        <v>I</v>
      </c>
      <c r="AJ255" s="27" t="s">
        <v>625</v>
      </c>
      <c r="AK255" s="32" t="s">
        <v>947</v>
      </c>
      <c r="AL255" s="32" t="s">
        <v>945</v>
      </c>
      <c r="AM255" s="32" t="s">
        <v>948</v>
      </c>
      <c r="AN255" s="32" t="s">
        <v>59</v>
      </c>
      <c r="AO255" s="33">
        <f t="shared" si="52"/>
        <v>1</v>
      </c>
      <c r="AP255" s="28">
        <f t="shared" si="53"/>
        <v>1</v>
      </c>
      <c r="AQ255" s="28">
        <f t="shared" si="54"/>
        <v>1</v>
      </c>
      <c r="AR255" s="28">
        <f t="shared" si="55"/>
        <v>1</v>
      </c>
      <c r="AS255" s="34">
        <f t="shared" si="56"/>
        <v>1</v>
      </c>
    </row>
    <row r="256" spans="1:45">
      <c r="A256" t="str">
        <f>'Model output'!A255</f>
        <v>TCGA-FY-A3WA</v>
      </c>
      <c r="B256" s="43">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X</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X</v>
      </c>
      <c r="F256" t="str">
        <f t="shared" si="58"/>
        <v>negative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output'!G255)),ISNUMBER(SEARCH("2",'Model output'!G255)),ISNUMBER(SEARCH("III",'Model output'!G255)),ISNUMBER(SEARCH("three",'Model output'!G255)),ISNUMBER(SEARCH("3",'Model output'!G255)),ISNUMBER(SEARCH("IV",'Model output'!G255)),ISNUMBER(SEARCH("four",'Model output'!G255)),ISNUMBER(SEARCH("4",'Model output'!G255)),ISNUMBER(SEARCH("V ",'Model output'!G255)),ISNUMBER(SEARCH("five",'Model output'!G255)),ISNUMBER(SEARCH("5",'Model output'!G255))))), "lateral", "central"))</f>
        <v/>
      </c>
      <c r="H256" t="str">
        <f>IF('Model output'!H255="","negative",IF('Model output'!H255="[]", "negative", IF(OR(ISNUMBER(SEARCH("lymph node",'Model output'!H255)),ISNUMBER(SEARCH("Not mentioned",'Model output'!H255)),ISNUMBER(SEARCH("neck",'Model output'!H255)),ISNUMBER(SEARCH("Not applicable",'Model output'!H255))),"negative","positive")))</f>
        <v>negative</v>
      </c>
      <c r="I256" t="str">
        <f>IF('Model output'!I255="","",IF(ISNUMBER('Model output'!I255),'Model output'!I255,1))</f>
        <v/>
      </c>
      <c r="J256" t="str">
        <f>IF('Model output'!J255="","",IF(AND(ISNUMBER('Model output'!J255),'Model output'!J255&lt;=I256),'Model output'!J255,IF(ISNUMBER(SEARCH("0/",'Model output'!J255)),0,1)))</f>
        <v/>
      </c>
      <c r="K256" t="str" cm="1">
        <f t="array" ref="K256">IF(COUNT(FIND({0,1,2,3,4,5,6,7,8,9},'Model output'!K255))&gt;0,'Model output'!K255,"")</f>
        <v/>
      </c>
      <c r="L256" s="8" t="str">
        <f t="shared" si="60"/>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Papillary</v>
      </c>
      <c r="O256" t="str">
        <f>IF('Model output'!M255="","",'Model output'!M255)</f>
        <v>Follicular variant</v>
      </c>
      <c r="P256" t="str">
        <f>IF('Model output'!N255="","",'Model output'!N255)</f>
        <v>2.1 cm</v>
      </c>
      <c r="Q256" t="str">
        <f t="shared" si="59"/>
        <v>2.1cm</v>
      </c>
      <c r="R256" cm="1">
        <f t="array" ref="R256">IF(Q256="","",IF(ISNUMBER(SEARCH("cm",Q256)),MAX(VALUE(SUBSTITUTE(_xlfn.FILTERXML("&lt;t&gt;&lt;s&gt;"&amp;SUBSTITUTE(Q256,",","&lt;/s&gt;&lt;s&gt;")&amp;"&lt;/s&gt;&lt;/t&gt;","//s"),"cm",""))),MAX(VALUE(SUBSTITUTE(_xlfn.FILTERXML("&lt;t&gt;&lt;s&gt;"&amp;SUBSTITUTE(Q256,",","&lt;/s&gt;&lt;s&gt;")&amp;"&lt;/s&gt;&lt;/t&gt;","//s"),"mm","")))/10))</f>
        <v>2.1</v>
      </c>
      <c r="S256" t="str">
        <f>IF(OR('Model output'!P255="",ISNUMBER(SEARCH("Not identified", 'Model output'!P255)),ISNUMBER(SEARCH("Absent",'Model output'!P255)),AND(ISNUMBER(SEARCH("No",'Model output'!P255)),NOT(ISNUMBER(SEARCH("diagnostic",'Model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positive</v>
      </c>
      <c r="X256" t="str">
        <f>IF('Model output'!S255="","", IF('Model output'!S255= "[]", "", 'Model output'!S255))</f>
        <v/>
      </c>
      <c r="Y256" t="str">
        <f>IF(OR('Model output'!S255="",ISNUMBER(SEARCH("Absent",'Model output'!S255)),ISNUMBER(SEARCH("Not identified",'Model output'!S255)),ISNUMBER(SEARCH("No",'Model output'!S255)),ISNUMBER(SEARCH("negative",'Model output'!S255)),ISNUMBER(SEARCH("limited to thyroid",'Model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 IF('Model output'!T255="[]", "", IF('Model output'!T255="Not mentioned", "No", "Yes")))</f>
        <v/>
      </c>
      <c r="AB256" t="str">
        <f>IF(AA256&lt;&gt;"Yes","",IF(OR('Model output'!U255="",'Model output'!U255="[]",ISNUMBER(SEARCH("Not identified",'Model output'!U255))),"",'Model output'!U255))</f>
        <v/>
      </c>
      <c r="AC256" s="9" t="str">
        <f>IF(OR('Model output'!V255="", AND(ISERROR(SEARCH("Positive",'Model output'!V255)), ISNUMBER(SEARCH("Negative",'Model output'!V255))), 'Model output'!V255="No", ISNUMBER(SEARCH("Uninvolved",'Model output'!V255)), ISNUMBER(SEARCH("Not involved",'Model output'!V255)), ISNUMBER(SEARCH("Free",'Model output'!V255)), ISNUMBER(SEARCH("Cannot be assessed",'Model output'!V255)), ISNUMBER(SEARCH("1 mm",'Model output'!V255)), ISNUMBER(SEARCH("0.1 CM",'Model output'!V255)), ISNUMBER(SEARCH("less than 0.2 mm",'Model output'!V255)), ISNUMBER(SEARCH("less than 0.5 mm",'Model output'!V255)), ISNUMBER(SEARCH("abut",'Model output'!V255))), "negative", "positive")</f>
        <v>negative</v>
      </c>
      <c r="AE256" s="27"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ISNUMBER(SEARCH("papillary",N256,1)),S256="positive"),AND(AND(ISNUMBER(J256),J256&gt;=5),M256=""),AND(AND(ISNUMBER(J256),J256&gt;=5),AND(ISNUMBER(M256),M256&gt;=1)),AND(ISNUMBER(SERACH("papillary",N256)),OR(Y256="positive",Z256="positive"), ISNUMBER(SEARCH("BRAF",AB256)))),"intermediate","low"))</f>
        <v>low</v>
      </c>
      <c r="AF256" s="28" t="str">
        <f t="shared" si="61"/>
        <v>2</v>
      </c>
      <c r="AG256" s="28" t="str">
        <f t="shared" si="62"/>
        <v>0</v>
      </c>
      <c r="AH256" s="28" t="str">
        <f t="shared" ref="AH256:AH291" si="63">IF(OR(H256="unknown"),"x",IF(H256="negative","0","1"))</f>
        <v>0</v>
      </c>
      <c r="AI256" s="35" t="str">
        <f t="shared" ref="AI256:AI291" si="64">IF(AND(B256&lt;55,AH256="0"),"I",
IF(AND(B256&lt;55,AH256="1"),"II",
IF(AH256="1","IVB",
IF(AND(AF256="4b",AH256="0"),"IVA",
IF(AND(AF256="4a",AH256="0"),"III",
IF(AND(OR(AF256="3a",AF256="3b",AF256="3"),AH256="0"),"II",
IF(AND(AF256="2",OR(AG256="1",AG256="1a",AG256="1b"),AH256="0"),"II",
IF(AND(OR(AF256="1a",AF256="1b",AF256="1"),OR(AG256="1",AG256="1a",AG256="1b"),AH256="0"),"II","I"
))))))))</f>
        <v>I</v>
      </c>
      <c r="AJ256" s="27" t="s">
        <v>627</v>
      </c>
      <c r="AK256" s="32" t="s">
        <v>949</v>
      </c>
      <c r="AL256" s="32" t="s">
        <v>948</v>
      </c>
      <c r="AM256" s="32" t="s">
        <v>948</v>
      </c>
      <c r="AN256" s="32" t="s">
        <v>59</v>
      </c>
      <c r="AO256" s="33">
        <f t="shared" ref="AO256:AO291" ca="1" si="65">IF(AE256=AJ256,1,0)</f>
        <v>1</v>
      </c>
      <c r="AP256" s="28">
        <f t="shared" ref="AP256:AP291" si="66">IF(AF256=AK256, 1, IF(AND(AF256="x", AK256="0"), 1, IF(AND(AF256="0", AK256="x"), 1, 0)))</f>
        <v>0</v>
      </c>
      <c r="AQ256" s="28">
        <f t="shared" ref="AQ256:AQ291" si="67">IF(AG256=AL256, 1, IF(AND(AG256="x", AL256="0"), 1, IF(AND(AG256="0", AL256="x"), 1, 0)))</f>
        <v>1</v>
      </c>
      <c r="AR256" s="28">
        <f t="shared" ref="AR256:AR291" si="68">IF(AH256=AM256, 1, IF(AND(AH256="x", AM256="0"), 1, IF(AND(AH256="0", AM256="x"), 1, 0)))</f>
        <v>1</v>
      </c>
      <c r="AS256" s="34">
        <f t="shared" si="56"/>
        <v>1</v>
      </c>
    </row>
    <row r="257" spans="1:45">
      <c r="A257" t="str">
        <f>'Model output'!A256</f>
        <v>TCGA-FY-A3YR</v>
      </c>
      <c r="B257" s="43">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X</v>
      </c>
      <c r="F257" t="str">
        <f t="shared" si="58"/>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output'!G256)),ISNUMBER(SEARCH("2",'Model output'!G256)),ISNUMBER(SEARCH("III",'Model output'!G256)),ISNUMBER(SEARCH("three",'Model output'!G256)),ISNUMBER(SEARCH("3",'Model output'!G256)),ISNUMBER(SEARCH("IV",'Model output'!G256)),ISNUMBER(SEARCH("four",'Model output'!G256)),ISNUMBER(SEARCH("4",'Model output'!G256)),ISNUMBER(SEARCH("V ",'Model output'!G256)),ISNUMBER(SEARCH("five",'Model output'!G256)),ISNUMBER(SEARCH("5",'Model output'!G256))))), "lateral", "central"))</f>
        <v>central</v>
      </c>
      <c r="H257" t="str">
        <f>IF('Model output'!H256="","negative",IF('Model output'!H256="[]", "negative", IF(OR(ISNUMBER(SEARCH("lymph node",'Model output'!H256)),ISNUMBER(SEARCH("Not mentioned",'Model output'!H256)),ISNUMBER(SEARCH("neck",'Model output'!H256)),ISNUMBER(SEARCH("Not applicable",'Model output'!H256))),"negative","positive")))</f>
        <v>negative</v>
      </c>
      <c r="I257">
        <f>IF('Model output'!I256="","",IF(ISNUMBER('Model output'!I256),'Model output'!I256,1))</f>
        <v>11</v>
      </c>
      <c r="J257">
        <f>IF('Model output'!J256="","",IF(AND(ISNUMBER('Model output'!J256),'Model output'!J256&lt;=I257),'Model output'!J256,IF(ISNUMBER(SEARCH("0/",'Model output'!J256)),0,1)))</f>
        <v>4</v>
      </c>
      <c r="K257" t="str" cm="1">
        <f t="array" ref="K257">IF(COUNT(FIND({0,1,2,3,4,5,6,7,8,9},'Model output'!K256))&gt;0,'Model output'!K256,"")</f>
        <v>0.6 cm</v>
      </c>
      <c r="L257" s="8" t="str">
        <f t="shared" si="60"/>
        <v>0.6cm</v>
      </c>
      <c r="M257" cm="1">
        <f t="array" ref="M257">IF(L257="","",IF(ISNUMBER(SEARCH("cm",L257)),MAX(VALUE(SUBSTITUTE(_xlfn.FILTERXML("&lt;t&gt;&lt;s&gt;"&amp;SUBSTITUTE(L257,",","&lt;/s&gt;&lt;s&gt;")&amp;"&lt;/s&gt;&lt;/t&gt;","//s"),"cm",""))),MAX(VALUE(SUBSTITUTE(_xlfn.FILTERXML("&lt;t&gt;&lt;s&gt;"&amp;SUBSTITUTE(L257,",","&lt;/s&gt;&lt;s&gt;")&amp;"&lt;/s&gt;&lt;/t&gt;","//s"),"mm","")))/10))</f>
        <v>0.6</v>
      </c>
      <c r="N257" t="str">
        <f>IF('Model output'!L256="","",'Model output'!L256)</f>
        <v>Papillary</v>
      </c>
      <c r="O257" t="str">
        <f>IF('Model output'!M256="","",'Model output'!M256)</f>
        <v>Classical variant</v>
      </c>
      <c r="P257" t="str">
        <f>IF('Model output'!N256="","",'Model output'!N256)</f>
        <v>1.7 cm</v>
      </c>
      <c r="Q257" t="str">
        <f t="shared" si="59"/>
        <v>1.7cm</v>
      </c>
      <c r="R257" cm="1">
        <f t="array" ref="R257">IF(Q257="","",IF(ISNUMBER(SEARCH("cm",Q257)),MAX(VALUE(SUBSTITUTE(_xlfn.FILTERXML("&lt;t&gt;&lt;s&gt;"&amp;SUBSTITUTE(Q257,",","&lt;/s&gt;&lt;s&gt;")&amp;"&lt;/s&gt;&lt;/t&gt;","//s"),"cm",""))),MAX(VALUE(SUBSTITUTE(_xlfn.FILTERXML("&lt;t&gt;&lt;s&gt;"&amp;SUBSTITUTE(Q257,",","&lt;/s&gt;&lt;s&gt;")&amp;"&lt;/s&gt;&lt;/t&gt;","//s"),"mm","")))/10))</f>
        <v>1.7</v>
      </c>
      <c r="S257" t="str">
        <f>IF(OR('Model output'!P256="",ISNUMBER(SEARCH("Not identified", 'Model output'!P256)),ISNUMBER(SEARCH("Absent",'Model output'!P256)),AND(ISNUMBER(SEARCH("No",'Model output'!P256)),NOT(ISNUMBER(SEARCH("diagnostic",'Model output'!P256)))),ISNUMBER(SEARCH("Negative",'Model output'!P256))),"negative","positive")</f>
        <v>negative</v>
      </c>
      <c r="T257" t="str">
        <f>IF('Model output'!O256="","",'Model output'!O256)</f>
        <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t="str">
        <f>IF('Model output'!S256="","", IF('Model output'!S256= "[]", "", 'Model output'!S256))</f>
        <v>Minimal, extending into perithyroidal adipose tissue</v>
      </c>
      <c r="Y257" t="str">
        <f>IF(OR('Model output'!S256="",ISNUMBER(SEARCH("Absent",'Model output'!S256)),ISNUMBER(SEARCH("Not identified",'Model output'!S256)),ISNUMBER(SEARCH("No",'Model output'!S256)),ISNUMBER(SEARCH("negative",'Model output'!S256)),ISNUMBER(SEARCH("limited to thyroid",'Model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 IF('Model output'!T256="[]", "", IF('Model output'!T256="Not mentioned", "No", "Yes")))</f>
        <v/>
      </c>
      <c r="AB257" t="str">
        <f>IF(AA257&lt;&gt;"Yes","",IF(OR('Model output'!U256="",'Model output'!U256="[]",ISNUMBER(SEARCH("Not identified",'Model output'!U256))),"",'Model output'!U256))</f>
        <v/>
      </c>
      <c r="AC257" s="9" t="str">
        <f>IF(OR('Model output'!V256="", AND(ISERROR(SEARCH("Positive",'Model output'!V256)), ISNUMBER(SEARCH("Negative",'Model output'!V256))), 'Model output'!V256="No", ISNUMBER(SEARCH("Uninvolved",'Model output'!V256)), ISNUMBER(SEARCH("Not involved",'Model output'!V256)), ISNUMBER(SEARCH("Free",'Model output'!V256)), ISNUMBER(SEARCH("Cannot be assessed",'Model output'!V256)), ISNUMBER(SEARCH("1 mm",'Model output'!V256)), ISNUMBER(SEARCH("0.1 CM",'Model output'!V256)), ISNUMBER(SEARCH("less than 0.2 mm",'Model output'!V256)), ISNUMBER(SEARCH("less than 0.5 mm",'Model output'!V256)), ISNUMBER(SEARCH("abut",'Model output'!V256))), "negative", "positive")</f>
        <v>negative</v>
      </c>
      <c r="AE257" s="27"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ISNUMBER(SEARCH("papillary",N257,1)),S257="positive"),AND(AND(ISNUMBER(J257),J257&gt;=5),M257=""),AND(AND(ISNUMBER(J257),J257&gt;=5),AND(ISNUMBER(M257),M257&gt;=1)),AND(ISNUMBER(SERACH("papillary",N257)),OR(Y257="positive",Z257="positive"), ISNUMBER(SEARCH("BRAF",AB257)))),"intermediate","low"))</f>
        <v>intermediate</v>
      </c>
      <c r="AF257" s="28" t="str">
        <f t="shared" si="61"/>
        <v>1b</v>
      </c>
      <c r="AG257" s="28" t="str">
        <f t="shared" si="62"/>
        <v>1a</v>
      </c>
      <c r="AH257" s="28" t="str">
        <f t="shared" si="63"/>
        <v>0</v>
      </c>
      <c r="AI257" s="35" t="str">
        <f t="shared" si="64"/>
        <v>II</v>
      </c>
      <c r="AJ257" s="27" t="s">
        <v>629</v>
      </c>
      <c r="AK257" s="32" t="s">
        <v>944</v>
      </c>
      <c r="AL257" s="32" t="s">
        <v>949</v>
      </c>
      <c r="AM257" s="32" t="s">
        <v>948</v>
      </c>
      <c r="AN257" s="32" t="s">
        <v>946</v>
      </c>
      <c r="AO257" s="33">
        <f t="shared" ca="1" si="65"/>
        <v>1</v>
      </c>
      <c r="AP257" s="28">
        <f t="shared" si="66"/>
        <v>1</v>
      </c>
      <c r="AQ257" s="28">
        <f t="shared" si="67"/>
        <v>1</v>
      </c>
      <c r="AR257" s="28">
        <f t="shared" si="68"/>
        <v>1</v>
      </c>
      <c r="AS257" s="34">
        <f t="shared" si="56"/>
        <v>1</v>
      </c>
    </row>
    <row r="258" spans="1:45">
      <c r="A258" t="str">
        <f>'Model output'!A257</f>
        <v>TCGA-FY-A40M</v>
      </c>
      <c r="B258" s="43">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X</v>
      </c>
      <c r="F258" t="str">
        <f t="shared" si="58"/>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output'!G257)),ISNUMBER(SEARCH("2",'Model output'!G257)),ISNUMBER(SEARCH("III",'Model output'!G257)),ISNUMBER(SEARCH("three",'Model output'!G257)),ISNUMBER(SEARCH("3",'Model output'!G257)),ISNUMBER(SEARCH("IV",'Model output'!G257)),ISNUMBER(SEARCH("four",'Model output'!G257)),ISNUMBER(SEARCH("4",'Model output'!G257)),ISNUMBER(SEARCH("V ",'Model output'!G257)),ISNUMBER(SEARCH("five",'Model output'!G257)),ISNUMBER(SEARCH("5",'Model output'!G257))))), "lateral", "central"))</f>
        <v/>
      </c>
      <c r="H258" t="str">
        <f>IF('Model output'!H257="","negative",IF('Model output'!H257="[]", "negative", IF(OR(ISNUMBER(SEARCH("lymph node",'Model output'!H257)),ISNUMBER(SEARCH("Not mentioned",'Model output'!H257)),ISNUMBER(SEARCH("neck",'Model output'!H257)),ISNUMBER(SEARCH("Not applicable",'Model output'!H257))),"negative","positive")))</f>
        <v>negative</v>
      </c>
      <c r="I258">
        <f>IF('Model output'!I257="","",IF(ISNUMBER('Model output'!I257),'Model output'!I257,1))</f>
        <v>5</v>
      </c>
      <c r="J258">
        <f>IF('Model output'!J257="","",IF(AND(ISNUMBER('Model output'!J257),'Model output'!J257&lt;=I258),'Model output'!J257,IF(ISNUMBER(SEARCH("0/",'Model output'!J257)),0,1)))</f>
        <v>0</v>
      </c>
      <c r="K258" t="str" cm="1">
        <f t="array" ref="K258">IF(COUNT(FIND({0,1,2,3,4,5,6,7,8,9},'Model output'!K257))&gt;0,'Model output'!K257,"")</f>
        <v/>
      </c>
      <c r="L258" s="8" t="str">
        <f t="shared" si="60"/>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 carcinoma, follicular variant</v>
      </c>
      <c r="O258" t="str">
        <f>IF('Model output'!M257="","",'Model output'!M257)</f>
        <v/>
      </c>
      <c r="P258" t="str">
        <f>IF('Model output'!N257="","",'Model output'!N257)</f>
        <v>1.7 cm</v>
      </c>
      <c r="Q258" t="str">
        <f t="shared" si="59"/>
        <v>1.7cm</v>
      </c>
      <c r="R258" cm="1">
        <f t="array" ref="R258">IF(Q258="","",IF(ISNUMBER(SEARCH("cm",Q258)),MAX(VALUE(SUBSTITUTE(_xlfn.FILTERXML("&lt;t&gt;&lt;s&gt;"&amp;SUBSTITUTE(Q258,",","&lt;/s&gt;&lt;s&gt;")&amp;"&lt;/s&gt;&lt;/t&gt;","//s"),"cm",""))),MAX(VALUE(SUBSTITUTE(_xlfn.FILTERXML("&lt;t&gt;&lt;s&gt;"&amp;SUBSTITUTE(Q258,",","&lt;/s&gt;&lt;s&gt;")&amp;"&lt;/s&gt;&lt;/t&gt;","//s"),"mm","")))/10))</f>
        <v>1.7</v>
      </c>
      <c r="S258" t="str">
        <f>IF(OR('Model output'!P257="",ISNUMBER(SEARCH("Not identified", 'Model output'!P257)),ISNUMBER(SEARCH("Absent",'Model output'!P257)),AND(ISNUMBER(SEARCH("No",'Model output'!P257)),NOT(ISNUMBER(SEARCH("diagnostic",'Model output'!P257)))),ISNUMBER(SEARCH("Negative",'Model output'!P257))),"negative","positive")</f>
        <v>negative</v>
      </c>
      <c r="T258" t="str">
        <f>IF('Model output'!O257="","",'Model output'!O257)</f>
        <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negative</v>
      </c>
      <c r="X258" t="str">
        <f>IF('Model output'!S257="","", IF('Model output'!S257= "[]", "", 'Model output'!S257))</f>
        <v>Not identified</v>
      </c>
      <c r="Y258" t="str">
        <f>IF(OR('Model output'!S257="",ISNUMBER(SEARCH("Absent",'Model output'!S257)),ISNUMBER(SEARCH("Not identified",'Model output'!S257)),ISNUMBER(SEARCH("No",'Model output'!S257)),ISNUMBER(SEARCH("negative",'Model output'!S257)),ISNUMBER(SEARCH("limited to thyroid",'Model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 IF('Model output'!T257="[]", "", IF('Model output'!T257="Not mentioned", "No", "Yes")))</f>
        <v/>
      </c>
      <c r="AB258" t="str">
        <f>IF(AA258&lt;&gt;"Yes","",IF(OR('Model output'!U257="",'Model output'!U257="[]",ISNUMBER(SEARCH("Not identified",'Model output'!U257))),"",'Model output'!U257))</f>
        <v/>
      </c>
      <c r="AC258" s="9" t="str">
        <f>IF(OR('Model output'!V257="", AND(ISERROR(SEARCH("Positive",'Model output'!V257)), ISNUMBER(SEARCH("Negative",'Model output'!V257))), 'Model output'!V257="No", ISNUMBER(SEARCH("Uninvolved",'Model output'!V257)), ISNUMBER(SEARCH("Not involved",'Model output'!V257)), ISNUMBER(SEARCH("Free",'Model output'!V257)), ISNUMBER(SEARCH("Cannot be assessed",'Model output'!V257)), ISNUMBER(SEARCH("1 mm",'Model output'!V257)), ISNUMBER(SEARCH("0.1 CM",'Model output'!V257)), ISNUMBER(SEARCH("less than 0.2 mm",'Model output'!V257)), ISNUMBER(SEARCH("less than 0.5 mm",'Model output'!V257)), ISNUMBER(SEARCH("abut",'Model output'!V257))), "negative", "positive")</f>
        <v>negative</v>
      </c>
      <c r="AE258" s="27"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ISNUMBER(SEARCH("papillary",N258,1)),S258="positive"),AND(AND(ISNUMBER(J258),J258&gt;=5),M258=""),AND(AND(ISNUMBER(J258),J258&gt;=5),AND(ISNUMBER(M258),M258&gt;=1)),AND(ISNUMBER(SERACH("papillary",N258)),OR(Y258="positive",Z258="positive"), ISNUMBER(SEARCH("BRAF",AB258)))),"intermediate","low"))</f>
        <v>low</v>
      </c>
      <c r="AF258" s="28" t="str">
        <f t="shared" si="61"/>
        <v>1b</v>
      </c>
      <c r="AG258" s="28" t="str">
        <f t="shared" si="62"/>
        <v>0</v>
      </c>
      <c r="AH258" s="28" t="str">
        <f t="shared" si="63"/>
        <v>0</v>
      </c>
      <c r="AI258" s="35" t="str">
        <f t="shared" si="64"/>
        <v>I</v>
      </c>
      <c r="AJ258" s="27" t="s">
        <v>627</v>
      </c>
      <c r="AK258" s="32" t="s">
        <v>944</v>
      </c>
      <c r="AL258" s="32" t="s">
        <v>945</v>
      </c>
      <c r="AM258" s="32" t="s">
        <v>948</v>
      </c>
      <c r="AN258" s="32" t="s">
        <v>59</v>
      </c>
      <c r="AO258" s="33">
        <f t="shared" ca="1" si="65"/>
        <v>1</v>
      </c>
      <c r="AP258" s="28">
        <f t="shared" si="66"/>
        <v>1</v>
      </c>
      <c r="AQ258" s="28">
        <f t="shared" si="67"/>
        <v>1</v>
      </c>
      <c r="AR258" s="28">
        <f t="shared" si="68"/>
        <v>1</v>
      </c>
      <c r="AS258" s="34">
        <f t="shared" si="56"/>
        <v>1</v>
      </c>
    </row>
    <row r="259" spans="1:45">
      <c r="A259" t="str">
        <f>'Model output'!A258</f>
        <v>TCGA-FY-A40N</v>
      </c>
      <c r="B259" s="43">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X</v>
      </c>
      <c r="F259" t="str">
        <f t="shared" si="58"/>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output'!G258)),ISNUMBER(SEARCH("2",'Model output'!G258)),ISNUMBER(SEARCH("III",'Model output'!G258)),ISNUMBER(SEARCH("three",'Model output'!G258)),ISNUMBER(SEARCH("3",'Model output'!G258)),ISNUMBER(SEARCH("IV",'Model output'!G258)),ISNUMBER(SEARCH("four",'Model output'!G258)),ISNUMBER(SEARCH("4",'Model output'!G258)),ISNUMBER(SEARCH("V ",'Model output'!G258)),ISNUMBER(SEARCH("five",'Model output'!G258)),ISNUMBER(SEARCH("5",'Model output'!G258))))), "lateral", "central"))</f>
        <v/>
      </c>
      <c r="H259" t="str">
        <f>IF('Model output'!H258="","negative",IF('Model output'!H258="[]", "negative", IF(OR(ISNUMBER(SEARCH("lymph node",'Model output'!H258)),ISNUMBER(SEARCH("Not mentioned",'Model output'!H258)),ISNUMBER(SEARCH("neck",'Model output'!H258)),ISNUMBER(SEARCH("Not applicable",'Model output'!H258))),"negative","positive")))</f>
        <v>negative</v>
      </c>
      <c r="I259">
        <f>IF('Model output'!I258="","",IF(ISNUMBER('Model output'!I258),'Model output'!I258,1))</f>
        <v>3</v>
      </c>
      <c r="J259">
        <f>IF('Model output'!J258="","",IF(AND(ISNUMBER('Model output'!J258),'Model output'!J258&lt;=I259),'Model output'!J258,IF(ISNUMBER(SEARCH("0/",'Model output'!J258)),0,1)))</f>
        <v>0</v>
      </c>
      <c r="K259" t="str" cm="1">
        <f t="array" ref="K259">IF(COUNT(FIND({0,1,2,3,4,5,6,7,8,9},'Model output'!K258))&gt;0,'Model output'!K258,"")</f>
        <v/>
      </c>
      <c r="L259" s="8" t="str">
        <f t="shared" si="60"/>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v>
      </c>
      <c r="O259" t="str">
        <f>IF('Model output'!M258="","",'Model output'!M258)</f>
        <v/>
      </c>
      <c r="P259" t="str">
        <f>IF('Model output'!N258="","",'Model output'!N258)</f>
        <v>0.9 cm</v>
      </c>
      <c r="Q259" t="str">
        <f t="shared" si="59"/>
        <v>0.9cm</v>
      </c>
      <c r="R259" cm="1">
        <f t="array" ref="R259">IF(Q259="","",IF(ISNUMBER(SEARCH("cm",Q259)),MAX(VALUE(SUBSTITUTE(_xlfn.FILTERXML("&lt;t&gt;&lt;s&gt;"&amp;SUBSTITUTE(Q259,",","&lt;/s&gt;&lt;s&gt;")&amp;"&lt;/s&gt;&lt;/t&gt;","//s"),"cm",""))),MAX(VALUE(SUBSTITUTE(_xlfn.FILTERXML("&lt;t&gt;&lt;s&gt;"&amp;SUBSTITUTE(Q259,",","&lt;/s&gt;&lt;s&gt;")&amp;"&lt;/s&gt;&lt;/t&gt;","//s"),"mm","")))/10))</f>
        <v>0.9</v>
      </c>
      <c r="S259" t="str">
        <f>IF(OR('Model output'!P258="",ISNUMBER(SEARCH("Not identified", 'Model output'!P258)),ISNUMBER(SEARCH("Absent",'Model output'!P258)),AND(ISNUMBER(SEARCH("No",'Model output'!P258)),NOT(ISNUMBER(SEARCH("diagnostic",'Model output'!P258)))),ISNUMBER(SEARCH("Negative",'Model output'!P258))),"negative","positive")</f>
        <v>negative</v>
      </c>
      <c r="T259">
        <f>IF('Model output'!O258="","",'Model output'!O258)</f>
        <v>2</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t="str">
        <f>IF('Model output'!S258="","", IF('Model output'!S258= "[]", "", 'Model output'!S258))</f>
        <v>Limited to thyroid</v>
      </c>
      <c r="Y259" t="str">
        <f>IF(OR('Model output'!S258="",ISNUMBER(SEARCH("Absent",'Model output'!S258)),ISNUMBER(SEARCH("Not identified",'Model output'!S258)),ISNUMBER(SEARCH("No",'Model output'!S258)),ISNUMBER(SEARCH("negative",'Model output'!S258)),ISNUMBER(SEARCH("limited to thyroid",'Model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 IF('Model output'!T258="[]", "", IF('Model output'!T258="Not mentioned", "No", "Yes")))</f>
        <v/>
      </c>
      <c r="AB259" t="str">
        <f>IF(AA259&lt;&gt;"Yes","",IF(OR('Model output'!U258="",'Model output'!U258="[]",ISNUMBER(SEARCH("Not identified",'Model output'!U258))),"",'Model output'!U258))</f>
        <v/>
      </c>
      <c r="AC259" s="9" t="str">
        <f>IF(OR('Model output'!V258="", AND(ISERROR(SEARCH("Positive",'Model output'!V258)), ISNUMBER(SEARCH("Negative",'Model output'!V258))), 'Model output'!V258="No", ISNUMBER(SEARCH("Uninvolved",'Model output'!V258)), ISNUMBER(SEARCH("Not involved",'Model output'!V258)), ISNUMBER(SEARCH("Free",'Model output'!V258)), ISNUMBER(SEARCH("Cannot be assessed",'Model output'!V258)), ISNUMBER(SEARCH("1 mm",'Model output'!V258)), ISNUMBER(SEARCH("0.1 CM",'Model output'!V258)), ISNUMBER(SEARCH("less than 0.2 mm",'Model output'!V258)), ISNUMBER(SEARCH("less than 0.5 mm",'Model output'!V258)), ISNUMBER(SEARCH("abut",'Model output'!V258))), "negative", "positive")</f>
        <v>negative</v>
      </c>
      <c r="AE259" s="27"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ISNUMBER(SEARCH("papillary",N259,1)),S259="positive"),AND(AND(ISNUMBER(J259),J259&gt;=5),M259=""),AND(AND(ISNUMBER(J259),J259&gt;=5),AND(ISNUMBER(M259),M259&gt;=1)),AND(ISNUMBER(SERACH("papillary",N259)),OR(Y259="positive",Z259="positive"), ISNUMBER(SEARCH("BRAF",AB259)))),"intermediate","low"))</f>
        <v>low</v>
      </c>
      <c r="AF259" s="28" t="str">
        <f t="shared" si="61"/>
        <v>1a</v>
      </c>
      <c r="AG259" s="28" t="str">
        <f t="shared" si="62"/>
        <v>0</v>
      </c>
      <c r="AH259" s="28" t="str">
        <f t="shared" si="63"/>
        <v>0</v>
      </c>
      <c r="AI259" s="35" t="str">
        <f t="shared" si="64"/>
        <v>I</v>
      </c>
      <c r="AJ259" s="27" t="s">
        <v>627</v>
      </c>
      <c r="AK259" s="32" t="s">
        <v>949</v>
      </c>
      <c r="AL259" s="32" t="s">
        <v>945</v>
      </c>
      <c r="AM259" s="32" t="s">
        <v>948</v>
      </c>
      <c r="AN259" s="32" t="s">
        <v>59</v>
      </c>
      <c r="AO259" s="33">
        <f t="shared" ca="1" si="65"/>
        <v>1</v>
      </c>
      <c r="AP259" s="28">
        <f t="shared" si="66"/>
        <v>1</v>
      </c>
      <c r="AQ259" s="28">
        <f t="shared" si="67"/>
        <v>1</v>
      </c>
      <c r="AR259" s="28">
        <f t="shared" si="68"/>
        <v>1</v>
      </c>
      <c r="AS259" s="34">
        <f t="shared" ref="AS259:AS291" si="69">IF(AI259=AN259,1,0)</f>
        <v>1</v>
      </c>
    </row>
    <row r="260" spans="1:45">
      <c r="A260" t="str">
        <f>'Model output'!A259</f>
        <v>TCGA-FY-A4B0</v>
      </c>
      <c r="B260" s="43">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
      </c>
      <c r="F260" t="str">
        <f t="shared" si="58"/>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output'!G259)),ISNUMBER(SEARCH("2",'Model output'!G259)),ISNUMBER(SEARCH("III",'Model output'!G259)),ISNUMBER(SEARCH("three",'Model output'!G259)),ISNUMBER(SEARCH("3",'Model output'!G259)),ISNUMBER(SEARCH("IV",'Model output'!G259)),ISNUMBER(SEARCH("four",'Model output'!G259)),ISNUMBER(SEARCH("4",'Model output'!G259)),ISNUMBER(SEARCH("V ",'Model output'!G259)),ISNUMBER(SEARCH("five",'Model output'!G259)),ISNUMBER(SEARCH("5",'Model output'!G259))))), "lateral", "central"))</f>
        <v/>
      </c>
      <c r="H260" t="str">
        <f>IF('Model output'!H259="","negative",IF('Model output'!H259="[]", "negative", IF(OR(ISNUMBER(SEARCH("lymph node",'Model output'!H259)),ISNUMBER(SEARCH("Not mentioned",'Model output'!H259)),ISNUMBER(SEARCH("neck",'Model output'!H259)),ISNUMBER(SEARCH("Not applicable",'Model output'!H259))),"negative","positive")))</f>
        <v>negative</v>
      </c>
      <c r="I260" t="str">
        <f>IF('Model output'!I259="","",IF(ISNUMBER('Model output'!I259),'Model output'!I259,1))</f>
        <v/>
      </c>
      <c r="J260" t="str">
        <f>IF('Model output'!J259="","",IF(AND(ISNUMBER('Model output'!J259),'Model output'!J259&lt;=I260),'Model output'!J259,IF(ISNUMBER(SEARCH("0/",'Model output'!J259)),0,1)))</f>
        <v/>
      </c>
      <c r="K260" t="str" cm="1">
        <f t="array" ref="K260">IF(COUNT(FIND({0,1,2,3,4,5,6,7,8,9},'Model output'!K259))&gt;0,'Model output'!K259,"")</f>
        <v/>
      </c>
      <c r="L260" s="8" t="str">
        <f t="shared" si="60"/>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v>
      </c>
      <c r="O260" t="str">
        <f>IF('Model output'!M259="","",'Model output'!M259)</f>
        <v>Follicular variant</v>
      </c>
      <c r="P260" t="str">
        <f>IF('Model output'!N259="","",'Model output'!N259)</f>
        <v>1.0 cm</v>
      </c>
      <c r="Q260" t="str">
        <f t="shared" si="59"/>
        <v>1.0cm</v>
      </c>
      <c r="R260" cm="1">
        <f t="array" ref="R260">IF(Q260="","",IF(ISNUMBER(SEARCH("cm",Q260)),MAX(VALUE(SUBSTITUTE(_xlfn.FILTERXML("&lt;t&gt;&lt;s&gt;"&amp;SUBSTITUTE(Q260,",","&lt;/s&gt;&lt;s&gt;")&amp;"&lt;/s&gt;&lt;/t&gt;","//s"),"cm",""))),MAX(VALUE(SUBSTITUTE(_xlfn.FILTERXML("&lt;t&gt;&lt;s&gt;"&amp;SUBSTITUTE(Q260,",","&lt;/s&gt;&lt;s&gt;")&amp;"&lt;/s&gt;&lt;/t&gt;","//s"),"mm","")))/10))</f>
        <v>1</v>
      </c>
      <c r="S260" t="str">
        <f>IF(OR('Model output'!P259="",ISNUMBER(SEARCH("Not identified", 'Model output'!P259)),ISNUMBER(SEARCH("Absent",'Model output'!P259)),AND(ISNUMBER(SEARCH("No",'Model output'!P259)),NOT(ISNUMBER(SEARCH("diagnostic",'Model output'!P259)))),ISNUMBER(SEARCH("Negative",'Model output'!P259))),"negative","positive")</f>
        <v>negative</v>
      </c>
      <c r="T260" t="str">
        <f>IF('Model output'!O259="","",'Model output'!O259)</f>
        <v>Multiple foci</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negative</v>
      </c>
      <c r="X260" t="str">
        <f>IF('Model output'!S259="","", IF('Model output'!S259= "[]", "", 'Model output'!S259))</f>
        <v>Not identified</v>
      </c>
      <c r="Y260" t="str">
        <f>IF(OR('Model output'!S259="",ISNUMBER(SEARCH("Absent",'Model output'!S259)),ISNUMBER(SEARCH("Not identified",'Model output'!S259)),ISNUMBER(SEARCH("No",'Model output'!S259)),ISNUMBER(SEARCH("negative",'Model output'!S259)),ISNUMBER(SEARCH("limited to thyroid",'Model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 IF('Model output'!T259="[]", "", IF('Model output'!T259="Not mentioned", "No", "Yes")))</f>
        <v/>
      </c>
      <c r="AB260" t="str">
        <f>IF(AA260&lt;&gt;"Yes","",IF(OR('Model output'!U259="",'Model output'!U259="[]",ISNUMBER(SEARCH("Not identified",'Model output'!U259))),"",'Model output'!U259))</f>
        <v/>
      </c>
      <c r="AC260" s="9" t="str">
        <f>IF(OR('Model output'!V259="", AND(ISERROR(SEARCH("Positive",'Model output'!V259)), ISNUMBER(SEARCH("Negative",'Model output'!V259))), 'Model output'!V259="No", ISNUMBER(SEARCH("Uninvolved",'Model output'!V259)), ISNUMBER(SEARCH("Not involved",'Model output'!V259)), ISNUMBER(SEARCH("Free",'Model output'!V259)), ISNUMBER(SEARCH("Cannot be assessed",'Model output'!V259)), ISNUMBER(SEARCH("1 mm",'Model output'!V259)), ISNUMBER(SEARCH("0.1 CM",'Model output'!V259)), ISNUMBER(SEARCH("less than 0.2 mm",'Model output'!V259)), ISNUMBER(SEARCH("less than 0.5 mm",'Model output'!V259)), ISNUMBER(SEARCH("abut",'Model output'!V259))), "negative", "positive")</f>
        <v>negative</v>
      </c>
      <c r="AE260" s="27" t="str" cm="1">
        <f t="array" aca="1" ref="AE260" ca="1">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ISNUMBER(SEARCH("papillary",N260,1)),S260="positive"),AND(AND(ISNUMBER(J260),J260&gt;=5),M260=""),AND(AND(ISNUMBER(J260),J260&gt;=5),AND(ISNUMBER(M260),M260&gt;=1)),AND(ISNUMBER(SERACH("papillary",N260)),OR(Y260="positive",Z260="positive"), ISNUMBER(SEARCH("BRAF",AB260)))),"intermediate","low"))</f>
        <v>low</v>
      </c>
      <c r="AF260" s="28" t="str">
        <f t="shared" si="61"/>
        <v>1a</v>
      </c>
      <c r="AG260" s="28" t="str">
        <f t="shared" si="62"/>
        <v>0</v>
      </c>
      <c r="AH260" s="28" t="str">
        <f t="shared" si="63"/>
        <v>0</v>
      </c>
      <c r="AI260" s="35" t="str">
        <f t="shared" si="64"/>
        <v>I</v>
      </c>
      <c r="AJ260" s="27" t="s">
        <v>625</v>
      </c>
      <c r="AK260" s="32" t="s">
        <v>949</v>
      </c>
      <c r="AL260" s="32" t="s">
        <v>948</v>
      </c>
      <c r="AM260" s="32" t="s">
        <v>948</v>
      </c>
      <c r="AN260" s="32" t="s">
        <v>59</v>
      </c>
      <c r="AO260" s="33">
        <f t="shared" ca="1" si="65"/>
        <v>0</v>
      </c>
      <c r="AP260" s="28">
        <f t="shared" si="66"/>
        <v>1</v>
      </c>
      <c r="AQ260" s="28">
        <f t="shared" si="67"/>
        <v>1</v>
      </c>
      <c r="AR260" s="28">
        <f t="shared" si="68"/>
        <v>1</v>
      </c>
      <c r="AS260" s="34">
        <f t="shared" si="69"/>
        <v>1</v>
      </c>
    </row>
    <row r="261" spans="1:45">
      <c r="A261" t="str">
        <f>'Model output'!A260</f>
        <v>TCGA-FY-A4B3</v>
      </c>
      <c r="B261" s="43">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X</v>
      </c>
      <c r="F261" t="str">
        <f t="shared" si="58"/>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output'!G260)),ISNUMBER(SEARCH("2",'Model output'!G260)),ISNUMBER(SEARCH("III",'Model output'!G260)),ISNUMBER(SEARCH("three",'Model output'!G260)),ISNUMBER(SEARCH("3",'Model output'!G260)),ISNUMBER(SEARCH("IV",'Model output'!G260)),ISNUMBER(SEARCH("four",'Model output'!G260)),ISNUMBER(SEARCH("4",'Model output'!G260)),ISNUMBER(SEARCH("V ",'Model output'!G260)),ISNUMBER(SEARCH("five",'Model output'!G260)),ISNUMBER(SEARCH("5",'Model output'!G260))))), "lateral", "central"))</f>
        <v>central</v>
      </c>
      <c r="H261" t="str">
        <f>IF('Model output'!H260="","negative",IF('Model output'!H260="[]", "negative", IF(OR(ISNUMBER(SEARCH("lymph node",'Model output'!H260)),ISNUMBER(SEARCH("Not mentioned",'Model output'!H260)),ISNUMBER(SEARCH("neck",'Model output'!H260)),ISNUMBER(SEARCH("Not applicable",'Model output'!H260))),"negative","positive")))</f>
        <v>negative</v>
      </c>
      <c r="I261">
        <f>IF('Model output'!I260="","",IF(ISNUMBER('Model output'!I260),'Model output'!I260,1))</f>
        <v>6</v>
      </c>
      <c r="J261">
        <f>IF('Model output'!J260="","",IF(AND(ISNUMBER('Model output'!J260),'Model output'!J260&lt;=I261),'Model output'!J260,IF(ISNUMBER(SEARCH("0/",'Model output'!J260)),0,1)))</f>
        <v>4</v>
      </c>
      <c r="K261" t="str" cm="1">
        <f t="array" ref="K261">IF(COUNT(FIND({0,1,2,3,4,5,6,7,8,9},'Model output'!K260))&gt;0,'Model output'!K260,"")</f>
        <v>1.7 cm</v>
      </c>
      <c r="L261" s="8" t="str">
        <f t="shared" si="60"/>
        <v>1.7cm</v>
      </c>
      <c r="M261" cm="1">
        <f t="array" ref="M261">IF(L261="","",IF(ISNUMBER(SEARCH("cm",L261)),MAX(VALUE(SUBSTITUTE(_xlfn.FILTERXML("&lt;t&gt;&lt;s&gt;"&amp;SUBSTITUTE(L261,",","&lt;/s&gt;&lt;s&gt;")&amp;"&lt;/s&gt;&lt;/t&gt;","//s"),"cm",""))),MAX(VALUE(SUBSTITUTE(_xlfn.FILTERXML("&lt;t&gt;&lt;s&gt;"&amp;SUBSTITUTE(L261,",","&lt;/s&gt;&lt;s&gt;")&amp;"&lt;/s&gt;&lt;/t&gt;","//s"),"mm","")))/10))</f>
        <v>1.7</v>
      </c>
      <c r="N261" t="str">
        <f>IF('Model output'!L260="","",'Model output'!L260)</f>
        <v>Papillary carcinoma</v>
      </c>
      <c r="O261" t="str">
        <f>IF('Model output'!M260="","",'Model output'!M260)</f>
        <v>Classical (usual)</v>
      </c>
      <c r="P261" t="str">
        <f>IF('Model output'!N260="","",'Model output'!N260)</f>
        <v>2.1 cm</v>
      </c>
      <c r="Q261" t="str">
        <f t="shared" si="59"/>
        <v>2.1cm</v>
      </c>
      <c r="R261" cm="1">
        <f t="array" ref="R261">IF(Q261="","",IF(ISNUMBER(SEARCH("cm",Q261)),MAX(VALUE(SUBSTITUTE(_xlfn.FILTERXML("&lt;t&gt;&lt;s&gt;"&amp;SUBSTITUTE(Q261,",","&lt;/s&gt;&lt;s&gt;")&amp;"&lt;/s&gt;&lt;/t&gt;","//s"),"cm",""))),MAX(VALUE(SUBSTITUTE(_xlfn.FILTERXML("&lt;t&gt;&lt;s&gt;"&amp;SUBSTITUTE(Q261,",","&lt;/s&gt;&lt;s&gt;")&amp;"&lt;/s&gt;&lt;/t&gt;","//s"),"mm","")))/10))</f>
        <v>2.1</v>
      </c>
      <c r="S261" t="str">
        <f>IF(OR('Model output'!P260="",ISNUMBER(SEARCH("Not identified", 'Model output'!P260)),ISNUMBER(SEARCH("Absent",'Model output'!P260)),AND(ISNUMBER(SEARCH("No",'Model output'!P260)),NOT(ISNUMBER(SEARCH("diagnostic",'Model output'!P260)))),ISNUMBER(SEARCH("Negative",'Model output'!P260))),"negative","positive")</f>
        <v>negative</v>
      </c>
      <c r="T261">
        <f>IF('Model output'!O260="","",'Model output'!O260)</f>
        <v>5</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t="str">
        <f>IF('Model output'!S260="","", IF('Model output'!S260= "[]", "", 'Model output'!S260))</f>
        <v>Present, minimal</v>
      </c>
      <c r="Y261" t="str">
        <f>IF(OR('Model output'!S260="",ISNUMBER(SEARCH("Absent",'Model output'!S260)),ISNUMBER(SEARCH("Not identified",'Model output'!S260)),ISNUMBER(SEARCH("No",'Model output'!S260)),ISNUMBER(SEARCH("negative",'Model output'!S260)),ISNUMBER(SEARCH("limited to thyroid",'Model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 IF('Model output'!T260="[]", "", IF('Model output'!T260="Not mentioned", "No", "Yes")))</f>
        <v/>
      </c>
      <c r="AB261" t="str">
        <f>IF(AA261&lt;&gt;"Yes","",IF(OR('Model output'!U260="",'Model output'!U260="[]",ISNUMBER(SEARCH("Not identified",'Model output'!U260))),"",'Model output'!U260))</f>
        <v/>
      </c>
      <c r="AC261" s="9" t="str">
        <f>IF(OR('Model output'!V260="", AND(ISERROR(SEARCH("Positive",'Model output'!V260)), ISNUMBER(SEARCH("Negative",'Model output'!V260))), 'Model output'!V260="No", ISNUMBER(SEARCH("Uninvolved",'Model output'!V260)), ISNUMBER(SEARCH("Not involved",'Model output'!V260)), ISNUMBER(SEARCH("Free",'Model output'!V260)), ISNUMBER(SEARCH("Cannot be assessed",'Model output'!V260)), ISNUMBER(SEARCH("1 mm",'Model output'!V260)), ISNUMBER(SEARCH("0.1 CM",'Model output'!V260)), ISNUMBER(SEARCH("less than 0.2 mm",'Model output'!V260)), ISNUMBER(SEARCH("less than 0.5 mm",'Model output'!V260)), ISNUMBER(SEARCH("abut",'Model output'!V260))), "negative", "positive")</f>
        <v>positive</v>
      </c>
      <c r="AE261" s="27"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ISNUMBER(SEARCH("papillary",N261,1)),S261="positive"),AND(AND(ISNUMBER(J261),J261&gt;=5),M261=""),AND(AND(ISNUMBER(J261),J261&gt;=5),AND(ISNUMBER(M261),M261&gt;=1)),AND(ISNUMBER(SERACH("papillary",N261)),OR(Y261="positive",Z261="positive"), ISNUMBER(SEARCH("BRAF",AB261)))),"intermediate","low"))</f>
        <v>high</v>
      </c>
      <c r="AF261" s="28" t="str">
        <f t="shared" si="61"/>
        <v>2</v>
      </c>
      <c r="AG261" s="28" t="str">
        <f t="shared" si="62"/>
        <v>1a</v>
      </c>
      <c r="AH261" s="28" t="str">
        <f t="shared" si="63"/>
        <v>0</v>
      </c>
      <c r="AI261" s="35" t="str">
        <f t="shared" si="64"/>
        <v>I</v>
      </c>
      <c r="AJ261" s="27" t="s">
        <v>625</v>
      </c>
      <c r="AK261" s="32" t="s">
        <v>947</v>
      </c>
      <c r="AL261" s="32" t="s">
        <v>949</v>
      </c>
      <c r="AM261" s="32" t="s">
        <v>948</v>
      </c>
      <c r="AN261" s="32" t="s">
        <v>59</v>
      </c>
      <c r="AO261" s="33">
        <f t="shared" si="65"/>
        <v>1</v>
      </c>
      <c r="AP261" s="28">
        <f t="shared" si="66"/>
        <v>1</v>
      </c>
      <c r="AQ261" s="28">
        <f t="shared" si="67"/>
        <v>1</v>
      </c>
      <c r="AR261" s="28">
        <f t="shared" si="68"/>
        <v>1</v>
      </c>
      <c r="AS261" s="34">
        <f t="shared" si="69"/>
        <v>1</v>
      </c>
    </row>
    <row r="262" spans="1:45">
      <c r="A262" t="str">
        <f>'Model output'!A261</f>
        <v>TCGA-FY-A76V</v>
      </c>
      <c r="B262" s="43">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X</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X</v>
      </c>
      <c r="F262" t="str">
        <f t="shared" si="58"/>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output'!G261)),ISNUMBER(SEARCH("2",'Model output'!G261)),ISNUMBER(SEARCH("III",'Model output'!G261)),ISNUMBER(SEARCH("three",'Model output'!G261)),ISNUMBER(SEARCH("3",'Model output'!G261)),ISNUMBER(SEARCH("IV",'Model output'!G261)),ISNUMBER(SEARCH("four",'Model output'!G261)),ISNUMBER(SEARCH("4",'Model output'!G261)),ISNUMBER(SEARCH("V ",'Model output'!G261)),ISNUMBER(SEARCH("five",'Model output'!G261)),ISNUMBER(SEARCH("5",'Model output'!G261))))), "lateral", "central"))</f>
        <v/>
      </c>
      <c r="H262" t="str">
        <f>IF('Model output'!H261="","negative",IF('Model output'!H261="[]", "negative", IF(OR(ISNUMBER(SEARCH("lymph node",'Model output'!H261)),ISNUMBER(SEARCH("Not mentioned",'Model output'!H261)),ISNUMBER(SEARCH("neck",'Model output'!H261)),ISNUMBER(SEARCH("Not applicable",'Model output'!H261))),"negative","positive")))</f>
        <v>negative</v>
      </c>
      <c r="I262" t="str">
        <f>IF('Model output'!I261="","",IF(ISNUMBER('Model output'!I261),'Model output'!I261,1))</f>
        <v/>
      </c>
      <c r="J262" t="str">
        <f>IF('Model output'!J261="","",IF(AND(ISNUMBER('Model output'!J261),'Model output'!J261&lt;=I262),'Model output'!J261,IF(ISNUMBER(SEARCH("0/",'Model output'!J261)),0,1)))</f>
        <v/>
      </c>
      <c r="K262" t="str" cm="1">
        <f t="array" ref="K262">IF(COUNT(FIND({0,1,2,3,4,5,6,7,8,9},'Model output'!K261))&gt;0,'Model output'!K261,"")</f>
        <v/>
      </c>
      <c r="L262" s="8" t="str">
        <f t="shared" si="60"/>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 carcinoma, follicular variant</v>
      </c>
      <c r="O262" t="str">
        <f>IF('Model output'!M261="","",'Model output'!M261)</f>
        <v>Follicular variant</v>
      </c>
      <c r="P262" t="str">
        <f>IF('Model output'!N261="","",'Model output'!N261)</f>
        <v>3.1 x 1.5 x 1.1 cm</v>
      </c>
      <c r="Q262" t="str">
        <f t="shared" si="59"/>
        <v>3.1,1.5,1.1cm</v>
      </c>
      <c r="R262" cm="1">
        <f t="array" ref="R262">IF(Q262="","",IF(ISNUMBER(SEARCH("cm",Q262)),MAX(VALUE(SUBSTITUTE(_xlfn.FILTERXML("&lt;t&gt;&lt;s&gt;"&amp;SUBSTITUTE(Q262,",","&lt;/s&gt;&lt;s&gt;")&amp;"&lt;/s&gt;&lt;/t&gt;","//s"),"cm",""))),MAX(VALUE(SUBSTITUTE(_xlfn.FILTERXML("&lt;t&gt;&lt;s&gt;"&amp;SUBSTITUTE(Q262,",","&lt;/s&gt;&lt;s&gt;")&amp;"&lt;/s&gt;&lt;/t&gt;","//s"),"mm","")))/10))</f>
        <v>3.1</v>
      </c>
      <c r="S262" t="str">
        <f>IF(OR('Model output'!P261="",ISNUMBER(SEARCH("Not identified", 'Model output'!P261)),ISNUMBER(SEARCH("Absent",'Model output'!P261)),AND(ISNUMBER(SEARCH("No",'Model output'!P261)),NOT(ISNUMBER(SEARCH("diagnostic",'Model output'!P261)))),ISNUMBER(SEARCH("Negative",'Model output'!P261))),"negative","positive")</f>
        <v>negative</v>
      </c>
      <c r="T262" t="str">
        <f>IF('Model output'!O261="","",'Model output'!O261)</f>
        <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t="str">
        <f>IF('Model output'!S261="","", IF('Model output'!S261= "[]", "", 'Model output'!S261))</f>
        <v>Not identified</v>
      </c>
      <c r="Y262" t="str">
        <f>IF(OR('Model output'!S261="",ISNUMBER(SEARCH("Absent",'Model output'!S261)),ISNUMBER(SEARCH("Not identified",'Model output'!S261)),ISNUMBER(SEARCH("No",'Model output'!S261)),ISNUMBER(SEARCH("negative",'Model output'!S261)),ISNUMBER(SEARCH("limited to thyroid",'Model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 IF('Model output'!T261="[]", "", IF('Model output'!T261="Not mentioned", "No", "Yes")))</f>
        <v/>
      </c>
      <c r="AB262" t="str">
        <f>IF(AA262&lt;&gt;"Yes","",IF(OR('Model output'!U261="",'Model output'!U261="[]",ISNUMBER(SEARCH("Not identified",'Model output'!U261))),"",'Model output'!U261))</f>
        <v/>
      </c>
      <c r="AC262" s="9" t="str">
        <f>IF(OR('Model output'!V261="", AND(ISERROR(SEARCH("Positive",'Model output'!V261)), ISNUMBER(SEARCH("Negative",'Model output'!V261))), 'Model output'!V261="No", ISNUMBER(SEARCH("Uninvolved",'Model output'!V261)), ISNUMBER(SEARCH("Not involved",'Model output'!V261)), ISNUMBER(SEARCH("Free",'Model output'!V261)), ISNUMBER(SEARCH("Cannot be assessed",'Model output'!V261)), ISNUMBER(SEARCH("1 mm",'Model output'!V261)), ISNUMBER(SEARCH("0.1 CM",'Model output'!V261)), ISNUMBER(SEARCH("less than 0.2 mm",'Model output'!V261)), ISNUMBER(SEARCH("less than 0.5 mm",'Model output'!V261)), ISNUMBER(SEARCH("abut",'Model output'!V261))), "negative", "positive")</f>
        <v>negative</v>
      </c>
      <c r="AE262" s="27"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ISNUMBER(SEARCH("papillary",N262,1)),S262="positive"),AND(AND(ISNUMBER(J262),J262&gt;=5),M262=""),AND(AND(ISNUMBER(J262),J262&gt;=5),AND(ISNUMBER(M262),M262&gt;=1)),AND(ISNUMBER(SERACH("papillary",N262)),OR(Y262="positive",Z262="positive"), ISNUMBER(SEARCH("BRAF",AB262)))),"intermediate","low"))</f>
        <v>low</v>
      </c>
      <c r="AF262" s="28" t="str">
        <f t="shared" si="61"/>
        <v>2</v>
      </c>
      <c r="AG262" s="28" t="str">
        <f t="shared" si="62"/>
        <v>0</v>
      </c>
      <c r="AH262" s="28" t="str">
        <f t="shared" si="63"/>
        <v>0</v>
      </c>
      <c r="AI262" s="35" t="str">
        <f t="shared" si="64"/>
        <v>I</v>
      </c>
      <c r="AJ262" s="27" t="s">
        <v>627</v>
      </c>
      <c r="AK262" s="32" t="s">
        <v>947</v>
      </c>
      <c r="AL262" s="32" t="s">
        <v>948</v>
      </c>
      <c r="AM262" s="32" t="s">
        <v>948</v>
      </c>
      <c r="AN262" s="32" t="s">
        <v>59</v>
      </c>
      <c r="AO262" s="33">
        <f t="shared" ca="1" si="65"/>
        <v>1</v>
      </c>
      <c r="AP262" s="28">
        <f t="shared" si="66"/>
        <v>1</v>
      </c>
      <c r="AQ262" s="28">
        <f t="shared" si="67"/>
        <v>1</v>
      </c>
      <c r="AR262" s="28">
        <f t="shared" si="68"/>
        <v>1</v>
      </c>
      <c r="AS262" s="34">
        <f t="shared" si="69"/>
        <v>1</v>
      </c>
    </row>
    <row r="263" spans="1:45">
      <c r="A263" t="str">
        <f>'Model output'!A262</f>
        <v>TCGA-GE-A2C6</v>
      </c>
      <c r="B263" s="43">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
      </c>
      <c r="F263" t="str">
        <f t="shared" si="58"/>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output'!G262)),ISNUMBER(SEARCH("2",'Model output'!G262)),ISNUMBER(SEARCH("III",'Model output'!G262)),ISNUMBER(SEARCH("three",'Model output'!G262)),ISNUMBER(SEARCH("3",'Model output'!G262)),ISNUMBER(SEARCH("IV",'Model output'!G262)),ISNUMBER(SEARCH("four",'Model output'!G262)),ISNUMBER(SEARCH("4",'Model output'!G262)),ISNUMBER(SEARCH("V ",'Model output'!G262)),ISNUMBER(SEARCH("five",'Model output'!G262)),ISNUMBER(SEARCH("5",'Model output'!G262))))), "lateral", "central"))</f>
        <v>lateral</v>
      </c>
      <c r="H263" t="str">
        <f>IF('Model output'!H262="","negative",IF('Model output'!H262="[]", "negative", IF(OR(ISNUMBER(SEARCH("lymph node",'Model output'!H262)),ISNUMBER(SEARCH("Not mentioned",'Model output'!H262)),ISNUMBER(SEARCH("neck",'Model output'!H262)),ISNUMBER(SEARCH("Not applicable",'Model output'!H262))),"negative","positive")))</f>
        <v>negative</v>
      </c>
      <c r="I263">
        <f>IF('Model output'!I262="","",IF(ISNUMBER('Model output'!I262),'Model output'!I262,1))</f>
        <v>23</v>
      </c>
      <c r="J263">
        <f>IF('Model output'!J262="","",IF(AND(ISNUMBER('Model output'!J262),'Model output'!J262&lt;=I263),'Model output'!J262,IF(ISNUMBER(SEARCH("0/",'Model output'!J262)),0,1)))</f>
        <v>14</v>
      </c>
      <c r="K263" t="str" cm="1">
        <f t="array" ref="K263">IF(COUNT(FIND({0,1,2,3,4,5,6,7,8,9},'Model output'!K262))&gt;0,'Model output'!K262,"")</f>
        <v>3.5 cm</v>
      </c>
      <c r="L263" s="8" t="str">
        <f t="shared" si="60"/>
        <v>3.5cm</v>
      </c>
      <c r="M263" cm="1">
        <f t="array" ref="M263">IF(L263="","",IF(ISNUMBER(SEARCH("cm",L263)),MAX(VALUE(SUBSTITUTE(_xlfn.FILTERXML("&lt;t&gt;&lt;s&gt;"&amp;SUBSTITUTE(L263,",","&lt;/s&gt;&lt;s&gt;")&amp;"&lt;/s&gt;&lt;/t&gt;","//s"),"cm",""))),MAX(VALUE(SUBSTITUTE(_xlfn.FILTERXML("&lt;t&gt;&lt;s&gt;"&amp;SUBSTITUTE(L263,",","&lt;/s&gt;&lt;s&gt;")&amp;"&lt;/s&gt;&lt;/t&gt;","//s"),"mm","")))/10))</f>
        <v>3.5</v>
      </c>
      <c r="N263" t="str">
        <f>IF('Model output'!L262="","",'Model output'!L262)</f>
        <v>Papillary</v>
      </c>
      <c r="O263" t="str">
        <f>IF('Model output'!M262="","",'Model output'!M262)</f>
        <v/>
      </c>
      <c r="P263" t="str">
        <f>IF('Model output'!N262="","",'Model output'!N262)</f>
        <v>2.5 cm</v>
      </c>
      <c r="Q263" t="str">
        <f t="shared" si="59"/>
        <v>2.5cm</v>
      </c>
      <c r="R263" cm="1">
        <f t="array" ref="R263">IF(Q263="","",IF(ISNUMBER(SEARCH("cm",Q263)),MAX(VALUE(SUBSTITUTE(_xlfn.FILTERXML("&lt;t&gt;&lt;s&gt;"&amp;SUBSTITUTE(Q263,",","&lt;/s&gt;&lt;s&gt;")&amp;"&lt;/s&gt;&lt;/t&gt;","//s"),"cm",""))),MAX(VALUE(SUBSTITUTE(_xlfn.FILTERXML("&lt;t&gt;&lt;s&gt;"&amp;SUBSTITUTE(Q263,",","&lt;/s&gt;&lt;s&gt;")&amp;"&lt;/s&gt;&lt;/t&gt;","//s"),"mm","")))/10))</f>
        <v>2.5</v>
      </c>
      <c r="S263" t="str">
        <f>IF(OR('Model output'!P262="",ISNUMBER(SEARCH("Not identified", 'Model output'!P262)),ISNUMBER(SEARCH("Absent",'Model output'!P262)),AND(ISNUMBER(SEARCH("No",'Model output'!P262)),NOT(ISNUMBER(SEARCH("diagnostic",'Model output'!P262)))),ISNUMBER(SEARCH("Negative",'Model output'!P262))),"negative","positive")</f>
        <v>positive</v>
      </c>
      <c r="T263">
        <f>IF('Model output'!O262="","",'Model output'!O262)</f>
        <v>1</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f>
        <v>Less than 4</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t="str">
        <f>IF('Model output'!S262="","", IF('Model output'!S262= "[]", "", 'Model output'!S262))</f>
        <v>Focally Present, Focal</v>
      </c>
      <c r="Y263" t="str">
        <f>IF(OR('Model output'!S262="",ISNUMBER(SEARCH("Absent",'Model output'!S262)),ISNUMBER(SEARCH("Not identified",'Model output'!S262)),ISNUMBER(SEARCH("No",'Model output'!S262)),ISNUMBER(SEARCH("negative",'Model output'!S262)),ISNUMBER(SEARCH("limited to thyroid",'Model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 IF('Model output'!T262="[]", "", IF('Model output'!T262="Not mentioned", "No", "Yes")))</f>
        <v/>
      </c>
      <c r="AB263" t="str">
        <f>IF(AA263&lt;&gt;"Yes","",IF(OR('Model output'!U262="",'Model output'!U262="[]",ISNUMBER(SEARCH("Not identified",'Model output'!U262))),"",'Model output'!U262))</f>
        <v/>
      </c>
      <c r="AC263" s="9" t="str">
        <f>IF(OR('Model output'!V262="", AND(ISERROR(SEARCH("Positive",'Model output'!V262)), ISNUMBER(SEARCH("Negative",'Model output'!V262))), 'Model output'!V262="No", ISNUMBER(SEARCH("Uninvolved",'Model output'!V262)), ISNUMBER(SEARCH("Not involved",'Model output'!V262)), ISNUMBER(SEARCH("Free",'Model output'!V262)), ISNUMBER(SEARCH("Cannot be assessed",'Model output'!V262)), ISNUMBER(SEARCH("1 mm",'Model output'!V262)), ISNUMBER(SEARCH("0.1 CM",'Model output'!V262)), ISNUMBER(SEARCH("less than 0.2 mm",'Model output'!V262)), ISNUMBER(SEARCH("less than 0.5 mm",'Model output'!V262)), ISNUMBER(SEARCH("abut",'Model output'!V262))), "negative", "positive")</f>
        <v>negative</v>
      </c>
      <c r="AE263" s="27" t="str" cm="1">
        <f t="array" ref="AE263">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ISNUMBER(SEARCH("papillary",N263,1)),S263="positive"),AND(AND(ISNUMBER(J263),J263&gt;=5),M263=""),AND(AND(ISNUMBER(J263),J263&gt;=5),AND(ISNUMBER(M263),M263&gt;=1)),AND(ISNUMBER(SERACH("papillary",N263)),OR(Y263="positive",Z263="positive"), ISNUMBER(SEARCH("BRAF",AB263)))),"intermediate","low"))</f>
        <v>high</v>
      </c>
      <c r="AF263" s="28" t="str">
        <f t="shared" si="61"/>
        <v>2</v>
      </c>
      <c r="AG263" s="28" t="str">
        <f t="shared" si="62"/>
        <v>1b</v>
      </c>
      <c r="AH263" s="28" t="str">
        <f t="shared" si="63"/>
        <v>0</v>
      </c>
      <c r="AI263" s="35" t="str">
        <f t="shared" si="64"/>
        <v>I</v>
      </c>
      <c r="AJ263" s="27" t="s">
        <v>625</v>
      </c>
      <c r="AK263" s="32" t="s">
        <v>947</v>
      </c>
      <c r="AL263" s="32" t="s">
        <v>944</v>
      </c>
      <c r="AM263" s="32" t="s">
        <v>948</v>
      </c>
      <c r="AN263" s="32" t="s">
        <v>59</v>
      </c>
      <c r="AO263" s="33">
        <f t="shared" si="65"/>
        <v>1</v>
      </c>
      <c r="AP263" s="28">
        <f t="shared" si="66"/>
        <v>1</v>
      </c>
      <c r="AQ263" s="28">
        <f t="shared" si="67"/>
        <v>1</v>
      </c>
      <c r="AR263" s="28">
        <f t="shared" si="68"/>
        <v>1</v>
      </c>
      <c r="AS263" s="34">
        <f t="shared" si="69"/>
        <v>1</v>
      </c>
    </row>
    <row r="264" spans="1:45">
      <c r="A264" t="str">
        <f>'Model output'!A263</f>
        <v>TCGA-H2-A26U</v>
      </c>
      <c r="B264" s="43">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58"/>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output'!G263)),ISNUMBER(SEARCH("2",'Model output'!G263)),ISNUMBER(SEARCH("III",'Model output'!G263)),ISNUMBER(SEARCH("three",'Model output'!G263)),ISNUMBER(SEARCH("3",'Model output'!G263)),ISNUMBER(SEARCH("IV",'Model output'!G263)),ISNUMBER(SEARCH("four",'Model output'!G263)),ISNUMBER(SEARCH("4",'Model output'!G263)),ISNUMBER(SEARCH("V ",'Model output'!G263)),ISNUMBER(SEARCH("five",'Model output'!G263)),ISNUMBER(SEARCH("5",'Model output'!G263))))), "lateral", "central"))</f>
        <v/>
      </c>
      <c r="H264" t="str">
        <f>IF('Model output'!H263="","negative",IF('Model output'!H263="[]", "negative", IF(OR(ISNUMBER(SEARCH("lymph node",'Model output'!H263)),ISNUMBER(SEARCH("Not mentioned",'Model output'!H263)),ISNUMBER(SEARCH("neck",'Model output'!H263)),ISNUMBER(SEARCH("Not applicable",'Model output'!H263))),"negative","positive")))</f>
        <v>negative</v>
      </c>
      <c r="I264">
        <f>IF('Model output'!I263="","",IF(ISNUMBER('Model output'!I263),'Model output'!I263,1))</f>
        <v>6</v>
      </c>
      <c r="J264">
        <f>IF('Model output'!J263="","",IF(AND(ISNUMBER('Model output'!J263),'Model output'!J263&lt;=I264),'Model output'!J263,IF(ISNUMBER(SEARCH("0/",'Model output'!J263)),0,1)))</f>
        <v>0</v>
      </c>
      <c r="K264" t="str" cm="1">
        <f t="array" ref="K264">IF(COUNT(FIND({0,1,2,3,4,5,6,7,8,9},'Model output'!K263))&gt;0,'Model output'!K263,"")</f>
        <v/>
      </c>
      <c r="L264" s="8" t="str">
        <f t="shared" si="60"/>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v>
      </c>
      <c r="O264" t="str">
        <f>IF('Model output'!M263="","",'Model output'!M263)</f>
        <v/>
      </c>
      <c r="P264" t="str">
        <f>IF('Model output'!N263="","",'Model output'!N263)</f>
        <v>1.5 cm</v>
      </c>
      <c r="Q264" t="str">
        <f t="shared" si="59"/>
        <v>1.5cm</v>
      </c>
      <c r="R264" cm="1">
        <f t="array" ref="R264">IF(Q264="","",IF(ISNUMBER(SEARCH("cm",Q264)),MAX(VALUE(SUBSTITUTE(_xlfn.FILTERXML("&lt;t&gt;&lt;s&gt;"&amp;SUBSTITUTE(Q264,",","&lt;/s&gt;&lt;s&gt;")&amp;"&lt;/s&gt;&lt;/t&gt;","//s"),"cm",""))),MAX(VALUE(SUBSTITUTE(_xlfn.FILTERXML("&lt;t&gt;&lt;s&gt;"&amp;SUBSTITUTE(Q264,",","&lt;/s&gt;&lt;s&gt;")&amp;"&lt;/s&gt;&lt;/t&gt;","//s"),"mm","")))/10))</f>
        <v>1.5</v>
      </c>
      <c r="S264" t="str">
        <f>IF(OR('Model output'!P263="",ISNUMBER(SEARCH("Not identified", 'Model output'!P263)),ISNUMBER(SEARCH("Absent",'Model output'!P263)),AND(ISNUMBER(SEARCH("No",'Model output'!P263)),NOT(ISNUMBER(SEARCH("diagnostic",'Model output'!P263)))),ISNUMBER(SEARCH("Negative",'Model output'!P263))),"negative","positive")</f>
        <v>negative</v>
      </c>
      <c r="T264">
        <f>IF('Model output'!O263="","",'Model output'!O263)</f>
        <v>2</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positive</v>
      </c>
      <c r="X264" t="str">
        <f>IF('Model output'!S263="","", IF('Model output'!S263= "[]", "", 'Model output'!S263))</f>
        <v>Present (minimal)</v>
      </c>
      <c r="Y264" t="str">
        <f>IF(OR('Model output'!S263="",ISNUMBER(SEARCH("Absent",'Model output'!S263)),ISNUMBER(SEARCH("Not identified",'Model output'!S263)),ISNUMBER(SEARCH("No",'Model output'!S263)),ISNUMBER(SEARCH("negative",'Model output'!S263)),ISNUMBER(SEARCH("limited to thyroid",'Model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 IF('Model output'!T263="[]", "", IF('Model output'!T263="Not mentioned", "No", "Yes")))</f>
        <v/>
      </c>
      <c r="AB264" t="str">
        <f>IF(AA264&lt;&gt;"Yes","",IF(OR('Model output'!U263="",'Model output'!U263="[]",ISNUMBER(SEARCH("Not identified",'Model output'!U263))),"",'Model output'!U263))</f>
        <v/>
      </c>
      <c r="AC264" s="9" t="str">
        <f>IF(OR('Model output'!V263="", AND(ISERROR(SEARCH("Positive",'Model output'!V263)), ISNUMBER(SEARCH("Negative",'Model output'!V263))), 'Model output'!V263="No", ISNUMBER(SEARCH("Uninvolved",'Model output'!V263)), ISNUMBER(SEARCH("Not involved",'Model output'!V263)), ISNUMBER(SEARCH("Free",'Model output'!V263)), ISNUMBER(SEARCH("Cannot be assessed",'Model output'!V263)), ISNUMBER(SEARCH("1 mm",'Model output'!V263)), ISNUMBER(SEARCH("0.1 CM",'Model output'!V263)), ISNUMBER(SEARCH("less than 0.2 mm",'Model output'!V263)), ISNUMBER(SEARCH("less than 0.5 mm",'Model output'!V263)), ISNUMBER(SEARCH("abut",'Model output'!V263))), "negative", "positive")</f>
        <v>positive</v>
      </c>
      <c r="AE264" s="27"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ISNUMBER(SEARCH("papillary",N264,1)),S264="positive"),AND(AND(ISNUMBER(J264),J264&gt;=5),M264=""),AND(AND(ISNUMBER(J264),J264&gt;=5),AND(ISNUMBER(M264),M264&gt;=1)),AND(ISNUMBER(SERACH("papillary",N264)),OR(Y264="positive",Z264="positive"), ISNUMBER(SEARCH("BRAF",AB264)))),"intermediate","low"))</f>
        <v>high</v>
      </c>
      <c r="AF264" s="28" t="str">
        <f t="shared" si="61"/>
        <v>1b</v>
      </c>
      <c r="AG264" s="28" t="str">
        <f t="shared" si="62"/>
        <v>0</v>
      </c>
      <c r="AH264" s="28" t="str">
        <f t="shared" si="63"/>
        <v>0</v>
      </c>
      <c r="AI264" s="35" t="str">
        <f t="shared" si="64"/>
        <v>I</v>
      </c>
      <c r="AJ264" s="27" t="s">
        <v>625</v>
      </c>
      <c r="AK264" s="32" t="s">
        <v>944</v>
      </c>
      <c r="AL264" s="32" t="s">
        <v>945</v>
      </c>
      <c r="AM264" s="32" t="s">
        <v>948</v>
      </c>
      <c r="AN264" s="32" t="s">
        <v>59</v>
      </c>
      <c r="AO264" s="33">
        <f t="shared" si="65"/>
        <v>1</v>
      </c>
      <c r="AP264" s="28">
        <f t="shared" si="66"/>
        <v>1</v>
      </c>
      <c r="AQ264" s="28">
        <f t="shared" si="67"/>
        <v>1</v>
      </c>
      <c r="AR264" s="28">
        <f t="shared" si="68"/>
        <v>1</v>
      </c>
      <c r="AS264" s="34">
        <f t="shared" si="69"/>
        <v>1</v>
      </c>
    </row>
    <row r="265" spans="1:45">
      <c r="A265" t="str">
        <f>'Model output'!A264</f>
        <v>TCGA-H2-A2K9</v>
      </c>
      <c r="B265" s="43">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2</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1</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X</v>
      </c>
      <c r="F265" t="str">
        <f t="shared" si="58"/>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output'!G264)),ISNUMBER(SEARCH("2",'Model output'!G264)),ISNUMBER(SEARCH("III",'Model output'!G264)),ISNUMBER(SEARCH("three",'Model output'!G264)),ISNUMBER(SEARCH("3",'Model output'!G264)),ISNUMBER(SEARCH("IV",'Model output'!G264)),ISNUMBER(SEARCH("four",'Model output'!G264)),ISNUMBER(SEARCH("4",'Model output'!G264)),ISNUMBER(SEARCH("V ",'Model output'!G264)),ISNUMBER(SEARCH("five",'Model output'!G264)),ISNUMBER(SEARCH("5",'Model output'!G264))))), "lateral", "central"))</f>
        <v>lateral</v>
      </c>
      <c r="H265" t="str">
        <f>IF('Model output'!H264="","negative",IF('Model output'!H264="[]", "negative", IF(OR(ISNUMBER(SEARCH("lymph node",'Model output'!H264)),ISNUMBER(SEARCH("Not mentioned",'Model output'!H264)),ISNUMBER(SEARCH("neck",'Model output'!H264)),ISNUMBER(SEARCH("Not applicable",'Model output'!H264))),"negative","positive")))</f>
        <v>negative</v>
      </c>
      <c r="I265">
        <f>IF('Model output'!I264="","",IF(ISNUMBER('Model output'!I264),'Model output'!I264,1))</f>
        <v>14</v>
      </c>
      <c r="J265">
        <f>IF('Model output'!J264="","",IF(AND(ISNUMBER('Model output'!J264),'Model output'!J264&lt;=I265),'Model output'!J264,IF(ISNUMBER(SEARCH("0/",'Model output'!J264)),0,1)))</f>
        <v>11</v>
      </c>
      <c r="K265" t="str" cm="1">
        <f t="array" ref="K265">IF(COUNT(FIND({0,1,2,3,4,5,6,7,8,9},'Model output'!K264))&gt;0,'Model output'!K264,"")</f>
        <v>0.8 cm</v>
      </c>
      <c r="L265" s="8" t="str">
        <f t="shared" si="60"/>
        <v>0.8cm</v>
      </c>
      <c r="M265" cm="1">
        <f t="array" ref="M265">IF(L265="","",IF(ISNUMBER(SEARCH("cm",L265)),MAX(VALUE(SUBSTITUTE(_xlfn.FILTERXML("&lt;t&gt;&lt;s&gt;"&amp;SUBSTITUTE(L265,",","&lt;/s&gt;&lt;s&gt;")&amp;"&lt;/s&gt;&lt;/t&gt;","//s"),"cm",""))),MAX(VALUE(SUBSTITUTE(_xlfn.FILTERXML("&lt;t&gt;&lt;s&gt;"&amp;SUBSTITUTE(L265,",","&lt;/s&gt;&lt;s&gt;")&amp;"&lt;/s&gt;&lt;/t&gt;","//s"),"mm","")))/10))</f>
        <v>0.8</v>
      </c>
      <c r="N265" t="str">
        <f>IF('Model output'!L264="","",'Model output'!L264)</f>
        <v>Papillary</v>
      </c>
      <c r="O265" t="str">
        <f>IF('Model output'!M264="","",'Model output'!M264)</f>
        <v>Papillary and Follicular Variant, Multifocal</v>
      </c>
      <c r="P265" t="str">
        <f>IF('Model output'!N264="","",'Model output'!N264)</f>
        <v>2.8 cm</v>
      </c>
      <c r="Q265" t="str">
        <f t="shared" si="59"/>
        <v>2.8cm</v>
      </c>
      <c r="R265" cm="1">
        <f t="array" ref="R265">IF(Q265="","",IF(ISNUMBER(SEARCH("cm",Q265)),MAX(VALUE(SUBSTITUTE(_xlfn.FILTERXML("&lt;t&gt;&lt;s&gt;"&amp;SUBSTITUTE(Q265,",","&lt;/s&gt;&lt;s&gt;")&amp;"&lt;/s&gt;&lt;/t&gt;","//s"),"cm",""))),MAX(VALUE(SUBSTITUTE(_xlfn.FILTERXML("&lt;t&gt;&lt;s&gt;"&amp;SUBSTITUTE(Q265,",","&lt;/s&gt;&lt;s&gt;")&amp;"&lt;/s&gt;&lt;/t&gt;","//s"),"mm","")))/10))</f>
        <v>2.8</v>
      </c>
      <c r="S265" t="str">
        <f>IF(OR('Model output'!P264="",ISNUMBER(SEARCH("Not identified", 'Model output'!P264)),ISNUMBER(SEARCH("Absent",'Model output'!P264)),AND(ISNUMBER(SEARCH("No",'Model output'!P264)),NOT(ISNUMBER(SEARCH("diagnostic",'Model output'!P264)))),ISNUMBER(SEARCH("Negative",'Model output'!P264))),"negative","positive")</f>
        <v>positive</v>
      </c>
      <c r="T265" t="str">
        <f>IF('Model output'!O264="","",'Model output'!O264)</f>
        <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positive</v>
      </c>
      <c r="X265" t="str">
        <f>IF('Model output'!S264="","", IF('Model output'!S264= "[]", "", 'Model output'!S264))</f>
        <v>Present</v>
      </c>
      <c r="Y265" t="str">
        <f>IF(OR('Model output'!S264="",ISNUMBER(SEARCH("Absent",'Model output'!S264)),ISNUMBER(SEARCH("Not identified",'Model output'!S264)),ISNUMBER(SEARCH("No",'Model output'!S264)),ISNUMBER(SEARCH("negative",'Model output'!S264)),ISNUMBER(SEARCH("limited to thyroid",'Model output'!S264))),"negative",IF(Z265="positive","gETE", "positive"))</f>
        <v>positive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 IF('Model output'!T264="[]", "", IF('Model output'!T264="Not mentioned", "No", "Yes")))</f>
        <v/>
      </c>
      <c r="AB265" t="str">
        <f>IF(AA265&lt;&gt;"Yes","",IF(OR('Model output'!U264="",'Model output'!U264="[]",ISNUMBER(SEARCH("Not identified",'Model output'!U264))),"",'Model output'!U264))</f>
        <v/>
      </c>
      <c r="AC265" s="9" t="str">
        <f>IF(OR('Model output'!V264="", AND(ISERROR(SEARCH("Positive",'Model output'!V264)), ISNUMBER(SEARCH("Negative",'Model output'!V264))), 'Model output'!V264="No", ISNUMBER(SEARCH("Uninvolved",'Model output'!V264)), ISNUMBER(SEARCH("Not involved",'Model output'!V264)), ISNUMBER(SEARCH("Free",'Model output'!V264)), ISNUMBER(SEARCH("Cannot be assessed",'Model output'!V264)), ISNUMBER(SEARCH("1 mm",'Model output'!V264)), ISNUMBER(SEARCH("0.1 CM",'Model output'!V264)), ISNUMBER(SEARCH("less than 0.2 mm",'Model output'!V264)), ISNUMBER(SEARCH("less than 0.5 mm",'Model output'!V264)), ISNUMBER(SEARCH("abut",'Model output'!V264))), "negative", "positive")</f>
        <v>negative</v>
      </c>
      <c r="AE265" s="27"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ISNUMBER(SEARCH("papillary",N265,1)),S265="positive"),AND(AND(ISNUMBER(J265),J265&gt;=5),M265=""),AND(AND(ISNUMBER(J265),J265&gt;=5),AND(ISNUMBER(M265),M265&gt;=1)),AND(ISNUMBER(SERACH("papillary",N265)),OR(Y265="positive",Z265="positive"), ISNUMBER(SEARCH("BRAF",AB265)))),"intermediate","low"))</f>
        <v>intermediate</v>
      </c>
      <c r="AF265" s="28" t="str">
        <f t="shared" si="61"/>
        <v>2</v>
      </c>
      <c r="AG265" s="28" t="str">
        <f t="shared" si="62"/>
        <v>1b</v>
      </c>
      <c r="AH265" s="28" t="str">
        <f t="shared" si="63"/>
        <v>0</v>
      </c>
      <c r="AI265" s="35" t="str">
        <f t="shared" si="64"/>
        <v>I</v>
      </c>
      <c r="AJ265" s="27" t="s">
        <v>629</v>
      </c>
      <c r="AK265" s="32" t="s">
        <v>947</v>
      </c>
      <c r="AL265" s="32" t="s">
        <v>949</v>
      </c>
      <c r="AM265" s="32" t="s">
        <v>948</v>
      </c>
      <c r="AN265" s="32" t="s">
        <v>59</v>
      </c>
      <c r="AO265" s="33">
        <f t="shared" ca="1" si="65"/>
        <v>1</v>
      </c>
      <c r="AP265" s="28">
        <f t="shared" si="66"/>
        <v>1</v>
      </c>
      <c r="AQ265" s="28">
        <f t="shared" si="67"/>
        <v>0</v>
      </c>
      <c r="AR265" s="28">
        <f t="shared" si="68"/>
        <v>1</v>
      </c>
      <c r="AS265" s="34">
        <f t="shared" si="69"/>
        <v>1</v>
      </c>
    </row>
    <row r="266" spans="1:45">
      <c r="A266" t="str">
        <f>'Model output'!A265</f>
        <v>TCGA-H2-A3RI</v>
      </c>
      <c r="B266" s="43">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58"/>
        <v>positive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output'!G265)),ISNUMBER(SEARCH("2",'Model output'!G265)),ISNUMBER(SEARCH("III",'Model output'!G265)),ISNUMBER(SEARCH("three",'Model output'!G265)),ISNUMBER(SEARCH("3",'Model output'!G265)),ISNUMBER(SEARCH("IV",'Model output'!G265)),ISNUMBER(SEARCH("four",'Model output'!G265)),ISNUMBER(SEARCH("4",'Model output'!G265)),ISNUMBER(SEARCH("V ",'Model output'!G265)),ISNUMBER(SEARCH("five",'Model output'!G265)),ISNUMBER(SEARCH("5",'Model output'!G265))))), "lateral", "central"))</f>
        <v/>
      </c>
      <c r="H266" t="str">
        <f>IF('Model output'!H265="","negative",IF('Model output'!H265="[]", "negative", IF(OR(ISNUMBER(SEARCH("lymph node",'Model output'!H265)),ISNUMBER(SEARCH("Not mentioned",'Model output'!H265)),ISNUMBER(SEARCH("neck",'Model output'!H265)),ISNUMBER(SEARCH("Not applicable",'Model output'!H265))),"negative","positive")))</f>
        <v>negative</v>
      </c>
      <c r="I266">
        <f>IF('Model output'!I265="","",IF(ISNUMBER('Model output'!I265),'Model output'!I265,1))</f>
        <v>5</v>
      </c>
      <c r="J266">
        <f>IF('Model output'!J265="","",IF(AND(ISNUMBER('Model output'!J265),'Model output'!J265&lt;=I266),'Model output'!J265,IF(ISNUMBER(SEARCH("0/",'Model output'!J265)),0,1)))</f>
        <v>0</v>
      </c>
      <c r="K266" t="str" cm="1">
        <f t="array" ref="K266">IF(COUNT(FIND({0,1,2,3,4,5,6,7,8,9},'Model output'!K265))&gt;0,'Model output'!K265,"")</f>
        <v>2.7 cm</v>
      </c>
      <c r="L266" s="8" t="str">
        <f t="shared" si="60"/>
        <v>2.7cm</v>
      </c>
      <c r="M266" cm="1">
        <f t="array" ref="M266">IF(L266="","",IF(ISNUMBER(SEARCH("cm",L266)),MAX(VALUE(SUBSTITUTE(_xlfn.FILTERXML("&lt;t&gt;&lt;s&gt;"&amp;SUBSTITUTE(L266,",","&lt;/s&gt;&lt;s&gt;")&amp;"&lt;/s&gt;&lt;/t&gt;","//s"),"cm",""))),MAX(VALUE(SUBSTITUTE(_xlfn.FILTERXML("&lt;t&gt;&lt;s&gt;"&amp;SUBSTITUTE(L266,",","&lt;/s&gt;&lt;s&gt;")&amp;"&lt;/s&gt;&lt;/t&gt;","//s"),"mm","")))/10))</f>
        <v>2.7</v>
      </c>
      <c r="N266" t="str">
        <f>IF('Model output'!L265="","",'Model output'!L265)</f>
        <v>Papillary carcinoma</v>
      </c>
      <c r="O266" t="str">
        <f>IF('Model output'!M265="","",'Model output'!M265)</f>
        <v/>
      </c>
      <c r="P266" t="str">
        <f>IF('Model output'!N265="","",'Model output'!N265)</f>
        <v>2.7 cm</v>
      </c>
      <c r="Q266" t="str">
        <f t="shared" si="59"/>
        <v>2.7cm</v>
      </c>
      <c r="R266" cm="1">
        <f t="array" ref="R266">IF(Q266="","",IF(ISNUMBER(SEARCH("cm",Q266)),MAX(VALUE(SUBSTITUTE(_xlfn.FILTERXML("&lt;t&gt;&lt;s&gt;"&amp;SUBSTITUTE(Q266,",","&lt;/s&gt;&lt;s&gt;")&amp;"&lt;/s&gt;&lt;/t&gt;","//s"),"cm",""))),MAX(VALUE(SUBSTITUTE(_xlfn.FILTERXML("&lt;t&gt;&lt;s&gt;"&amp;SUBSTITUTE(Q266,",","&lt;/s&gt;&lt;s&gt;")&amp;"&lt;/s&gt;&lt;/t&gt;","//s"),"mm","")))/10))</f>
        <v>2.7</v>
      </c>
      <c r="S266" t="str">
        <f>IF(OR('Model output'!P265="",ISNUMBER(SEARCH("Not identified", 'Model output'!P265)),ISNUMBER(SEARCH("Absent",'Model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t="str">
        <f>IF('Model output'!S265="","", IF('Model output'!S265= "[]", "", 'Model output'!S265))</f>
        <v>Present</v>
      </c>
      <c r="Y266" t="str">
        <f>IF(OR('Model output'!S265="",ISNUMBER(SEARCH("Absent",'Model output'!S265)),ISNUMBER(SEARCH("Not identified",'Model output'!S265)),ISNUMBER(SEARCH("No",'Model output'!S265)),ISNUMBER(SEARCH("negative",'Model output'!S265)),ISNUMBER(SEARCH("limited to thyroid",'Model output'!S265))),"negative",IF(Z266="positive","gETE", "positive"))</f>
        <v>positive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 IF('Model output'!T265="[]", "", IF('Model output'!T265="Not mentioned", "No", "Yes")))</f>
        <v/>
      </c>
      <c r="AB266" t="str">
        <f>IF(AA266&lt;&gt;"Yes","",IF(OR('Model output'!U265="",'Model output'!U265="[]",ISNUMBER(SEARCH("Not identified",'Model output'!U265))),"",'Model output'!U265))</f>
        <v/>
      </c>
      <c r="AC266" s="9" t="str">
        <f>IF(OR('Model output'!V265="", AND(ISERROR(SEARCH("Positive",'Model output'!V265)), ISNUMBER(SEARCH("Negative",'Model output'!V265))), 'Model output'!V265="No", ISNUMBER(SEARCH("Uninvolved",'Model output'!V265)), ISNUMBER(SEARCH("Not involved",'Model output'!V265)), ISNUMBER(SEARCH("Free",'Model output'!V265)), ISNUMBER(SEARCH("Cannot be assessed",'Model output'!V265)), ISNUMBER(SEARCH("1 mm",'Model output'!V265)), ISNUMBER(SEARCH("0.1 CM",'Model output'!V265)), ISNUMBER(SEARCH("less than 0.2 mm",'Model output'!V265)), ISNUMBER(SEARCH("less than 0.5 mm",'Model output'!V265)), ISNUMBER(SEARCH("abut",'Model output'!V265))), "negative", "positive")</f>
        <v>negative</v>
      </c>
      <c r="AE266" s="27"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ISNUMBER(SEARCH("papillary",N266,1)),S266="positive"),AND(AND(ISNUMBER(J266),J266&gt;=5),M266=""),AND(AND(ISNUMBER(J266),J266&gt;=5),AND(ISNUMBER(M266),M266&gt;=1)),AND(ISNUMBER(SERACH("papillary",N266)),OR(Y266="positive",Z266="positive"), ISNUMBER(SEARCH("BRAF",AB266)))),"intermediate","low"))</f>
        <v>intermediate</v>
      </c>
      <c r="AF266" s="28" t="str">
        <f t="shared" si="61"/>
        <v>2</v>
      </c>
      <c r="AG266" s="28" t="str">
        <f t="shared" si="62"/>
        <v>0</v>
      </c>
      <c r="AH266" s="28" t="str">
        <f t="shared" si="63"/>
        <v>0</v>
      </c>
      <c r="AI266" s="35" t="str">
        <f t="shared" si="64"/>
        <v>I</v>
      </c>
      <c r="AJ266" s="27" t="s">
        <v>629</v>
      </c>
      <c r="AK266" s="32" t="s">
        <v>947</v>
      </c>
      <c r="AL266" s="32" t="s">
        <v>945</v>
      </c>
      <c r="AM266" s="32" t="s">
        <v>948</v>
      </c>
      <c r="AN266" s="32" t="s">
        <v>59</v>
      </c>
      <c r="AO266" s="33">
        <f t="shared" ca="1" si="65"/>
        <v>1</v>
      </c>
      <c r="AP266" s="28">
        <f t="shared" si="66"/>
        <v>1</v>
      </c>
      <c r="AQ266" s="28">
        <f t="shared" si="67"/>
        <v>1</v>
      </c>
      <c r="AR266" s="28">
        <f t="shared" si="68"/>
        <v>1</v>
      </c>
      <c r="AS266" s="34">
        <f t="shared" si="69"/>
        <v>1</v>
      </c>
    </row>
    <row r="267" spans="1:45">
      <c r="A267" t="str">
        <f>'Model output'!A266</f>
        <v>TCGA-H2-A421</v>
      </c>
      <c r="B267" s="43">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X</v>
      </c>
      <c r="F267" t="str">
        <f t="shared" si="58"/>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output'!G266)),ISNUMBER(SEARCH("2",'Model output'!G266)),ISNUMBER(SEARCH("III",'Model output'!G266)),ISNUMBER(SEARCH("three",'Model output'!G266)),ISNUMBER(SEARCH("3",'Model output'!G266)),ISNUMBER(SEARCH("IV",'Model output'!G266)),ISNUMBER(SEARCH("four",'Model output'!G266)),ISNUMBER(SEARCH("4",'Model output'!G266)),ISNUMBER(SEARCH("V ",'Model output'!G266)),ISNUMBER(SEARCH("five",'Model output'!G266)),ISNUMBER(SEARCH("5",'Model output'!G266))))), "lateral", "central"))</f>
        <v>central</v>
      </c>
      <c r="H267" t="str">
        <f>IF('Model output'!H266="","negative",IF('Model output'!H266="[]", "negative", IF(OR(ISNUMBER(SEARCH("lymph node",'Model output'!H266)),ISNUMBER(SEARCH("Not mentioned",'Model output'!H266)),ISNUMBER(SEARCH("neck",'Model output'!H266)),ISNUMBER(SEARCH("Not applicable",'Model output'!H266))),"negative","positive")))</f>
        <v>negative</v>
      </c>
      <c r="I267">
        <f>IF('Model output'!I266="","",IF(ISNUMBER('Model output'!I266),'Model output'!I266,1))</f>
        <v>3</v>
      </c>
      <c r="J267">
        <f>IF('Model output'!J266="","",IF(AND(ISNUMBER('Model output'!J266),'Model output'!J266&lt;=I267),'Model output'!J266,IF(ISNUMBER(SEARCH("0/",'Model output'!J266)),0,1)))</f>
        <v>2</v>
      </c>
      <c r="K267" t="str" cm="1">
        <f t="array" ref="K267">IF(COUNT(FIND({0,1,2,3,4,5,6,7,8,9},'Model output'!K266))&gt;0,'Model output'!K266,"")</f>
        <v>1 mm</v>
      </c>
      <c r="L267" s="8" t="str">
        <f t="shared" si="60"/>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v>
      </c>
      <c r="O267" t="str">
        <f>IF('Model output'!M266="","",'Model output'!M266)</f>
        <v/>
      </c>
      <c r="P267" t="str">
        <f>IF('Model output'!N266="","",'Model output'!N266)</f>
        <v>1.5 cm</v>
      </c>
      <c r="Q267" t="str">
        <f t="shared" si="59"/>
        <v>1.5cm</v>
      </c>
      <c r="R267" cm="1">
        <f t="array" ref="R267">IF(Q267="","",IF(ISNUMBER(SEARCH("cm",Q267)),MAX(VALUE(SUBSTITUTE(_xlfn.FILTERXML("&lt;t&gt;&lt;s&gt;"&amp;SUBSTITUTE(Q267,",","&lt;/s&gt;&lt;s&gt;")&amp;"&lt;/s&gt;&lt;/t&gt;","//s"),"cm",""))),MAX(VALUE(SUBSTITUTE(_xlfn.FILTERXML("&lt;t&gt;&lt;s&gt;"&amp;SUBSTITUTE(Q267,",","&lt;/s&gt;&lt;s&gt;")&amp;"&lt;/s&gt;&lt;/t&gt;","//s"),"mm","")))/10))</f>
        <v>1.5</v>
      </c>
      <c r="S267" t="str">
        <f>IF(OR('Model output'!P266="",ISNUMBER(SEARCH("Not identified", 'Model output'!P266)),ISNUMBER(SEARCH("Absent",'Model output'!P266)),AND(ISNUMBER(SEARCH("No",'Model output'!P266)),NOT(ISNUMBER(SEARCH("diagnostic",'Model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positive</v>
      </c>
      <c r="X267" t="str">
        <f>IF('Model output'!S266="","", IF('Model output'!S266= "[]", "", 'Model output'!S266))</f>
        <v>Present</v>
      </c>
      <c r="Y267" t="str">
        <f>IF(OR('Model output'!S266="",ISNUMBER(SEARCH("Absent",'Model output'!S266)),ISNUMBER(SEARCH("Not identified",'Model output'!S266)),ISNUMBER(SEARCH("No",'Model output'!S266)),ISNUMBER(SEARCH("negative",'Model output'!S266)),ISNUMBER(SEARCH("limited to thyroid",'Model output'!S266))),"negative",IF(Z267="positive","gETE", "positive"))</f>
        <v>positive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 IF('Model output'!T266="[]", "", IF('Model output'!T266="Not mentioned", "No", "Yes")))</f>
        <v/>
      </c>
      <c r="AB267" t="str">
        <f>IF(AA267&lt;&gt;"Yes","",IF(OR('Model output'!U266="",'Model output'!U266="[]",ISNUMBER(SEARCH("Not identified",'Model output'!U266))),"",'Model output'!U266))</f>
        <v/>
      </c>
      <c r="AC267" s="9" t="str">
        <f>IF(OR('Model output'!V266="", AND(ISERROR(SEARCH("Positive",'Model output'!V266)), ISNUMBER(SEARCH("Negative",'Model output'!V266))), 'Model output'!V266="No", ISNUMBER(SEARCH("Uninvolved",'Model output'!V266)), ISNUMBER(SEARCH("Not involved",'Model output'!V266)), ISNUMBER(SEARCH("Free",'Model output'!V266)), ISNUMBER(SEARCH("Cannot be assessed",'Model output'!V266)), ISNUMBER(SEARCH("1 mm",'Model output'!V266)), ISNUMBER(SEARCH("0.1 CM",'Model output'!V266)), ISNUMBER(SEARCH("less than 0.2 mm",'Model output'!V266)), ISNUMBER(SEARCH("less than 0.5 mm",'Model output'!V266)), ISNUMBER(SEARCH("abut",'Model output'!V266))), "negative", "positive")</f>
        <v>positive</v>
      </c>
      <c r="AE267" s="27"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ISNUMBER(SEARCH("papillary",N267,1)),S267="positive"),AND(AND(ISNUMBER(J267),J267&gt;=5),M267=""),AND(AND(ISNUMBER(J267),J267&gt;=5),AND(ISNUMBER(M267),M267&gt;=1)),AND(ISNUMBER(SERACH("papillary",N267)),OR(Y267="positive",Z267="positive"), ISNUMBER(SEARCH("BRAF",AB267)))),"intermediate","low"))</f>
        <v>high</v>
      </c>
      <c r="AF267" s="28" t="str">
        <f t="shared" si="61"/>
        <v>1b</v>
      </c>
      <c r="AG267" s="28" t="str">
        <f t="shared" si="62"/>
        <v>1a</v>
      </c>
      <c r="AH267" s="28" t="str">
        <f t="shared" si="63"/>
        <v>0</v>
      </c>
      <c r="AI267" s="35" t="str">
        <f t="shared" si="64"/>
        <v>I</v>
      </c>
      <c r="AJ267" s="27" t="s">
        <v>625</v>
      </c>
      <c r="AK267" s="32" t="s">
        <v>944</v>
      </c>
      <c r="AL267" s="32" t="s">
        <v>949</v>
      </c>
      <c r="AM267" s="32" t="s">
        <v>945</v>
      </c>
      <c r="AN267" s="32" t="s">
        <v>59</v>
      </c>
      <c r="AO267" s="33">
        <f t="shared" si="65"/>
        <v>1</v>
      </c>
      <c r="AP267" s="28">
        <f t="shared" si="66"/>
        <v>1</v>
      </c>
      <c r="AQ267" s="28">
        <f t="shared" si="67"/>
        <v>1</v>
      </c>
      <c r="AR267" s="28">
        <f t="shared" si="68"/>
        <v>1</v>
      </c>
      <c r="AS267" s="34">
        <f t="shared" si="69"/>
        <v>1</v>
      </c>
    </row>
    <row r="268" spans="1:45">
      <c r="A268" t="str">
        <f>'Model output'!A267</f>
        <v>TCGA-H2-A422</v>
      </c>
      <c r="B268" s="43">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58"/>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output'!G267)),ISNUMBER(SEARCH("2",'Model output'!G267)),ISNUMBER(SEARCH("III",'Model output'!G267)),ISNUMBER(SEARCH("three",'Model output'!G267)),ISNUMBER(SEARCH("3",'Model output'!G267)),ISNUMBER(SEARCH("IV",'Model output'!G267)),ISNUMBER(SEARCH("four",'Model output'!G267)),ISNUMBER(SEARCH("4",'Model output'!G267)),ISNUMBER(SEARCH("V ",'Model output'!G267)),ISNUMBER(SEARCH("five",'Model output'!G267)),ISNUMBER(SEARCH("5",'Model output'!G267))))), "lateral", "central"))</f>
        <v/>
      </c>
      <c r="H268" t="str">
        <f>IF('Model output'!H267="","negative",IF('Model output'!H267="[]", "negative", IF(OR(ISNUMBER(SEARCH("lymph node",'Model output'!H267)),ISNUMBER(SEARCH("Not mentioned",'Model output'!H267)),ISNUMBER(SEARCH("neck",'Model output'!H267)),ISNUMBER(SEARCH("Not applicable",'Model output'!H267))),"negative","positive")))</f>
        <v>negative</v>
      </c>
      <c r="I268">
        <f>IF('Model output'!I267="","",IF(ISNUMBER('Model output'!I267),'Model output'!I267,1))</f>
        <v>3</v>
      </c>
      <c r="J268">
        <f>IF('Model output'!J267="","",IF(AND(ISNUMBER('Model output'!J267),'Model output'!J267&lt;=I268),'Model output'!J267,IF(ISNUMBER(SEARCH("0/",'Model output'!J267)),0,1)))</f>
        <v>0</v>
      </c>
      <c r="K268" t="str" cm="1">
        <f t="array" ref="K268">IF(COUNT(FIND({0,1,2,3,4,5,6,7,8,9},'Model output'!K267))&gt;0,'Model output'!K267,"")</f>
        <v/>
      </c>
      <c r="L268" s="8" t="str">
        <f t="shared" si="60"/>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v>
      </c>
      <c r="O268" t="str">
        <f>IF('Model output'!M267="","",'Model output'!M267)</f>
        <v>Classical</v>
      </c>
      <c r="P268" t="str">
        <f>IF('Model output'!N267="","",'Model output'!N267)</f>
        <v>3 cm</v>
      </c>
      <c r="Q268" t="str">
        <f t="shared" si="59"/>
        <v>3cm</v>
      </c>
      <c r="R268" cm="1">
        <f t="array" ref="R268">IF(Q268="","",IF(ISNUMBER(SEARCH("cm",Q268)),MAX(VALUE(SUBSTITUTE(_xlfn.FILTERXML("&lt;t&gt;&lt;s&gt;"&amp;SUBSTITUTE(Q268,",","&lt;/s&gt;&lt;s&gt;")&amp;"&lt;/s&gt;&lt;/t&gt;","//s"),"cm",""))),MAX(VALUE(SUBSTITUTE(_xlfn.FILTERXML("&lt;t&gt;&lt;s&gt;"&amp;SUBSTITUTE(Q268,",","&lt;/s&gt;&lt;s&gt;")&amp;"&lt;/s&gt;&lt;/t&gt;","//s"),"mm","")))/10))</f>
        <v>3</v>
      </c>
      <c r="S268" t="str">
        <f>IF(OR('Model output'!P267="",ISNUMBER(SEARCH("Not identified", 'Model output'!P267)),ISNUMBER(SEARCH("Absent",'Model output'!P267)),AND(ISNUMBER(SEARCH("No",'Model output'!P267)),NOT(ISNUMBER(SEARCH("diagnostic",'Model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positive</v>
      </c>
      <c r="X268" t="str">
        <f>IF('Model output'!S267="","", IF('Model output'!S267= "[]", "", 'Model output'!S267))</f>
        <v/>
      </c>
      <c r="Y268" t="str">
        <f>IF(OR('Model output'!S267="",ISNUMBER(SEARCH("Absent",'Model output'!S267)),ISNUMBER(SEARCH("Not identified",'Model output'!S267)),ISNUMBER(SEARCH("No",'Model output'!S267)),ISNUMBER(SEARCH("negative",'Model output'!S267)),ISNUMBER(SEARCH("limited to thyroid",'Model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 IF('Model output'!T267="[]", "", IF('Model output'!T267="Not mentioned", "No", "Yes")))</f>
        <v/>
      </c>
      <c r="AB268" t="str">
        <f>IF(AA268&lt;&gt;"Yes","",IF(OR('Model output'!U267="",'Model output'!U267="[]",ISNUMBER(SEARCH("Not identified",'Model output'!U267))),"",'Model output'!U267))</f>
        <v/>
      </c>
      <c r="AC268" s="9" t="str">
        <f>IF(OR('Model output'!V267="", AND(ISERROR(SEARCH("Positive",'Model output'!V267)), ISNUMBER(SEARCH("Negative",'Model output'!V267))), 'Model output'!V267="No", ISNUMBER(SEARCH("Uninvolved",'Model output'!V267)), ISNUMBER(SEARCH("Not involved",'Model output'!V267)), ISNUMBER(SEARCH("Free",'Model output'!V267)), ISNUMBER(SEARCH("Cannot be assessed",'Model output'!V267)), ISNUMBER(SEARCH("1 mm",'Model output'!V267)), ISNUMBER(SEARCH("0.1 CM",'Model output'!V267)), ISNUMBER(SEARCH("less than 0.2 mm",'Model output'!V267)), ISNUMBER(SEARCH("less than 0.5 mm",'Model output'!V267)), ISNUMBER(SEARCH("abut",'Model output'!V267))), "negative", "positive")</f>
        <v>negative</v>
      </c>
      <c r="AE268" s="27"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ISNUMBER(SEARCH("papillary",N268,1)),S268="positive"),AND(AND(ISNUMBER(J268),J268&gt;=5),M268=""),AND(AND(ISNUMBER(J268),J268&gt;=5),AND(ISNUMBER(M268),M268&gt;=1)),AND(ISNUMBER(SERACH("papillary",N268)),OR(Y268="positive",Z268="positive"), ISNUMBER(SEARCH("BRAF",AB268)))),"intermediate","low"))</f>
        <v>intermediate</v>
      </c>
      <c r="AF268" s="28" t="str">
        <f t="shared" si="61"/>
        <v>2</v>
      </c>
      <c r="AG268" s="28" t="str">
        <f t="shared" si="62"/>
        <v>0</v>
      </c>
      <c r="AH268" s="28" t="str">
        <f t="shared" si="63"/>
        <v>0</v>
      </c>
      <c r="AI268" s="35" t="str">
        <f t="shared" si="64"/>
        <v>I</v>
      </c>
      <c r="AJ268" s="27" t="s">
        <v>629</v>
      </c>
      <c r="AK268" s="32" t="s">
        <v>947</v>
      </c>
      <c r="AL268" s="32" t="s">
        <v>945</v>
      </c>
      <c r="AM268" s="32" t="s">
        <v>948</v>
      </c>
      <c r="AN268" s="32" t="s">
        <v>59</v>
      </c>
      <c r="AO268" s="33">
        <f t="shared" ca="1" si="65"/>
        <v>1</v>
      </c>
      <c r="AP268" s="28">
        <f t="shared" si="66"/>
        <v>1</v>
      </c>
      <c r="AQ268" s="28">
        <f t="shared" si="67"/>
        <v>1</v>
      </c>
      <c r="AR268" s="28">
        <f t="shared" si="68"/>
        <v>1</v>
      </c>
      <c r="AS268" s="34">
        <f t="shared" si="69"/>
        <v>1</v>
      </c>
    </row>
    <row r="269" spans="1:45">
      <c r="A269" t="str">
        <f>'Model output'!A268</f>
        <v>TCGA-IM-A41Y</v>
      </c>
      <c r="B269" s="43">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
      </c>
      <c r="F269" t="str">
        <f t="shared" si="58"/>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output'!G268)),ISNUMBER(SEARCH("2",'Model output'!G268)),ISNUMBER(SEARCH("III",'Model output'!G268)),ISNUMBER(SEARCH("three",'Model output'!G268)),ISNUMBER(SEARCH("3",'Model output'!G268)),ISNUMBER(SEARCH("IV",'Model output'!G268)),ISNUMBER(SEARCH("four",'Model output'!G268)),ISNUMBER(SEARCH("4",'Model output'!G268)),ISNUMBER(SEARCH("V ",'Model output'!G268)),ISNUMBER(SEARCH("five",'Model output'!G268)),ISNUMBER(SEARCH("5",'Model output'!G268))))), "lateral", "central"))</f>
        <v>central</v>
      </c>
      <c r="H269" t="str">
        <f>IF('Model output'!H268="","negative",IF('Model output'!H268="[]", "negative", IF(OR(ISNUMBER(SEARCH("lymph node",'Model output'!H268)),ISNUMBER(SEARCH("Not mentioned",'Model output'!H268)),ISNUMBER(SEARCH("neck",'Model output'!H268)),ISNUMBER(SEARCH("Not applicable",'Model output'!H268))),"negative","positive")))</f>
        <v>negative</v>
      </c>
      <c r="I269">
        <f>IF('Model output'!I268="","",IF(ISNUMBER('Model output'!I268),'Model output'!I268,1))</f>
        <v>18</v>
      </c>
      <c r="J269">
        <f>IF('Model output'!J268="","",IF(AND(ISNUMBER('Model output'!J268),'Model output'!J268&lt;=I269),'Model output'!J268,IF(ISNUMBER(SEARCH("0/",'Model output'!J268)),0,1)))</f>
        <v>4</v>
      </c>
      <c r="K269" t="str" cm="1">
        <f t="array" ref="K269">IF(COUNT(FIND({0,1,2,3,4,5,6,7,8,9},'Model output'!K268))&gt;0,'Model output'!K268,"")</f>
        <v/>
      </c>
      <c r="L269" s="8" t="str">
        <f t="shared" si="60"/>
        <v/>
      </c>
      <c r="M269" t="str" cm="1">
        <f t="array" ref="M269">IF(L269="","",IF(ISNUMBER(SEARCH("cm",L269)),MAX(VALUE(SUBSTITUTE(_xlfn.FILTERXML("&lt;t&gt;&lt;s&gt;"&amp;SUBSTITUTE(L269,",","&lt;/s&gt;&lt;s&gt;")&amp;"&lt;/s&gt;&lt;/t&gt;","//s"),"cm",""))),MAX(VALUE(SUBSTITUTE(_xlfn.FILTERXML("&lt;t&gt;&lt;s&gt;"&amp;SUBSTITUTE(L269,",","&lt;/s&gt;&lt;s&gt;")&amp;"&lt;/s&gt;&lt;/t&gt;","//s"),"mm","")))/10))</f>
        <v/>
      </c>
      <c r="N269" t="str">
        <f>IF('Model output'!L268="","",'Model output'!L268)</f>
        <v>Papillary carcinoma</v>
      </c>
      <c r="O269" t="str">
        <f>IF('Model output'!M268="","",'Model output'!M268)</f>
        <v>['Diffuse sclerosing variant', 'Classical (papillary)', 'Follicular', 'Tall cell']</v>
      </c>
      <c r="P269" t="str">
        <f>IF('Model output'!N268="","",'Model output'!N268)</f>
        <v>6.8 cm</v>
      </c>
      <c r="Q269" t="str">
        <f t="shared" si="59"/>
        <v>6.8cm</v>
      </c>
      <c r="R269" cm="1">
        <f t="array" ref="R269">IF(Q269="","",IF(ISNUMBER(SEARCH("cm",Q269)),MAX(VALUE(SUBSTITUTE(_xlfn.FILTERXML("&lt;t&gt;&lt;s&gt;"&amp;SUBSTITUTE(Q269,",","&lt;/s&gt;&lt;s&gt;")&amp;"&lt;/s&gt;&lt;/t&gt;","//s"),"cm",""))),MAX(VALUE(SUBSTITUTE(_xlfn.FILTERXML("&lt;t&gt;&lt;s&gt;"&amp;SUBSTITUTE(Q269,",","&lt;/s&gt;&lt;s&gt;")&amp;"&lt;/s&gt;&lt;/t&gt;","//s"),"mm","")))/10))</f>
        <v>6.8</v>
      </c>
      <c r="S269" t="str">
        <f>IF(OR('Model output'!P268="",ISNUMBER(SEARCH("Not identified", 'Model output'!P268)),ISNUMBER(SEARCH("Absent",'Model output'!P268)),AND(ISNUMBER(SEARCH("No",'Model output'!P268)),NOT(ISNUMBER(SEARCH("diagnostic",'Model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f>
        <v>Less than 4</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t="str">
        <f>IF('Model output'!S268="","", IF('Model output'!S268= "[]", "", 'Model output'!S268))</f>
        <v>Minimal</v>
      </c>
      <c r="Y269" t="str">
        <f>IF(OR('Model output'!S268="",ISNUMBER(SEARCH("Absent",'Model output'!S268)),ISNUMBER(SEARCH("Not identified",'Model output'!S268)),ISNUMBER(SEARCH("No",'Model output'!S268)),ISNUMBER(SEARCH("negative",'Model output'!S268)),ISNUMBER(SEARCH("limited to thyroid",'Model output'!S268))),"negative",IF(Z269="positive","gETE", "positive"))</f>
        <v>positive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 IF('Model output'!T268="[]", "", IF('Model output'!T268="Not mentioned", "No", "Yes")))</f>
        <v/>
      </c>
      <c r="AB269" t="str">
        <f>IF(AA269&lt;&gt;"Yes","",IF(OR('Model output'!U268="",'Model output'!U268="[]",ISNUMBER(SEARCH("Not identified",'Model output'!U268))),"",'Model output'!U268))</f>
        <v/>
      </c>
      <c r="AC269" s="9" t="str">
        <f>IF(OR('Model output'!V268="", AND(ISERROR(SEARCH("Positive",'Model output'!V268)), ISNUMBER(SEARCH("Negative",'Model output'!V268))), 'Model output'!V268="No", ISNUMBER(SEARCH("Uninvolved",'Model output'!V268)), ISNUMBER(SEARCH("Not involved",'Model output'!V268)), ISNUMBER(SEARCH("Free",'Model output'!V268)), ISNUMBER(SEARCH("Cannot be assessed",'Model output'!V268)), ISNUMBER(SEARCH("1 mm",'Model output'!V268)), ISNUMBER(SEARCH("0.1 CM",'Model output'!V268)), ISNUMBER(SEARCH("less than 0.2 mm",'Model output'!V268)), ISNUMBER(SEARCH("less than 0.5 mm",'Model output'!V268)), ISNUMBER(SEARCH("abut",'Model output'!V268))), "negative", "positive")</f>
        <v>negative</v>
      </c>
      <c r="AE269" s="27"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ISNUMBER(SEARCH("papillary",N269,1)),S269="positive"),AND(AND(ISNUMBER(J269),J269&gt;=5),M269=""),AND(AND(ISNUMBER(J269),J269&gt;=5),AND(ISNUMBER(M269),M269&gt;=1)),AND(ISNUMBER(SERACH("papillary",N269)),OR(Y269="positive",Z269="positive"), ISNUMBER(SEARCH("BRAF",AB269)))),"intermediate","low"))</f>
        <v>intermediate</v>
      </c>
      <c r="AF269" s="28" t="str">
        <f t="shared" si="61"/>
        <v>3a</v>
      </c>
      <c r="AG269" s="28" t="str">
        <f t="shared" si="62"/>
        <v>1a</v>
      </c>
      <c r="AH269" s="28" t="str">
        <f t="shared" si="63"/>
        <v>0</v>
      </c>
      <c r="AI269" s="35" t="str">
        <f t="shared" si="64"/>
        <v>I</v>
      </c>
      <c r="AJ269" s="27" t="s">
        <v>625</v>
      </c>
      <c r="AK269" s="32" t="s">
        <v>950</v>
      </c>
      <c r="AL269" s="32" t="s">
        <v>949</v>
      </c>
      <c r="AM269" s="32" t="s">
        <v>948</v>
      </c>
      <c r="AN269" s="32" t="s">
        <v>59</v>
      </c>
      <c r="AO269" s="33">
        <f t="shared" ca="1" si="65"/>
        <v>0</v>
      </c>
      <c r="AP269" s="28">
        <f t="shared" si="66"/>
        <v>1</v>
      </c>
      <c r="AQ269" s="28">
        <f t="shared" si="67"/>
        <v>1</v>
      </c>
      <c r="AR269" s="28">
        <f t="shared" si="68"/>
        <v>1</v>
      </c>
      <c r="AS269" s="34">
        <f t="shared" si="69"/>
        <v>1</v>
      </c>
    </row>
    <row r="270" spans="1:45">
      <c r="A270" t="str">
        <f>'Model output'!A269</f>
        <v>TCGA-IM-A41Z</v>
      </c>
      <c r="B270" s="43">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X</v>
      </c>
      <c r="F270" t="str">
        <f t="shared" si="58"/>
        <v>positive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output'!G269)),ISNUMBER(SEARCH("2",'Model output'!G269)),ISNUMBER(SEARCH("III",'Model output'!G269)),ISNUMBER(SEARCH("three",'Model output'!G269)),ISNUMBER(SEARCH("3",'Model output'!G269)),ISNUMBER(SEARCH("IV",'Model output'!G269)),ISNUMBER(SEARCH("four",'Model output'!G269)),ISNUMBER(SEARCH("4",'Model output'!G269)),ISNUMBER(SEARCH("V ",'Model output'!G269)),ISNUMBER(SEARCH("five",'Model output'!G269)),ISNUMBER(SEARCH("5",'Model output'!G269))))), "lateral", "central"))</f>
        <v>central</v>
      </c>
      <c r="H270" t="str">
        <f>IF('Model output'!H269="","negative",IF('Model output'!H269="[]", "negative", IF(OR(ISNUMBER(SEARCH("lymph node",'Model output'!H269)),ISNUMBER(SEARCH("Not mentioned",'Model output'!H269)),ISNUMBER(SEARCH("neck",'Model output'!H269)),ISNUMBER(SEARCH("Not applicable",'Model output'!H269))),"negative","positive")))</f>
        <v>negative</v>
      </c>
      <c r="I270">
        <f>IF('Model output'!I269="","",IF(ISNUMBER('Model output'!I269),'Model output'!I269,1))</f>
        <v>20</v>
      </c>
      <c r="J270">
        <f>IF('Model output'!J269="","",IF(AND(ISNUMBER('Model output'!J269),'Model output'!J269&lt;=I270),'Model output'!J269,IF(ISNUMBER(SEARCH("0/",'Model output'!J269)),0,1)))</f>
        <v>1</v>
      </c>
      <c r="K270" t="str" cm="1">
        <f t="array" ref="K270">IF(COUNT(FIND({0,1,2,3,4,5,6,7,8,9},'Model output'!K269))&gt;0,'Model output'!K269,"")</f>
        <v/>
      </c>
      <c r="L270" s="8" t="str">
        <f t="shared" si="60"/>
        <v/>
      </c>
      <c r="M270" t="str" cm="1">
        <f t="array" ref="M270">IF(L270="","",IF(ISNUMBER(SEARCH("cm",L270)),MAX(VALUE(SUBSTITUTE(_xlfn.FILTERXML("&lt;t&gt;&lt;s&gt;"&amp;SUBSTITUTE(L270,",","&lt;/s&gt;&lt;s&gt;")&amp;"&lt;/s&gt;&lt;/t&gt;","//s"),"cm",""))),MAX(VALUE(SUBSTITUTE(_xlfn.FILTERXML("&lt;t&gt;&lt;s&gt;"&amp;SUBSTITUTE(L270,",","&lt;/s&gt;&lt;s&gt;")&amp;"&lt;/s&gt;&lt;/t&gt;","//s"),"mm","")))/10))</f>
        <v/>
      </c>
      <c r="N270" t="str">
        <f>IF('Model output'!L269="","",'Model output'!L269)</f>
        <v>Papillary carcinoma</v>
      </c>
      <c r="O270" t="str">
        <f>IF('Model output'!M269="","",'Model output'!M269)</f>
        <v>Follicular variant</v>
      </c>
      <c r="P270" t="str">
        <f>IF('Model output'!N269="","",'Model output'!N269)</f>
        <v>1.5 cm</v>
      </c>
      <c r="Q270" t="str">
        <f t="shared" si="59"/>
        <v>1.5cm</v>
      </c>
      <c r="R270" cm="1">
        <f t="array" ref="R270">IF(Q270="","",IF(ISNUMBER(SEARCH("cm",Q270)),MAX(VALUE(SUBSTITUTE(_xlfn.FILTERXML("&lt;t&gt;&lt;s&gt;"&amp;SUBSTITUTE(Q270,",","&lt;/s&gt;&lt;s&gt;")&amp;"&lt;/s&gt;&lt;/t&gt;","//s"),"cm",""))),MAX(VALUE(SUBSTITUTE(_xlfn.FILTERXML("&lt;t&gt;&lt;s&gt;"&amp;SUBSTITUTE(Q270,",","&lt;/s&gt;&lt;s&gt;")&amp;"&lt;/s&gt;&lt;/t&gt;","//s"),"mm","")))/10))</f>
        <v>1.5</v>
      </c>
      <c r="S270" t="str">
        <f>IF(OR('Model output'!P269="",ISNUMBER(SEARCH("Not identified", 'Model output'!P269)),ISNUMBER(SEARCH("Absent",'Model output'!P269)),AND(ISNUMBER(SEARCH("No",'Model output'!P269)),NOT(ISNUMBER(SEARCH("diagnostic",'Model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t="str">
        <f>IF('Model output'!S269="","", IF('Model output'!S269= "[]", "", 'Model output'!S269))</f>
        <v>Not identified</v>
      </c>
      <c r="Y270" t="str">
        <f>IF(OR('Model output'!S269="",ISNUMBER(SEARCH("Absent",'Model output'!S269)),ISNUMBER(SEARCH("Not identified",'Model output'!S269)),ISNUMBER(SEARCH("No",'Model output'!S269)),ISNUMBER(SEARCH("negative",'Model output'!S269)),ISNUMBER(SEARCH("limited to thyroid",'Model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 IF('Model output'!T269="[]", "", IF('Model output'!T269="Not mentioned", "No", "Yes")))</f>
        <v/>
      </c>
      <c r="AB270" t="str">
        <f>IF(AA270&lt;&gt;"Yes","",IF(OR('Model output'!U269="",'Model output'!U269="[]",ISNUMBER(SEARCH("Not identified",'Model output'!U269))),"",'Model output'!U269))</f>
        <v/>
      </c>
      <c r="AC270" s="9" t="str">
        <f>IF(OR('Model output'!V269="", AND(ISERROR(SEARCH("Positive",'Model output'!V269)), ISNUMBER(SEARCH("Negative",'Model output'!V269))), 'Model output'!V269="No", ISNUMBER(SEARCH("Uninvolved",'Model output'!V269)), ISNUMBER(SEARCH("Not involved",'Model output'!V269)), ISNUMBER(SEARCH("Free",'Model output'!V269)), ISNUMBER(SEARCH("Cannot be assessed",'Model output'!V269)), ISNUMBER(SEARCH("1 mm",'Model output'!V269)), ISNUMBER(SEARCH("0.1 CM",'Model output'!V269)), ISNUMBER(SEARCH("less than 0.2 mm",'Model output'!V269)), ISNUMBER(SEARCH("less than 0.5 mm",'Model output'!V269)), ISNUMBER(SEARCH("abut",'Model output'!V269))), "negative", "positive")</f>
        <v>negative</v>
      </c>
      <c r="AE270" s="27"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ISNUMBER(SEARCH("papillary",N270,1)),S270="positive"),AND(AND(ISNUMBER(J270),J270&gt;=5),M270=""),AND(AND(ISNUMBER(J270),J270&gt;=5),AND(ISNUMBER(M270),M270&gt;=1)),AND(ISNUMBER(SERACH("papillary",N270)),OR(Y270="positive",Z270="positive"), ISNUMBER(SEARCH("BRAF",AB270)))),"intermediate","low"))</f>
        <v>low</v>
      </c>
      <c r="AF270" s="28" t="str">
        <f t="shared" si="61"/>
        <v>1b</v>
      </c>
      <c r="AG270" s="28" t="str">
        <f t="shared" si="62"/>
        <v>1a</v>
      </c>
      <c r="AH270" s="28" t="str">
        <f t="shared" si="63"/>
        <v>0</v>
      </c>
      <c r="AI270" s="35" t="str">
        <f t="shared" si="64"/>
        <v>I</v>
      </c>
      <c r="AJ270" s="27" t="s">
        <v>627</v>
      </c>
      <c r="AK270" s="32" t="s">
        <v>944</v>
      </c>
      <c r="AL270" s="32" t="s">
        <v>945</v>
      </c>
      <c r="AM270" s="32" t="s">
        <v>948</v>
      </c>
      <c r="AN270" s="32" t="s">
        <v>59</v>
      </c>
      <c r="AO270" s="33">
        <f t="shared" ca="1" si="65"/>
        <v>1</v>
      </c>
      <c r="AP270" s="28">
        <f t="shared" si="66"/>
        <v>1</v>
      </c>
      <c r="AQ270" s="28">
        <f t="shared" si="67"/>
        <v>0</v>
      </c>
      <c r="AR270" s="28">
        <f t="shared" si="68"/>
        <v>1</v>
      </c>
      <c r="AS270" s="34">
        <f t="shared" si="69"/>
        <v>1</v>
      </c>
    </row>
    <row r="271" spans="1:45">
      <c r="A271" t="str">
        <f>'Model output'!A270</f>
        <v>TCGA-IM-A420</v>
      </c>
      <c r="B271" s="43">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X</v>
      </c>
      <c r="F271" t="str">
        <f t="shared" si="58"/>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output'!G270)),ISNUMBER(SEARCH("2",'Model output'!G270)),ISNUMBER(SEARCH("III",'Model output'!G270)),ISNUMBER(SEARCH("three",'Model output'!G270)),ISNUMBER(SEARCH("3",'Model output'!G270)),ISNUMBER(SEARCH("IV",'Model output'!G270)),ISNUMBER(SEARCH("four",'Model output'!G270)),ISNUMBER(SEARCH("4",'Model output'!G270)),ISNUMBER(SEARCH("V ",'Model output'!G270)),ISNUMBER(SEARCH("five",'Model output'!G270)),ISNUMBER(SEARCH("5",'Model output'!G270))))), "lateral", "central"))</f>
        <v>central</v>
      </c>
      <c r="H271" t="str">
        <f>IF('Model output'!H270="","negative",IF('Model output'!H270="[]", "negative", IF(OR(ISNUMBER(SEARCH("lymph node",'Model output'!H270)),ISNUMBER(SEARCH("Not mentioned",'Model output'!H270)),ISNUMBER(SEARCH("neck",'Model output'!H270)),ISNUMBER(SEARCH("Not applicable",'Model output'!H270))),"negative","positive")))</f>
        <v>negative</v>
      </c>
      <c r="I271">
        <f>IF('Model output'!I270="","",IF(ISNUMBER('Model output'!I270),'Model output'!I270,1))</f>
        <v>14</v>
      </c>
      <c r="J271">
        <f>IF('Model output'!J270="","",IF(AND(ISNUMBER('Model output'!J270),'Model output'!J270&lt;=I271),'Model output'!J270,IF(ISNUMBER(SEARCH("0/",'Model output'!J270)),0,1)))</f>
        <v>5</v>
      </c>
      <c r="K271" t="str" cm="1">
        <f t="array" ref="K271">IF(COUNT(FIND({0,1,2,3,4,5,6,7,8,9},'Model output'!K270))&gt;0,'Model output'!K270,"")</f>
        <v>0.9 cm</v>
      </c>
      <c r="L271" s="8" t="str">
        <f t="shared" si="60"/>
        <v>0.9cm</v>
      </c>
      <c r="M271" cm="1">
        <f t="array" ref="M271">IF(L271="","",IF(ISNUMBER(SEARCH("cm",L271)),MAX(VALUE(SUBSTITUTE(_xlfn.FILTERXML("&lt;t&gt;&lt;s&gt;"&amp;SUBSTITUTE(L271,",","&lt;/s&gt;&lt;s&gt;")&amp;"&lt;/s&gt;&lt;/t&gt;","//s"),"cm",""))),MAX(VALUE(SUBSTITUTE(_xlfn.FILTERXML("&lt;t&gt;&lt;s&gt;"&amp;SUBSTITUTE(L271,",","&lt;/s&gt;&lt;s&gt;")&amp;"&lt;/s&gt;&lt;/t&gt;","//s"),"mm","")))/10))</f>
        <v>0.9</v>
      </c>
      <c r="N271" t="str">
        <f>IF('Model output'!L270="","",'Model output'!L270)</f>
        <v>Papillary carcinoma</v>
      </c>
      <c r="O271" t="str">
        <f>IF('Model output'!M270="","",'Model output'!M270)</f>
        <v>Classical (usual), Follicular variant, Tall cell variant</v>
      </c>
      <c r="P271" t="str">
        <f>IF('Model output'!N270="","",'Model output'!N270)</f>
        <v>4 cm</v>
      </c>
      <c r="Q271" t="str">
        <f t="shared" si="59"/>
        <v>4cm</v>
      </c>
      <c r="R271" cm="1">
        <f t="array" ref="R271">IF(Q271="","",IF(ISNUMBER(SEARCH("cm",Q271)),MAX(VALUE(SUBSTITUTE(_xlfn.FILTERXML("&lt;t&gt;&lt;s&gt;"&amp;SUBSTITUTE(Q271,",","&lt;/s&gt;&lt;s&gt;")&amp;"&lt;/s&gt;&lt;/t&gt;","//s"),"cm",""))),MAX(VALUE(SUBSTITUTE(_xlfn.FILTERXML("&lt;t&gt;&lt;s&gt;"&amp;SUBSTITUTE(Q271,",","&lt;/s&gt;&lt;s&gt;")&amp;"&lt;/s&gt;&lt;/t&gt;","//s"),"mm","")))/10))</f>
        <v>4</v>
      </c>
      <c r="S271" t="str">
        <f>IF(OR('Model output'!P270="",ISNUMBER(SEARCH("Not identified", 'Model output'!P270)),ISNUMBER(SEARCH("Absent",'Model output'!P270)),AND(ISNUMBER(SEARCH("No",'Model output'!P270)),NOT(ISNUMBER(SEARCH("diagnostic",'Model output'!P270)))),ISNUMBER(SEARCH("Negative",'Model output'!P270))),"negative","positive")</f>
        <v>positive</v>
      </c>
      <c r="T271" t="str">
        <f>IF('Model output'!O270="","",'Model output'!O270)</f>
        <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f>
        <v>Extensive (4 or more vessels)</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positive</v>
      </c>
      <c r="X271" t="str">
        <f>IF('Model output'!S270="","", IF('Model output'!S270= "[]", "", 'Model output'!S270))</f>
        <v>Not identified</v>
      </c>
      <c r="Y271" t="str">
        <f>IF(OR('Model output'!S270="",ISNUMBER(SEARCH("Absent",'Model output'!S270)),ISNUMBER(SEARCH("Not identified",'Model output'!S270)),ISNUMBER(SEARCH("No",'Model output'!S270)),ISNUMBER(SEARCH("negative",'Model output'!S270)),ISNUMBER(SEARCH("limited to thyroid",'Model output'!S270))),"negative",IF(Z271="positive","gETE", "positive"))</f>
        <v>negative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 IF('Model output'!T270="[]", "", IF('Model output'!T270="Not mentioned", "No", "Yes")))</f>
        <v/>
      </c>
      <c r="AB271" t="str">
        <f>IF(AA271&lt;&gt;"Yes","",IF(OR('Model output'!U270="",'Model output'!U270="[]",ISNUMBER(SEARCH("Not identified",'Model output'!U270))),"",'Model output'!U270))</f>
        <v/>
      </c>
      <c r="AC271" s="9" t="str">
        <f>IF(OR('Model output'!V270="", AND(ISERROR(SEARCH("Positive",'Model output'!V270)), ISNUMBER(SEARCH("Negative",'Model output'!V270))), 'Model output'!V270="No", ISNUMBER(SEARCH("Uninvolved",'Model output'!V270)), ISNUMBER(SEARCH("Not involved",'Model output'!V270)), ISNUMBER(SEARCH("Free",'Model output'!V270)), ISNUMBER(SEARCH("Cannot be assessed",'Model output'!V270)), ISNUMBER(SEARCH("1 mm",'Model output'!V270)), ISNUMBER(SEARCH("0.1 CM",'Model output'!V270)), ISNUMBER(SEARCH("less than 0.2 mm",'Model output'!V270)), ISNUMBER(SEARCH("less than 0.5 mm",'Model output'!V270)), ISNUMBER(SEARCH("abut",'Model output'!V270))), "negative", "positive")</f>
        <v>negative</v>
      </c>
      <c r="AE271" s="27"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ISNUMBER(SEARCH("papillary",N271,1)),S271="positive"),AND(AND(ISNUMBER(J271),J271&gt;=5),M271=""),AND(AND(ISNUMBER(J271),J271&gt;=5),AND(ISNUMBER(M271),M271&gt;=1)),AND(ISNUMBER(SERACH("papillary",N271)),OR(Y271="positive",Z271="positive"), ISNUMBER(SEARCH("BRAF",AB271)))),"intermediate","low"))</f>
        <v>intermediate</v>
      </c>
      <c r="AF271" s="28" t="str">
        <f t="shared" si="61"/>
        <v>2</v>
      </c>
      <c r="AG271" s="28" t="str">
        <f t="shared" si="62"/>
        <v>1a</v>
      </c>
      <c r="AH271" s="28" t="str">
        <f t="shared" si="63"/>
        <v>0</v>
      </c>
      <c r="AI271" s="35" t="str">
        <f t="shared" si="64"/>
        <v>I</v>
      </c>
      <c r="AJ271" s="27" t="s">
        <v>629</v>
      </c>
      <c r="AK271" s="32" t="s">
        <v>947</v>
      </c>
      <c r="AL271" s="32" t="s">
        <v>949</v>
      </c>
      <c r="AM271" s="32" t="s">
        <v>948</v>
      </c>
      <c r="AN271" s="32" t="s">
        <v>59</v>
      </c>
      <c r="AO271" s="33">
        <f t="shared" ca="1" si="65"/>
        <v>1</v>
      </c>
      <c r="AP271" s="28">
        <f t="shared" si="66"/>
        <v>1</v>
      </c>
      <c r="AQ271" s="28">
        <f t="shared" si="67"/>
        <v>1</v>
      </c>
      <c r="AR271" s="28">
        <f t="shared" si="68"/>
        <v>1</v>
      </c>
      <c r="AS271" s="34">
        <f t="shared" si="69"/>
        <v>1</v>
      </c>
    </row>
    <row r="272" spans="1:45">
      <c r="A272" t="str">
        <f>'Model output'!A271</f>
        <v>TCGA-IM-A4EB</v>
      </c>
      <c r="B272" s="43">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X</v>
      </c>
      <c r="F272" t="str">
        <f t="shared" si="58"/>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output'!G271)),ISNUMBER(SEARCH("2",'Model output'!G271)),ISNUMBER(SEARCH("III",'Model output'!G271)),ISNUMBER(SEARCH("three",'Model output'!G271)),ISNUMBER(SEARCH("3",'Model output'!G271)),ISNUMBER(SEARCH("IV",'Model output'!G271)),ISNUMBER(SEARCH("four",'Model output'!G271)),ISNUMBER(SEARCH("4",'Model output'!G271)),ISNUMBER(SEARCH("V ",'Model output'!G271)),ISNUMBER(SEARCH("five",'Model output'!G271)),ISNUMBER(SEARCH("5",'Model output'!G271))))), "lateral", "central"))</f>
        <v>lateral</v>
      </c>
      <c r="H272" t="str">
        <f>IF('Model output'!H271="","negative",IF('Model output'!H271="[]", "negative", IF(OR(ISNUMBER(SEARCH("lymph node",'Model output'!H271)),ISNUMBER(SEARCH("Not mentioned",'Model output'!H271)),ISNUMBER(SEARCH("neck",'Model output'!H271)),ISNUMBER(SEARCH("Not applicable",'Model output'!H271))),"negative","positive")))</f>
        <v>negative</v>
      </c>
      <c r="I272">
        <f>IF('Model output'!I271="","",IF(ISNUMBER('Model output'!I271),'Model output'!I271,1))</f>
        <v>11</v>
      </c>
      <c r="J272">
        <f>IF('Model output'!J271="","",IF(AND(ISNUMBER('Model output'!J271),'Model output'!J271&lt;=I272),'Model output'!J271,IF(ISNUMBER(SEARCH("0/",'Model output'!J271)),0,1)))</f>
        <v>9</v>
      </c>
      <c r="K272" t="str" cm="1">
        <f t="array" ref="K272">IF(COUNT(FIND({0,1,2,3,4,5,6,7,8,9},'Model output'!K271))&gt;0,'Model output'!K271,"")</f>
        <v>0.9 cm</v>
      </c>
      <c r="L272" s="8" t="str">
        <f t="shared" si="60"/>
        <v>0.9cm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 carcinoma</v>
      </c>
      <c r="O272" t="str">
        <f>IF('Model output'!M271="","",'Model output'!M271)</f>
        <v>['Classical (usual)', 'Diffuse sclerosing variant', 'Tall cell variant']</v>
      </c>
      <c r="P272" t="str">
        <f>IF('Model output'!N271="","",'Model output'!N271)</f>
        <v>3.0 cm</v>
      </c>
      <c r="Q272" t="str">
        <f t="shared" si="59"/>
        <v>3.0cm</v>
      </c>
      <c r="R272" cm="1">
        <f t="array" ref="R272">IF(Q272="","",IF(ISNUMBER(SEARCH("cm",Q272)),MAX(VALUE(SUBSTITUTE(_xlfn.FILTERXML("&lt;t&gt;&lt;s&gt;"&amp;SUBSTITUTE(Q272,",","&lt;/s&gt;&lt;s&gt;")&amp;"&lt;/s&gt;&lt;/t&gt;","//s"),"cm",""))),MAX(VALUE(SUBSTITUTE(_xlfn.FILTERXML("&lt;t&gt;&lt;s&gt;"&amp;SUBSTITUTE(Q272,",","&lt;/s&gt;&lt;s&gt;")&amp;"&lt;/s&gt;&lt;/t&gt;","//s"),"mm","")))/10))</f>
        <v>3</v>
      </c>
      <c r="S272" t="str">
        <f>IF(OR('Model output'!P271="",ISNUMBER(SEARCH("Not identified", 'Model output'!P271)),ISNUMBER(SEARCH("Absent",'Model output'!P271)),AND(ISNUMBER(SEARCH("No",'Model output'!P271)),NOT(ISNUMBER(SEARCH("diagnostic",'Model output'!P271)))),ISNUMBER(SEARCH("Negative",'Model output'!P271))),"negative","positive")</f>
        <v>positive</v>
      </c>
      <c r="T272" t="str">
        <f>IF('Model output'!O271="","",'Model output'!O271)</f>
        <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f>
        <v>4 or more</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negative</v>
      </c>
      <c r="X272" t="str">
        <f>IF('Model output'!S271="","", IF('Model output'!S271= "[]", "", 'Model output'!S271))</f>
        <v>Present</v>
      </c>
      <c r="Y272" t="str">
        <f>IF(OR('Model output'!S271="",ISNUMBER(SEARCH("Absent",'Model output'!S271)),ISNUMBER(SEARCH("Not identified",'Model output'!S271)),ISNUMBER(SEARCH("No",'Model output'!S271)),ISNUMBER(SEARCH("negative",'Model output'!S271)),ISNUMBER(SEARCH("limited to thyroid",'Model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 IF('Model output'!T271="[]", "", IF('Model output'!T271="Not mentioned", "No", "Yes")))</f>
        <v/>
      </c>
      <c r="AB272" t="str">
        <f>IF(AA272&lt;&gt;"Yes","",IF(OR('Model output'!U271="",'Model output'!U271="[]",ISNUMBER(SEARCH("Not identified",'Model output'!U271))),"",'Model output'!U271))</f>
        <v/>
      </c>
      <c r="AC272" s="9" t="str">
        <f>IF(OR('Model output'!V271="", AND(ISERROR(SEARCH("Positive",'Model output'!V271)), ISNUMBER(SEARCH("Negative",'Model output'!V271))), 'Model output'!V271="No", ISNUMBER(SEARCH("Uninvolved",'Model output'!V271)), ISNUMBER(SEARCH("Not involved",'Model output'!V271)), ISNUMBER(SEARCH("Free",'Model output'!V271)), ISNUMBER(SEARCH("Cannot be assessed",'Model output'!V271)), ISNUMBER(SEARCH("1 mm",'Model output'!V271)), ISNUMBER(SEARCH("0.1 CM",'Model output'!V271)), ISNUMBER(SEARCH("less than 0.2 mm",'Model output'!V271)), ISNUMBER(SEARCH("less than 0.5 mm",'Model output'!V271)), ISNUMBER(SEARCH("abut",'Model output'!V271))), "negative", "positive")</f>
        <v>negative</v>
      </c>
      <c r="AE272" s="27"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ISNUMBER(SEARCH("papillary",N272,1)),S272="positive"),AND(AND(ISNUMBER(J272),J272&gt;=5),M272=""),AND(AND(ISNUMBER(J272),J272&gt;=5),AND(ISNUMBER(M272),M272&gt;=1)),AND(ISNUMBER(SERACH("papillary",N272)),OR(Y272="positive",Z272="positive"), ISNUMBER(SEARCH("BRAF",AB272)))),"intermediate","low"))</f>
        <v>intermediate</v>
      </c>
      <c r="AF272" s="28" t="str">
        <f t="shared" si="61"/>
        <v>2</v>
      </c>
      <c r="AG272" s="28" t="str">
        <f t="shared" si="62"/>
        <v>1b</v>
      </c>
      <c r="AH272" s="28" t="str">
        <f t="shared" si="63"/>
        <v>0</v>
      </c>
      <c r="AI272" s="35" t="str">
        <f t="shared" si="64"/>
        <v>I</v>
      </c>
      <c r="AJ272" s="27" t="s">
        <v>629</v>
      </c>
      <c r="AK272" s="32" t="s">
        <v>947</v>
      </c>
      <c r="AL272" s="32" t="s">
        <v>949</v>
      </c>
      <c r="AM272" s="32" t="s">
        <v>948</v>
      </c>
      <c r="AN272" s="32" t="s">
        <v>59</v>
      </c>
      <c r="AO272" s="33">
        <f t="shared" ca="1" si="65"/>
        <v>1</v>
      </c>
      <c r="AP272" s="28">
        <f t="shared" si="66"/>
        <v>1</v>
      </c>
      <c r="AQ272" s="28">
        <f t="shared" si="67"/>
        <v>0</v>
      </c>
      <c r="AR272" s="28">
        <f t="shared" si="68"/>
        <v>1</v>
      </c>
      <c r="AS272" s="34">
        <f t="shared" si="69"/>
        <v>1</v>
      </c>
    </row>
    <row r="273" spans="1:45">
      <c r="A273" t="str">
        <f>'Model output'!A272</f>
        <v>TCGA-J8-A3NZ</v>
      </c>
      <c r="B273" s="43">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
      </c>
      <c r="F273" t="str">
        <f t="shared" si="58"/>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output'!G272)),ISNUMBER(SEARCH("2",'Model output'!G272)),ISNUMBER(SEARCH("III",'Model output'!G272)),ISNUMBER(SEARCH("three",'Model output'!G272)),ISNUMBER(SEARCH("3",'Model output'!G272)),ISNUMBER(SEARCH("IV",'Model output'!G272)),ISNUMBER(SEARCH("four",'Model output'!G272)),ISNUMBER(SEARCH("4",'Model output'!G272)),ISNUMBER(SEARCH("V ",'Model output'!G272)),ISNUMBER(SEARCH("five",'Model output'!G272)),ISNUMBER(SEARCH("5",'Model output'!G272))))), "lateral", "central"))</f>
        <v>central</v>
      </c>
      <c r="H273" t="str">
        <f>IF('Model output'!H272="","negative",IF('Model output'!H272="[]", "negative", IF(OR(ISNUMBER(SEARCH("lymph node",'Model output'!H272)),ISNUMBER(SEARCH("Not mentioned",'Model output'!H272)),ISNUMBER(SEARCH("neck",'Model output'!H272)),ISNUMBER(SEARCH("Not applicable",'Model output'!H272))),"negative","positive")))</f>
        <v>negative</v>
      </c>
      <c r="I273">
        <f>IF('Model output'!I272="","",IF(ISNUMBER('Model output'!I272),'Model output'!I272,1))</f>
        <v>9</v>
      </c>
      <c r="J273">
        <f>IF('Model output'!J272="","",IF(AND(ISNUMBER('Model output'!J272),'Model output'!J272&lt;=I273),'Model output'!J272,IF(ISNUMBER(SEARCH("0/",'Model output'!J272)),0,1)))</f>
        <v>2</v>
      </c>
      <c r="K273" t="str" cm="1">
        <f t="array" ref="K273">IF(COUNT(FIND({0,1,2,3,4,5,6,7,8,9},'Model output'!K272))&gt;0,'Model output'!K272,"")</f>
        <v/>
      </c>
      <c r="L273" s="8" t="str">
        <f t="shared" si="60"/>
        <v/>
      </c>
      <c r="M273" t="str" cm="1">
        <f t="array" ref="M273">IF(L273="","",IF(ISNUMBER(SEARCH("cm",L273)),MAX(VALUE(SUBSTITUTE(_xlfn.FILTERXML("&lt;t&gt;&lt;s&gt;"&amp;SUBSTITUTE(L273,",","&lt;/s&gt;&lt;s&gt;")&amp;"&lt;/s&gt;&lt;/t&gt;","//s"),"cm",""))),MAX(VALUE(SUBSTITUTE(_xlfn.FILTERXML("&lt;t&gt;&lt;s&gt;"&amp;SUBSTITUTE(L273,",","&lt;/s&gt;&lt;s&gt;")&amp;"&lt;/s&gt;&lt;/t&gt;","//s"),"mm","")))/10))</f>
        <v/>
      </c>
      <c r="N273" t="str">
        <f>IF('Model output'!L272="","",'Model output'!L272)</f>
        <v>Papillary carcinoma</v>
      </c>
      <c r="O273" t="str">
        <f>IF('Model output'!M272="","",'Model output'!M272)</f>
        <v/>
      </c>
      <c r="P273" t="str">
        <f>IF('Model output'!N272="","",'Model output'!N272)</f>
        <v>3.5 cm</v>
      </c>
      <c r="Q273" t="str">
        <f t="shared" si="59"/>
        <v>3.5cm</v>
      </c>
      <c r="R273" cm="1">
        <f t="array" ref="R273">IF(Q273="","",IF(ISNUMBER(SEARCH("cm",Q273)),MAX(VALUE(SUBSTITUTE(_xlfn.FILTERXML("&lt;t&gt;&lt;s&gt;"&amp;SUBSTITUTE(Q273,",","&lt;/s&gt;&lt;s&gt;")&amp;"&lt;/s&gt;&lt;/t&gt;","//s"),"cm",""))),MAX(VALUE(SUBSTITUTE(_xlfn.FILTERXML("&lt;t&gt;&lt;s&gt;"&amp;SUBSTITUTE(Q273,",","&lt;/s&gt;&lt;s&gt;")&amp;"&lt;/s&gt;&lt;/t&gt;","//s"),"mm","")))/10))</f>
        <v>3.5</v>
      </c>
      <c r="S273" t="str">
        <f>IF(OR('Model output'!P272="",ISNUMBER(SEARCH("Not identified", 'Model output'!P272)),ISNUMBER(SEARCH("Absent",'Model output'!P272)),AND(ISNUMBER(SEARCH("No",'Model output'!P272)),NOT(ISNUMBER(SEARCH("diagnostic",'Model output'!P272)))),ISNUMBER(SEARCH("Negative",'Model output'!P272))),"negative","positive")</f>
        <v>negative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f>
        <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positive</v>
      </c>
      <c r="X273" t="str">
        <f>IF('Model output'!S272="","", IF('Model output'!S272= "[]", "", 'Model output'!S272))</f>
        <v>Present, Minimal</v>
      </c>
      <c r="Y273" t="str">
        <f>IF(OR('Model output'!S272="",ISNUMBER(SEARCH("Absent",'Model output'!S272)),ISNUMBER(SEARCH("Not identified",'Model output'!S272)),ISNUMBER(SEARCH("No",'Model output'!S272)),ISNUMBER(SEARCH("negative",'Model output'!S272)),ISNUMBER(SEARCH("limited to thyroid",'Model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 IF('Model output'!T272="[]", "", IF('Model output'!T272="Not mentioned", "No", "Yes")))</f>
        <v/>
      </c>
      <c r="AB273" t="str">
        <f>IF(AA273&lt;&gt;"Yes","",IF(OR('Model output'!U272="",'Model output'!U272="[]",ISNUMBER(SEARCH("Not identified",'Model output'!U272))),"",'Model output'!U272))</f>
        <v/>
      </c>
      <c r="AC273" s="9" t="str">
        <f>IF(OR('Model output'!V272="", AND(ISERROR(SEARCH("Positive",'Model output'!V272)), ISNUMBER(SEARCH("Negative",'Model output'!V272))), 'Model output'!V272="No", ISNUMBER(SEARCH("Uninvolved",'Model output'!V272)), ISNUMBER(SEARCH("Not involved",'Model output'!V272)), ISNUMBER(SEARCH("Free",'Model output'!V272)), ISNUMBER(SEARCH("Cannot be assessed",'Model output'!V272)), ISNUMBER(SEARCH("1 mm",'Model output'!V272)), ISNUMBER(SEARCH("0.1 CM",'Model output'!V272)), ISNUMBER(SEARCH("less than 0.2 mm",'Model output'!V272)), ISNUMBER(SEARCH("less than 0.5 mm",'Model output'!V272)), ISNUMBER(SEARCH("abut",'Model output'!V272))), "negative", "positive")</f>
        <v>negative</v>
      </c>
      <c r="AE273" s="27"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ISNUMBER(SEARCH("papillary",N273,1)),S273="positive"),AND(AND(ISNUMBER(J273),J273&gt;=5),M273=""),AND(AND(ISNUMBER(J273),J273&gt;=5),AND(ISNUMBER(M273),M273&gt;=1)),AND(ISNUMBER(SERACH("papillary",N273)),OR(Y273="positive",Z273="positive"), ISNUMBER(SEARCH("BRAF",AB273)))),"intermediate","low"))</f>
        <v>intermediate</v>
      </c>
      <c r="AF273" s="28" t="str">
        <f t="shared" si="61"/>
        <v>2</v>
      </c>
      <c r="AG273" s="28" t="str">
        <f t="shared" si="62"/>
        <v>1a</v>
      </c>
      <c r="AH273" s="28" t="str">
        <f t="shared" si="63"/>
        <v>0</v>
      </c>
      <c r="AI273" s="35" t="str">
        <f t="shared" si="64"/>
        <v>I</v>
      </c>
      <c r="AJ273" s="27" t="s">
        <v>629</v>
      </c>
      <c r="AK273" s="32" t="s">
        <v>947</v>
      </c>
      <c r="AL273" s="32" t="s">
        <v>949</v>
      </c>
      <c r="AM273" s="32" t="s">
        <v>948</v>
      </c>
      <c r="AN273" s="32" t="s">
        <v>59</v>
      </c>
      <c r="AO273" s="33">
        <f t="shared" ca="1" si="65"/>
        <v>1</v>
      </c>
      <c r="AP273" s="28">
        <f t="shared" si="66"/>
        <v>1</v>
      </c>
      <c r="AQ273" s="28">
        <f t="shared" si="67"/>
        <v>1</v>
      </c>
      <c r="AR273" s="28">
        <f t="shared" si="68"/>
        <v>1</v>
      </c>
      <c r="AS273" s="34">
        <f t="shared" si="69"/>
        <v>1</v>
      </c>
    </row>
    <row r="274" spans="1:45">
      <c r="A274" t="str">
        <f>'Model output'!A273</f>
        <v>TCGA-J8-A3O1</v>
      </c>
      <c r="B274" s="43">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
      </c>
      <c r="F274" t="str">
        <f t="shared" si="58"/>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output'!G273)),ISNUMBER(SEARCH("2",'Model output'!G273)),ISNUMBER(SEARCH("III",'Model output'!G273)),ISNUMBER(SEARCH("three",'Model output'!G273)),ISNUMBER(SEARCH("3",'Model output'!G273)),ISNUMBER(SEARCH("IV",'Model output'!G273)),ISNUMBER(SEARCH("four",'Model output'!G273)),ISNUMBER(SEARCH("4",'Model output'!G273)),ISNUMBER(SEARCH("V ",'Model output'!G273)),ISNUMBER(SEARCH("five",'Model output'!G273)),ISNUMBER(SEARCH("5",'Model output'!G273))))), "lateral", "central"))</f>
        <v>lateral</v>
      </c>
      <c r="H274" t="str">
        <f>IF('Model output'!H273="","negative",IF('Model output'!H273="[]", "negative", IF(OR(ISNUMBER(SEARCH("lymph node",'Model output'!H273)),ISNUMBER(SEARCH("Not mentioned",'Model output'!H273)),ISNUMBER(SEARCH("neck",'Model output'!H273)),ISNUMBER(SEARCH("Not applicable",'Model output'!H273))),"negative","positive")))</f>
        <v>negative</v>
      </c>
      <c r="I274">
        <f>IF('Model output'!I273="","",IF(ISNUMBER('Model output'!I273),'Model output'!I273,1))</f>
        <v>19</v>
      </c>
      <c r="J274">
        <f>IF('Model output'!J273="","",IF(AND(ISNUMBER('Model output'!J273),'Model output'!J273&lt;=I274),'Model output'!J273,IF(ISNUMBER(SEARCH("0/",'Model output'!J273)),0,1)))</f>
        <v>12</v>
      </c>
      <c r="K274" t="str" cm="1">
        <f t="array" ref="K274">IF(COUNT(FIND({0,1,2,3,4,5,6,7,8,9},'Model output'!K273))&gt;0,'Model output'!K273,"")</f>
        <v/>
      </c>
      <c r="L274" s="8" t="str">
        <f t="shared" si="60"/>
        <v/>
      </c>
      <c r="M274" t="str" cm="1">
        <f t="array" ref="M274">IF(L274="","",IF(ISNUMBER(SEARCH("cm",L274)),MAX(VALUE(SUBSTITUTE(_xlfn.FILTERXML("&lt;t&gt;&lt;s&gt;"&amp;SUBSTITUTE(L274,",","&lt;/s&gt;&lt;s&gt;")&amp;"&lt;/s&gt;&lt;/t&gt;","//s"),"cm",""))),MAX(VALUE(SUBSTITUTE(_xlfn.FILTERXML("&lt;t&gt;&lt;s&gt;"&amp;SUBSTITUTE(L274,",","&lt;/s&gt;&lt;s&gt;")&amp;"&lt;/s&gt;&lt;/t&gt;","//s"),"mm","")))/10))</f>
        <v/>
      </c>
      <c r="N274" t="str">
        <f>IF('Model output'!L273="","",'Model output'!L273)</f>
        <v>Papillary carcinoma</v>
      </c>
      <c r="O274" t="str">
        <f>IF('Model output'!M273="","",'Model output'!M273)</f>
        <v/>
      </c>
      <c r="P274" t="str">
        <f>IF('Model output'!N273="","",'Model output'!N273)</f>
        <v>6.5 cm</v>
      </c>
      <c r="Q274" t="str">
        <f t="shared" si="59"/>
        <v>6.5cm</v>
      </c>
      <c r="R274" cm="1">
        <f t="array" ref="R274">IF(Q274="","",IF(ISNUMBER(SEARCH("cm",Q274)),MAX(VALUE(SUBSTITUTE(_xlfn.FILTERXML("&lt;t&gt;&lt;s&gt;"&amp;SUBSTITUTE(Q274,",","&lt;/s&gt;&lt;s&gt;")&amp;"&lt;/s&gt;&lt;/t&gt;","//s"),"cm",""))),MAX(VALUE(SUBSTITUTE(_xlfn.FILTERXML("&lt;t&gt;&lt;s&gt;"&amp;SUBSTITUTE(Q274,",","&lt;/s&gt;&lt;s&gt;")&amp;"&lt;/s&gt;&lt;/t&gt;","//s"),"mm","")))/10))</f>
        <v>6.5</v>
      </c>
      <c r="S274" t="str">
        <f>IF(OR('Model output'!P273="",ISNUMBER(SEARCH("Not identified", 'Model output'!P273)),ISNUMBER(SEARCH("Absent",'Model output'!P273)),AND(ISNUMBER(SEARCH("No",'Model output'!P273)),NOT(ISNUMBER(SEARCH("diagnostic",'Model output'!P273)))),ISNUMBER(SEARCH("Negative",'Model output'!P273))),"negative","positive")</f>
        <v>positive</v>
      </c>
      <c r="T274">
        <f>IF('Model output'!O273="","",'Model output'!O273)</f>
        <v>1</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f>
        <v>&lt;4</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t="str">
        <f>IF('Model output'!S273="","", IF('Model output'!S273= "[]", "", 'Model output'!S273))</f>
        <v>Not identified</v>
      </c>
      <c r="Y274" t="str">
        <f>IF(OR('Model output'!S273="",ISNUMBER(SEARCH("Absent",'Model output'!S273)),ISNUMBER(SEARCH("Not identified",'Model output'!S273)),ISNUMBER(SEARCH("No",'Model output'!S273)),ISNUMBER(SEARCH("negative",'Model output'!S273)),ISNUMBER(SEARCH("limited to thyroid",'Model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 IF('Model output'!T273="[]", "", IF('Model output'!T273="Not mentioned", "No", "Yes")))</f>
        <v/>
      </c>
      <c r="AB274" t="str">
        <f>IF(AA274&lt;&gt;"Yes","",IF(OR('Model output'!U273="",'Model output'!U273="[]",ISNUMBER(SEARCH("Not identified",'Model output'!U273))),"",'Model output'!U273))</f>
        <v/>
      </c>
      <c r="AC274" s="9" t="str">
        <f>IF(OR('Model output'!V273="", AND(ISERROR(SEARCH("Positive",'Model output'!V273)), ISNUMBER(SEARCH("Negative",'Model output'!V273))), 'Model output'!V273="No", ISNUMBER(SEARCH("Uninvolved",'Model output'!V273)), ISNUMBER(SEARCH("Not involved",'Model output'!V273)), ISNUMBER(SEARCH("Free",'Model output'!V273)), ISNUMBER(SEARCH("Cannot be assessed",'Model output'!V273)), ISNUMBER(SEARCH("1 mm",'Model output'!V273)), ISNUMBER(SEARCH("0.1 CM",'Model output'!V273)), ISNUMBER(SEARCH("less than 0.2 mm",'Model output'!V273)), ISNUMBER(SEARCH("less than 0.5 mm",'Model output'!V273)), ISNUMBER(SEARCH("abut",'Model output'!V273))), "negative", "positive")</f>
        <v>negative</v>
      </c>
      <c r="AE274" s="27"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ISNUMBER(SEARCH("papillary",N274,1)),S274="positive"),AND(AND(ISNUMBER(J274),J274&gt;=5),M274=""),AND(AND(ISNUMBER(J274),J274&gt;=5),AND(ISNUMBER(M274),M274&gt;=1)),AND(ISNUMBER(SERACH("papillary",N274)),OR(Y274="positive",Z274="positive"), ISNUMBER(SEARCH("BRAF",AB274)))),"intermediate","low"))</f>
        <v>intermediate</v>
      </c>
      <c r="AF274" s="28" t="str">
        <f t="shared" si="61"/>
        <v>3a</v>
      </c>
      <c r="AG274" s="28" t="str">
        <f t="shared" si="62"/>
        <v>1b</v>
      </c>
      <c r="AH274" s="28" t="str">
        <f t="shared" si="63"/>
        <v>0</v>
      </c>
      <c r="AI274" s="35" t="str">
        <f t="shared" si="64"/>
        <v>I</v>
      </c>
      <c r="AJ274" s="27" t="s">
        <v>629</v>
      </c>
      <c r="AK274" s="32" t="s">
        <v>950</v>
      </c>
      <c r="AL274" s="32" t="s">
        <v>944</v>
      </c>
      <c r="AM274" s="32" t="s">
        <v>948</v>
      </c>
      <c r="AN274" s="32" t="s">
        <v>59</v>
      </c>
      <c r="AO274" s="33">
        <f t="shared" ca="1" si="65"/>
        <v>1</v>
      </c>
      <c r="AP274" s="28">
        <f t="shared" si="66"/>
        <v>1</v>
      </c>
      <c r="AQ274" s="28">
        <f t="shared" si="67"/>
        <v>1</v>
      </c>
      <c r="AR274" s="28">
        <f t="shared" si="68"/>
        <v>1</v>
      </c>
      <c r="AS274" s="34">
        <f t="shared" si="69"/>
        <v>1</v>
      </c>
    </row>
    <row r="275" spans="1:45">
      <c r="A275" t="str">
        <f>'Model output'!A274</f>
        <v>TCGA-J8-A3O2</v>
      </c>
      <c r="B275" s="43">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
      </c>
      <c r="F275" t="str">
        <f t="shared" si="58"/>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output'!G274)),ISNUMBER(SEARCH("2",'Model output'!G274)),ISNUMBER(SEARCH("III",'Model output'!G274)),ISNUMBER(SEARCH("three",'Model output'!G274)),ISNUMBER(SEARCH("3",'Model output'!G274)),ISNUMBER(SEARCH("IV",'Model output'!G274)),ISNUMBER(SEARCH("four",'Model output'!G274)),ISNUMBER(SEARCH("4",'Model output'!G274)),ISNUMBER(SEARCH("V ",'Model output'!G274)),ISNUMBER(SEARCH("five",'Model output'!G274)),ISNUMBER(SEARCH("5",'Model output'!G274))))), "lateral", "central"))</f>
        <v>lateral</v>
      </c>
      <c r="H275" t="str">
        <f>IF('Model output'!H274="","negative",IF('Model output'!H274="[]", "negative", IF(OR(ISNUMBER(SEARCH("lymph node",'Model output'!H274)),ISNUMBER(SEARCH("Not mentioned",'Model output'!H274)),ISNUMBER(SEARCH("neck",'Model output'!H274)),ISNUMBER(SEARCH("Not applicable",'Model output'!H274))),"negative","positive")))</f>
        <v>negative</v>
      </c>
      <c r="I275">
        <f>IF('Model output'!I274="","",IF(ISNUMBER('Model output'!I274),'Model output'!I274,1))</f>
        <v>106</v>
      </c>
      <c r="J275">
        <f>IF('Model output'!J274="","",IF(AND(ISNUMBER('Model output'!J274),'Model output'!J274&lt;=I275),'Model output'!J274,IF(ISNUMBER(SEARCH("0/",'Model output'!J274)),0,1)))</f>
        <v>23</v>
      </c>
      <c r="K275" t="str" cm="1">
        <f t="array" ref="K275">IF(COUNT(FIND({0,1,2,3,4,5,6,7,8,9},'Model output'!K274))&gt;0,'Model output'!K274,"")</f>
        <v/>
      </c>
      <c r="L275" s="8" t="str">
        <f t="shared" si="60"/>
        <v/>
      </c>
      <c r="M275" t="str" cm="1">
        <f t="array" ref="M275">IF(L275="","",IF(ISNUMBER(SEARCH("cm",L275)),MAX(VALUE(SUBSTITUTE(_xlfn.FILTERXML("&lt;t&gt;&lt;s&gt;"&amp;SUBSTITUTE(L275,",","&lt;/s&gt;&lt;s&gt;")&amp;"&lt;/s&gt;&lt;/t&gt;","//s"),"cm",""))),MAX(VALUE(SUBSTITUTE(_xlfn.FILTERXML("&lt;t&gt;&lt;s&gt;"&amp;SUBSTITUTE(L275,",","&lt;/s&gt;&lt;s&gt;")&amp;"&lt;/s&gt;&lt;/t&gt;","//s"),"mm","")))/10))</f>
        <v/>
      </c>
      <c r="N275" t="str">
        <f>IF('Model output'!L274="","",'Model output'!L274)</f>
        <v>Papillary carcinoma, Classical (usual)</v>
      </c>
      <c r="O275" t="str">
        <f>IF('Model output'!M274="","",'Model output'!M274)</f>
        <v/>
      </c>
      <c r="P275" t="str">
        <f>IF('Model output'!N274="","",'Model output'!N274)</f>
        <v>3.5 cm</v>
      </c>
      <c r="Q275" t="str">
        <f t="shared" si="59"/>
        <v>3.5cm</v>
      </c>
      <c r="R275" cm="1">
        <f t="array" ref="R275">IF(Q275="","",IF(ISNUMBER(SEARCH("cm",Q275)),MAX(VALUE(SUBSTITUTE(_xlfn.FILTERXML("&lt;t&gt;&lt;s&gt;"&amp;SUBSTITUTE(Q275,",","&lt;/s&gt;&lt;s&gt;")&amp;"&lt;/s&gt;&lt;/t&gt;","//s"),"cm",""))),MAX(VALUE(SUBSTITUTE(_xlfn.FILTERXML("&lt;t&gt;&lt;s&gt;"&amp;SUBSTITUTE(Q275,",","&lt;/s&gt;&lt;s&gt;")&amp;"&lt;/s&gt;&lt;/t&gt;","//s"),"mm","")))/10))</f>
        <v>3.5</v>
      </c>
      <c r="S275" t="str">
        <f>IF(OR('Model output'!P274="",ISNUMBER(SEARCH("Not identified", 'Model output'!P274)),ISNUMBER(SEARCH("Absent",'Model output'!P274)),AND(ISNUMBER(SEARCH("No",'Model output'!P274)),NOT(ISNUMBER(SEARCH("diagnostic",'Model output'!P274)))),ISNUMBER(SEARCH("Negative",'Model output'!P274))),"negative","positive")</f>
        <v>negative</v>
      </c>
      <c r="T275">
        <f>IF('Model output'!O274="","",'Model output'!O274)</f>
        <v>2</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f>
        <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positive</v>
      </c>
      <c r="X275" t="str">
        <f>IF('Model output'!S274="","", IF('Model output'!S274= "[]", "", 'Model output'!S274))</f>
        <v>Present, Minimal</v>
      </c>
      <c r="Y275" t="str">
        <f>IF(OR('Model output'!S274="",ISNUMBER(SEARCH("Absent",'Model output'!S274)),ISNUMBER(SEARCH("Not identified",'Model output'!S274)),ISNUMBER(SEARCH("No",'Model output'!S274)),ISNUMBER(SEARCH("negative",'Model output'!S274)),ISNUMBER(SEARCH("limited to thyroid",'Model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 IF('Model output'!T274="[]", "", IF('Model output'!T274="Not mentioned", "No", "Yes")))</f>
        <v/>
      </c>
      <c r="AB275" t="str">
        <f>IF(AA275&lt;&gt;"Yes","",IF(OR('Model output'!U274="",'Model output'!U274="[]",ISNUMBER(SEARCH("Not identified",'Model output'!U274))),"",'Model output'!U274))</f>
        <v/>
      </c>
      <c r="AC275" s="9" t="str">
        <f>IF(OR('Model output'!V274="", AND(ISERROR(SEARCH("Positive",'Model output'!V274)), ISNUMBER(SEARCH("Negative",'Model output'!V274))), 'Model output'!V274="No", ISNUMBER(SEARCH("Uninvolved",'Model output'!V274)), ISNUMBER(SEARCH("Not involved",'Model output'!V274)), ISNUMBER(SEARCH("Free",'Model output'!V274)), ISNUMBER(SEARCH("Cannot be assessed",'Model output'!V274)), ISNUMBER(SEARCH("1 mm",'Model output'!V274)), ISNUMBER(SEARCH("0.1 CM",'Model output'!V274)), ISNUMBER(SEARCH("less than 0.2 mm",'Model output'!V274)), ISNUMBER(SEARCH("less than 0.5 mm",'Model output'!V274)), ISNUMBER(SEARCH("abut",'Model output'!V274))), "negative", "positive")</f>
        <v>positive</v>
      </c>
      <c r="AE275" s="27" t="str" cm="1">
        <f t="array" ref="AE275">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ISNUMBER(SEARCH("papillary",N275,1)),S275="positive"),AND(AND(ISNUMBER(J275),J275&gt;=5),M275=""),AND(AND(ISNUMBER(J275),J275&gt;=5),AND(ISNUMBER(M275),M275&gt;=1)),AND(ISNUMBER(SERACH("papillary",N275)),OR(Y275="positive",Z275="positive"), ISNUMBER(SEARCH("BRAF",AB275)))),"intermediate","low"))</f>
        <v>high</v>
      </c>
      <c r="AF275" s="28" t="str">
        <f t="shared" si="61"/>
        <v>2</v>
      </c>
      <c r="AG275" s="28" t="str">
        <f t="shared" si="62"/>
        <v>1b</v>
      </c>
      <c r="AH275" s="28" t="str">
        <f t="shared" si="63"/>
        <v>0</v>
      </c>
      <c r="AI275" s="35" t="str">
        <f t="shared" si="64"/>
        <v>I</v>
      </c>
      <c r="AJ275" s="27" t="s">
        <v>625</v>
      </c>
      <c r="AK275" s="32" t="s">
        <v>947</v>
      </c>
      <c r="AL275" s="32" t="s">
        <v>944</v>
      </c>
      <c r="AM275" s="32" t="s">
        <v>948</v>
      </c>
      <c r="AN275" s="32" t="s">
        <v>59</v>
      </c>
      <c r="AO275" s="33">
        <f t="shared" si="65"/>
        <v>1</v>
      </c>
      <c r="AP275" s="28">
        <f t="shared" si="66"/>
        <v>1</v>
      </c>
      <c r="AQ275" s="28">
        <f t="shared" si="67"/>
        <v>1</v>
      </c>
      <c r="AR275" s="28">
        <f t="shared" si="68"/>
        <v>1</v>
      </c>
      <c r="AS275" s="34">
        <f t="shared" si="69"/>
        <v>1</v>
      </c>
    </row>
    <row r="276" spans="1:45">
      <c r="A276" t="str">
        <f>'Model output'!A275</f>
        <v>TCGA-J8-A3YE</v>
      </c>
      <c r="B276" s="43">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X</v>
      </c>
      <c r="F276" t="str">
        <f t="shared" si="58"/>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output'!G275)),ISNUMBER(SEARCH("2",'Model output'!G275)),ISNUMBER(SEARCH("III",'Model output'!G275)),ISNUMBER(SEARCH("three",'Model output'!G275)),ISNUMBER(SEARCH("3",'Model output'!G275)),ISNUMBER(SEARCH("IV",'Model output'!G275)),ISNUMBER(SEARCH("four",'Model output'!G275)),ISNUMBER(SEARCH("4",'Model output'!G275)),ISNUMBER(SEARCH("V ",'Model output'!G275)),ISNUMBER(SEARCH("five",'Model output'!G275)),ISNUMBER(SEARCH("5",'Model output'!G275))))), "lateral", "central"))</f>
        <v>central</v>
      </c>
      <c r="H276" t="str">
        <f>IF('Model output'!H275="","negative",IF('Model output'!H275="[]", "negative", IF(OR(ISNUMBER(SEARCH("lymph node",'Model output'!H275)),ISNUMBER(SEARCH("Not mentioned",'Model output'!H275)),ISNUMBER(SEARCH("neck",'Model output'!H275)),ISNUMBER(SEARCH("Not applicable",'Model output'!H275))),"negative","positive")))</f>
        <v>negative</v>
      </c>
      <c r="I276">
        <f>IF('Model output'!I275="","",IF(ISNUMBER('Model output'!I275),'Model output'!I275,1))</f>
        <v>4</v>
      </c>
      <c r="J276">
        <f>IF('Model output'!J275="","",IF(AND(ISNUMBER('Model output'!J275),'Model output'!J275&lt;=I276),'Model output'!J275,IF(ISNUMBER(SEARCH("0/",'Model output'!J275)),0,1)))</f>
        <v>1</v>
      </c>
      <c r="K276" t="str" cm="1">
        <f t="array" ref="K276">IF(COUNT(FIND({0,1,2,3,4,5,6,7,8,9},'Model output'!K275))&gt;0,'Model output'!K275,"")</f>
        <v>0.8 cm</v>
      </c>
      <c r="L276" s="8" t="str">
        <f t="shared" si="60"/>
        <v>0.8cm</v>
      </c>
      <c r="M276" cm="1">
        <f t="array" ref="M276">IF(L276="","",IF(ISNUMBER(SEARCH("cm",L276)),MAX(VALUE(SUBSTITUTE(_xlfn.FILTERXML("&lt;t&gt;&lt;s&gt;"&amp;SUBSTITUTE(L276,",","&lt;/s&gt;&lt;s&gt;")&amp;"&lt;/s&gt;&lt;/t&gt;","//s"),"cm",""))),MAX(VALUE(SUBSTITUTE(_xlfn.FILTERXML("&lt;t&gt;&lt;s&gt;"&amp;SUBSTITUTE(L276,",","&lt;/s&gt;&lt;s&gt;")&amp;"&lt;/s&gt;&lt;/t&gt;","//s"),"mm","")))/10))</f>
        <v>0.8</v>
      </c>
      <c r="N276" t="str">
        <f>IF('Model output'!L275="","",'Model output'!L275)</f>
        <v>Papillary carcinoma</v>
      </c>
      <c r="O276" t="str">
        <f>IF('Model output'!M275="","",'Model output'!M275)</f>
        <v>Classical (usual)</v>
      </c>
      <c r="P276" t="str">
        <f>IF('Model output'!N275="","",'Model output'!N275)</f>
        <v>3.5 cm</v>
      </c>
      <c r="Q276" t="str">
        <f t="shared" si="59"/>
        <v>3.5cm</v>
      </c>
      <c r="R276" cm="1">
        <f t="array" ref="R276">IF(Q276="","",IF(ISNUMBER(SEARCH("cm",Q276)),MAX(VALUE(SUBSTITUTE(_xlfn.FILTERXML("&lt;t&gt;&lt;s&gt;"&amp;SUBSTITUTE(Q276,",","&lt;/s&gt;&lt;s&gt;")&amp;"&lt;/s&gt;&lt;/t&gt;","//s"),"cm",""))),MAX(VALUE(SUBSTITUTE(_xlfn.FILTERXML("&lt;t&gt;&lt;s&gt;"&amp;SUBSTITUTE(Q276,",","&lt;/s&gt;&lt;s&gt;")&amp;"&lt;/s&gt;&lt;/t&gt;","//s"),"mm","")))/10))</f>
        <v>3.5</v>
      </c>
      <c r="S276" t="str">
        <f>IF(OR('Model output'!P275="",ISNUMBER(SEARCH("Not identified", 'Model output'!P275)),ISNUMBER(SEARCH("Absent",'Model output'!P275)),AND(ISNUMBER(SEARCH("No",'Model output'!P275)),NOT(ISNUMBER(SEARCH("diagnostic",'Model output'!P275)))),ISNUMBER(SEARCH("Negative",'Model output'!P275))),"negative","positive")</f>
        <v>negative</v>
      </c>
      <c r="T276" t="str">
        <f>IF('Model output'!O275="","",'Model output'!O275)</f>
        <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positive</v>
      </c>
      <c r="X276" t="str">
        <f>IF('Model output'!S275="","", IF('Model output'!S275= "[]", "", 'Model output'!S275))</f>
        <v>Present, Minimal</v>
      </c>
      <c r="Y276" t="str">
        <f>IF(OR('Model output'!S275="",ISNUMBER(SEARCH("Absent",'Model output'!S275)),ISNUMBER(SEARCH("Not identified",'Model output'!S275)),ISNUMBER(SEARCH("No",'Model output'!S275)),ISNUMBER(SEARCH("negative",'Model output'!S275)),ISNUMBER(SEARCH("limited to thyroid",'Model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 IF('Model output'!T275="[]", "", IF('Model output'!T275="Not mentioned", "No", "Yes")))</f>
        <v/>
      </c>
      <c r="AB276" t="str">
        <f>IF(AA276&lt;&gt;"Yes","",IF(OR('Model output'!U275="",'Model output'!U275="[]",ISNUMBER(SEARCH("Not identified",'Model output'!U275))),"",'Model output'!U275))</f>
        <v/>
      </c>
      <c r="AC276" s="9" t="str">
        <f>IF(OR('Model output'!V275="", AND(ISERROR(SEARCH("Positive",'Model output'!V275)), ISNUMBER(SEARCH("Negative",'Model output'!V275))), 'Model output'!V275="No", ISNUMBER(SEARCH("Uninvolved",'Model output'!V275)), ISNUMBER(SEARCH("Not involved",'Model output'!V275)), ISNUMBER(SEARCH("Free",'Model output'!V275)), ISNUMBER(SEARCH("Cannot be assessed",'Model output'!V275)), ISNUMBER(SEARCH("1 mm",'Model output'!V275)), ISNUMBER(SEARCH("0.1 CM",'Model output'!V275)), ISNUMBER(SEARCH("less than 0.2 mm",'Model output'!V275)), ISNUMBER(SEARCH("less than 0.5 mm",'Model output'!V275)), ISNUMBER(SEARCH("abut",'Model output'!V275))), "negative", "positive")</f>
        <v>negative</v>
      </c>
      <c r="AE276" s="27"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ISNUMBER(SEARCH("papillary",N276,1)),S276="positive"),AND(AND(ISNUMBER(J276),J276&gt;=5),M276=""),AND(AND(ISNUMBER(J276),J276&gt;=5),AND(ISNUMBER(M276),M276&gt;=1)),AND(ISNUMBER(SERACH("papillary",N276)),OR(Y276="positive",Z276="positive"), ISNUMBER(SEARCH("BRAF",AB276)))),"intermediate","low"))</f>
        <v>intermediate</v>
      </c>
      <c r="AF276" s="28" t="str">
        <f t="shared" si="61"/>
        <v>2</v>
      </c>
      <c r="AG276" s="28" t="str">
        <f t="shared" si="62"/>
        <v>1a</v>
      </c>
      <c r="AH276" s="28" t="str">
        <f t="shared" si="63"/>
        <v>0</v>
      </c>
      <c r="AI276" s="35" t="str">
        <f t="shared" si="64"/>
        <v>I</v>
      </c>
      <c r="AJ276" s="27" t="s">
        <v>625</v>
      </c>
      <c r="AK276" s="32" t="s">
        <v>943</v>
      </c>
      <c r="AL276" s="32" t="s">
        <v>949</v>
      </c>
      <c r="AM276" s="32" t="s">
        <v>948</v>
      </c>
      <c r="AN276" s="32" t="s">
        <v>59</v>
      </c>
      <c r="AO276" s="33">
        <f t="shared" ca="1" si="65"/>
        <v>0</v>
      </c>
      <c r="AP276" s="28">
        <f t="shared" si="66"/>
        <v>0</v>
      </c>
      <c r="AQ276" s="28">
        <f t="shared" si="67"/>
        <v>1</v>
      </c>
      <c r="AR276" s="28">
        <f t="shared" si="68"/>
        <v>1</v>
      </c>
      <c r="AS276" s="34">
        <f t="shared" si="69"/>
        <v>1</v>
      </c>
    </row>
    <row r="277" spans="1:45">
      <c r="A277" t="str">
        <f>'Model output'!A276</f>
        <v>TCGA-J8-A3YH</v>
      </c>
      <c r="B277" s="43">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
      </c>
      <c r="F277" t="str">
        <f t="shared" si="58"/>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output'!G276)),ISNUMBER(SEARCH("2",'Model output'!G276)),ISNUMBER(SEARCH("III",'Model output'!G276)),ISNUMBER(SEARCH("three",'Model output'!G276)),ISNUMBER(SEARCH("3",'Model output'!G276)),ISNUMBER(SEARCH("IV",'Model output'!G276)),ISNUMBER(SEARCH("four",'Model output'!G276)),ISNUMBER(SEARCH("4",'Model output'!G276)),ISNUMBER(SEARCH("V ",'Model output'!G276)),ISNUMBER(SEARCH("five",'Model output'!G276)),ISNUMBER(SEARCH("5",'Model output'!G276))))), "lateral", "central"))</f>
        <v>lateral</v>
      </c>
      <c r="H277" t="str">
        <f>IF('Model output'!H276="","negative",IF('Model output'!H276="[]", "negative", IF(OR(ISNUMBER(SEARCH("lymph node",'Model output'!H276)),ISNUMBER(SEARCH("Not mentioned",'Model output'!H276)),ISNUMBER(SEARCH("neck",'Model output'!H276)),ISNUMBER(SEARCH("Not applicable",'Model output'!H276))),"negative","positive")))</f>
        <v>negative</v>
      </c>
      <c r="I277">
        <f>IF('Model output'!I276="","",IF(ISNUMBER('Model output'!I276),'Model output'!I276,1))</f>
        <v>40</v>
      </c>
      <c r="J277">
        <f>IF('Model output'!J276="","",IF(AND(ISNUMBER('Model output'!J276),'Model output'!J276&lt;=I277),'Model output'!J276,IF(ISNUMBER(SEARCH("0/",'Model output'!J276)),0,1)))</f>
        <v>13</v>
      </c>
      <c r="K277" t="str" cm="1">
        <f t="array" ref="K277">IF(COUNT(FIND({0,1,2,3,4,5,6,7,8,9},'Model output'!K276))&gt;0,'Model output'!K276,"")</f>
        <v/>
      </c>
      <c r="L277" s="8" t="str">
        <f t="shared" si="60"/>
        <v/>
      </c>
      <c r="M277" t="str" cm="1">
        <f t="array" ref="M277">IF(L277="","",IF(ISNUMBER(SEARCH("cm",L277)),MAX(VALUE(SUBSTITUTE(_xlfn.FILTERXML("&lt;t&gt;&lt;s&gt;"&amp;SUBSTITUTE(L277,",","&lt;/s&gt;&lt;s&gt;")&amp;"&lt;/s&gt;&lt;/t&gt;","//s"),"cm",""))),MAX(VALUE(SUBSTITUTE(_xlfn.FILTERXML("&lt;t&gt;&lt;s&gt;"&amp;SUBSTITUTE(L277,",","&lt;/s&gt;&lt;s&gt;")&amp;"&lt;/s&gt;&lt;/t&gt;","//s"),"mm","")))/10))</f>
        <v/>
      </c>
      <c r="N277" t="str">
        <f>IF('Model output'!L276="","",'Model output'!L276)</f>
        <v>papillary carcinoma</v>
      </c>
      <c r="O277" t="str">
        <f>IF('Model output'!M276="","",'Model output'!M276)</f>
        <v>Classical (usual)</v>
      </c>
      <c r="P277" t="str">
        <f>IF('Model output'!N276="","",'Model output'!N276)</f>
        <v>4.5 cm</v>
      </c>
      <c r="Q277" t="str">
        <f t="shared" si="59"/>
        <v>4.5cm</v>
      </c>
      <c r="R277" cm="1">
        <f t="array" ref="R277">IF(Q277="","",IF(ISNUMBER(SEARCH("cm",Q277)),MAX(VALUE(SUBSTITUTE(_xlfn.FILTERXML("&lt;t&gt;&lt;s&gt;"&amp;SUBSTITUTE(Q277,",","&lt;/s&gt;&lt;s&gt;")&amp;"&lt;/s&gt;&lt;/t&gt;","//s"),"cm",""))),MAX(VALUE(SUBSTITUTE(_xlfn.FILTERXML("&lt;t&gt;&lt;s&gt;"&amp;SUBSTITUTE(Q277,",","&lt;/s&gt;&lt;s&gt;")&amp;"&lt;/s&gt;&lt;/t&gt;","//s"),"mm","")))/10))</f>
        <v>4.5</v>
      </c>
      <c r="S277" t="str">
        <f>IF(OR('Model output'!P276="",ISNUMBER(SEARCH("Not identified", 'Model output'!P276)),ISNUMBER(SEARCH("Absent",'Model output'!P276)),AND(ISNUMBER(SEARCH("No",'Model output'!P276)),NOT(ISNUMBER(SEARCH("diagnostic",'Model output'!P276)))),ISNUMBER(SEARCH("Negative",'Model output'!P276))),"negative","positive")</f>
        <v>positive</v>
      </c>
      <c r="T277" t="str">
        <f>IF('Model output'!O276="","",'Model output'!O276)</f>
        <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t="str">
        <f>IF('Model output'!S276="","", IF('Model output'!S276= "[]", "", 'Model output'!S276))</f>
        <v>Not identified</v>
      </c>
      <c r="Y277" t="str">
        <f>IF(OR('Model output'!S276="",ISNUMBER(SEARCH("Absent",'Model output'!S276)),ISNUMBER(SEARCH("Not identified",'Model output'!S276)),ISNUMBER(SEARCH("No",'Model output'!S276)),ISNUMBER(SEARCH("negative",'Model output'!S276)),ISNUMBER(SEARCH("limited to thyroid",'Model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 IF('Model output'!T276="[]", "", IF('Model output'!T276="Not mentioned", "No", "Yes")))</f>
        <v/>
      </c>
      <c r="AB277" t="str">
        <f>IF(AA277&lt;&gt;"Yes","",IF(OR('Model output'!U276="",'Model output'!U276="[]",ISNUMBER(SEARCH("Not identified",'Model output'!U276))),"",'Model output'!U276))</f>
        <v/>
      </c>
      <c r="AC277" s="9" t="str">
        <f>IF(OR('Model output'!V276="", AND(ISERROR(SEARCH("Positive",'Model output'!V276)), ISNUMBER(SEARCH("Negative",'Model output'!V276))), 'Model output'!V276="No", ISNUMBER(SEARCH("Uninvolved",'Model output'!V276)), ISNUMBER(SEARCH("Not involved",'Model output'!V276)), ISNUMBER(SEARCH("Free",'Model output'!V276)), ISNUMBER(SEARCH("Cannot be assessed",'Model output'!V276)), ISNUMBER(SEARCH("1 mm",'Model output'!V276)), ISNUMBER(SEARCH("0.1 CM",'Model output'!V276)), ISNUMBER(SEARCH("less than 0.2 mm",'Model output'!V276)), ISNUMBER(SEARCH("less than 0.5 mm",'Model output'!V276)), ISNUMBER(SEARCH("abut",'Model output'!V276))), "negative", "positive")</f>
        <v>negative</v>
      </c>
      <c r="AE277" s="27"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ISNUMBER(SEARCH("papillary",N277,1)),S277="positive"),AND(AND(ISNUMBER(J277),J277&gt;=5),M277=""),AND(AND(ISNUMBER(J277),J277&gt;=5),AND(ISNUMBER(M277),M277&gt;=1)),AND(ISNUMBER(SERACH("papillary",N277)),OR(Y277="positive",Z277="positive"), ISNUMBER(SEARCH("BRAF",AB277)))),"intermediate","low"))</f>
        <v>intermediate</v>
      </c>
      <c r="AF277" s="28" t="str">
        <f t="shared" si="61"/>
        <v>3a</v>
      </c>
      <c r="AG277" s="28" t="str">
        <f t="shared" si="62"/>
        <v>1b</v>
      </c>
      <c r="AH277" s="28" t="str">
        <f t="shared" si="63"/>
        <v>0</v>
      </c>
      <c r="AI277" s="35" t="str">
        <f t="shared" si="64"/>
        <v>I</v>
      </c>
      <c r="AJ277" s="27" t="s">
        <v>629</v>
      </c>
      <c r="AK277" s="32" t="s">
        <v>950</v>
      </c>
      <c r="AL277" s="32" t="s">
        <v>944</v>
      </c>
      <c r="AM277" s="32" t="s">
        <v>948</v>
      </c>
      <c r="AN277" s="32" t="s">
        <v>59</v>
      </c>
      <c r="AO277" s="33">
        <f t="shared" ca="1" si="65"/>
        <v>1</v>
      </c>
      <c r="AP277" s="28">
        <f t="shared" si="66"/>
        <v>1</v>
      </c>
      <c r="AQ277" s="28">
        <f t="shared" si="67"/>
        <v>1</v>
      </c>
      <c r="AR277" s="28">
        <f t="shared" si="68"/>
        <v>1</v>
      </c>
      <c r="AS277" s="34">
        <f t="shared" si="69"/>
        <v>1</v>
      </c>
    </row>
    <row r="278" spans="1:45">
      <c r="A278" t="str">
        <f>'Model output'!A277</f>
        <v>TCGA-KS-A4I1</v>
      </c>
      <c r="B278" s="43">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X</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X</v>
      </c>
      <c r="F278" t="str">
        <f t="shared" si="58"/>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output'!G277)),ISNUMBER(SEARCH("2",'Model output'!G277)),ISNUMBER(SEARCH("III",'Model output'!G277)),ISNUMBER(SEARCH("three",'Model output'!G277)),ISNUMBER(SEARCH("3",'Model output'!G277)),ISNUMBER(SEARCH("IV",'Model output'!G277)),ISNUMBER(SEARCH("four",'Model output'!G277)),ISNUMBER(SEARCH("4",'Model output'!G277)),ISNUMBER(SEARCH("V ",'Model output'!G277)),ISNUMBER(SEARCH("five",'Model output'!G277)),ISNUMBER(SEARCH("5",'Model output'!G277))))), "lateral", "central"))</f>
        <v/>
      </c>
      <c r="H278" t="str">
        <f>IF('Model output'!H277="","negative",IF('Model output'!H277="[]", "negative", IF(OR(ISNUMBER(SEARCH("lymph node",'Model output'!H277)),ISNUMBER(SEARCH("Not mentioned",'Model output'!H277)),ISNUMBER(SEARCH("neck",'Model output'!H277)),ISNUMBER(SEARCH("Not applicable",'Model output'!H277))),"negative","positive")))</f>
        <v>negative</v>
      </c>
      <c r="I278">
        <f>IF('Model output'!I277="","",IF(ISNUMBER('Model output'!I277),'Model output'!I277,1))</f>
        <v>4</v>
      </c>
      <c r="J278">
        <f>IF('Model output'!J277="","",IF(AND(ISNUMBER('Model output'!J277),'Model output'!J277&lt;=I278),'Model output'!J277,IF(ISNUMBER(SEARCH("0/",'Model output'!J277)),0,1)))</f>
        <v>0</v>
      </c>
      <c r="K278" t="str" cm="1">
        <f t="array" ref="K278">IF(COUNT(FIND({0,1,2,3,4,5,6,7,8,9},'Model output'!K277))&gt;0,'Model output'!K277,"")</f>
        <v/>
      </c>
      <c r="L278" s="8" t="str">
        <f t="shared" si="60"/>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
      </c>
      <c r="P278" t="str">
        <f>IF('Model output'!N277="","",'Model output'!N277)</f>
        <v>2.2 cm</v>
      </c>
      <c r="Q278" t="str">
        <f t="shared" si="59"/>
        <v>2.2cm</v>
      </c>
      <c r="R278" cm="1">
        <f t="array" ref="R278">IF(Q278="","",IF(ISNUMBER(SEARCH("cm",Q278)),MAX(VALUE(SUBSTITUTE(_xlfn.FILTERXML("&lt;t&gt;&lt;s&gt;"&amp;SUBSTITUTE(Q278,",","&lt;/s&gt;&lt;s&gt;")&amp;"&lt;/s&gt;&lt;/t&gt;","//s"),"cm",""))),MAX(VALUE(SUBSTITUTE(_xlfn.FILTERXML("&lt;t&gt;&lt;s&gt;"&amp;SUBSTITUTE(Q278,",","&lt;/s&gt;&lt;s&gt;")&amp;"&lt;/s&gt;&lt;/t&gt;","//s"),"mm","")))/10))</f>
        <v>2.2000000000000002</v>
      </c>
      <c r="S278" t="str">
        <f>IF(OR('Model output'!P277="",ISNUMBER(SEARCH("Not identified", 'Model output'!P277)),ISNUMBER(SEARCH("Absent",'Model output'!P277)),AND(ISNUMBER(SEARCH("No",'Model output'!P277)),NOT(ISNUMBER(SEARCH("diagnostic",'Model output'!P277)))),ISNUMBER(SEARCH("Negative",'Model output'!P277))),"negative","positive")</f>
        <v>negative</v>
      </c>
      <c r="T278">
        <f>IF('Model output'!O277="","",'Model output'!O277)</f>
        <v>1</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t="str">
        <f>IF('Model output'!S277="","", IF('Model output'!S277= "[]", "", 'Model output'!S277))</f>
        <v>No</v>
      </c>
      <c r="Y278" t="str">
        <f>IF(OR('Model output'!S277="",ISNUMBER(SEARCH("Absent",'Model output'!S277)),ISNUMBER(SEARCH("Not identified",'Model output'!S277)),ISNUMBER(SEARCH("No",'Model output'!S277)),ISNUMBER(SEARCH("negative",'Model output'!S277)),ISNUMBER(SEARCH("limited to thyroid",'Model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 IF('Model output'!T277="[]", "", IF('Model output'!T277="Not mentioned", "No", "Yes")))</f>
        <v/>
      </c>
      <c r="AB278" t="str">
        <f>IF(AA278&lt;&gt;"Yes","",IF(OR('Model output'!U277="",'Model output'!U277="[]",ISNUMBER(SEARCH("Not identified",'Model output'!U277))),"",'Model output'!U277))</f>
        <v/>
      </c>
      <c r="AC278" s="9" t="str">
        <f>IF(OR('Model output'!V277="", AND(ISERROR(SEARCH("Positive",'Model output'!V277)), ISNUMBER(SEARCH("Negative",'Model output'!V277))), 'Model output'!V277="No", ISNUMBER(SEARCH("Uninvolved",'Model output'!V277)), ISNUMBER(SEARCH("Not involved",'Model output'!V277)), ISNUMBER(SEARCH("Free",'Model output'!V277)), ISNUMBER(SEARCH("Cannot be assessed",'Model output'!V277)), ISNUMBER(SEARCH("1 mm",'Model output'!V277)), ISNUMBER(SEARCH("0.1 CM",'Model output'!V277)), ISNUMBER(SEARCH("less than 0.2 mm",'Model output'!V277)), ISNUMBER(SEARCH("less than 0.5 mm",'Model output'!V277)), ISNUMBER(SEARCH("abut",'Model output'!V277))), "negative", "positive")</f>
        <v>positive</v>
      </c>
      <c r="AE278" s="27"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ISNUMBER(SEARCH("papillary",N278,1)),S278="positive"),AND(AND(ISNUMBER(J278),J278&gt;=5),M278=""),AND(AND(ISNUMBER(J278),J278&gt;=5),AND(ISNUMBER(M278),M278&gt;=1)),AND(ISNUMBER(SERACH("papillary",N278)),OR(Y278="positive",Z278="positive"), ISNUMBER(SEARCH("BRAF",AB278)))),"intermediate","low"))</f>
        <v>high</v>
      </c>
      <c r="AF278" s="28" t="str">
        <f t="shared" si="61"/>
        <v>2</v>
      </c>
      <c r="AG278" s="28" t="str">
        <f t="shared" si="62"/>
        <v>0</v>
      </c>
      <c r="AH278" s="28" t="str">
        <f t="shared" si="63"/>
        <v>0</v>
      </c>
      <c r="AI278" s="35" t="str">
        <f t="shared" si="64"/>
        <v>I</v>
      </c>
      <c r="AJ278" s="27" t="s">
        <v>625</v>
      </c>
      <c r="AK278" s="32" t="s">
        <v>947</v>
      </c>
      <c r="AL278" s="32" t="s">
        <v>945</v>
      </c>
      <c r="AM278" s="32" t="s">
        <v>948</v>
      </c>
      <c r="AN278" s="32" t="s">
        <v>59</v>
      </c>
      <c r="AO278" s="33">
        <f t="shared" si="65"/>
        <v>1</v>
      </c>
      <c r="AP278" s="28">
        <f t="shared" si="66"/>
        <v>1</v>
      </c>
      <c r="AQ278" s="28">
        <f t="shared" si="67"/>
        <v>1</v>
      </c>
      <c r="AR278" s="28">
        <f t="shared" si="68"/>
        <v>1</v>
      </c>
      <c r="AS278" s="34">
        <f t="shared" si="69"/>
        <v>1</v>
      </c>
    </row>
    <row r="279" spans="1:45">
      <c r="A279" t="str">
        <f>'Model output'!A278</f>
        <v>TCGA-KS-A4I3</v>
      </c>
      <c r="B279" s="43">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1</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X</v>
      </c>
      <c r="F279" t="str">
        <f t="shared" si="58"/>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output'!G278)),ISNUMBER(SEARCH("2",'Model output'!G278)),ISNUMBER(SEARCH("III",'Model output'!G278)),ISNUMBER(SEARCH("three",'Model output'!G278)),ISNUMBER(SEARCH("3",'Model output'!G278)),ISNUMBER(SEARCH("IV",'Model output'!G278)),ISNUMBER(SEARCH("four",'Model output'!G278)),ISNUMBER(SEARCH("4",'Model output'!G278)),ISNUMBER(SEARCH("V ",'Model output'!G278)),ISNUMBER(SEARCH("five",'Model output'!G278)),ISNUMBER(SEARCH("5",'Model output'!G278))))), "lateral", "central"))</f>
        <v>central</v>
      </c>
      <c r="H279" t="str">
        <f>IF('Model output'!H278="","negative",IF('Model output'!H278="[]", "negative", IF(OR(ISNUMBER(SEARCH("lymph node",'Model output'!H278)),ISNUMBER(SEARCH("Not mentioned",'Model output'!H278)),ISNUMBER(SEARCH("neck",'Model output'!H278)),ISNUMBER(SEARCH("Not applicable",'Model output'!H278))),"negative","positive")))</f>
        <v>negative</v>
      </c>
      <c r="I279">
        <f>IF('Model output'!I278="","",IF(ISNUMBER('Model output'!I278),'Model output'!I278,1))</f>
        <v>11</v>
      </c>
      <c r="J279">
        <f>IF('Model output'!J278="","",IF(AND(ISNUMBER('Model output'!J278),'Model output'!J278&lt;=I279),'Model output'!J278,IF(ISNUMBER(SEARCH("0/",'Model output'!J278)),0,1)))</f>
        <v>10</v>
      </c>
      <c r="K279" t="str" cm="1">
        <f t="array" ref="K279">IF(COUNT(FIND({0,1,2,3,4,5,6,7,8,9},'Model output'!K278))&gt;0,'Model output'!K278,"")</f>
        <v>0.6 cm</v>
      </c>
      <c r="L279" s="8" t="str">
        <f t="shared" si="60"/>
        <v>0.6cm</v>
      </c>
      <c r="M279" cm="1">
        <f t="array" ref="M279">IF(L279="","",IF(ISNUMBER(SEARCH("cm",L279)),MAX(VALUE(SUBSTITUTE(_xlfn.FILTERXML("&lt;t&gt;&lt;s&gt;"&amp;SUBSTITUTE(L279,",","&lt;/s&gt;&lt;s&gt;")&amp;"&lt;/s&gt;&lt;/t&gt;","//s"),"cm",""))),MAX(VALUE(SUBSTITUTE(_xlfn.FILTERXML("&lt;t&gt;&lt;s&gt;"&amp;SUBSTITUTE(L279,",","&lt;/s&gt;&lt;s&gt;")&amp;"&lt;/s&gt;&lt;/t&gt;","//s"),"mm","")))/10))</f>
        <v>0.6</v>
      </c>
      <c r="N279" t="str">
        <f>IF('Model output'!L278="","",'Model output'!L278)</f>
        <v>papillary</v>
      </c>
      <c r="O279" t="str">
        <f>IF('Model output'!M278="","",'Model output'!M278)</f>
        <v>classical</v>
      </c>
      <c r="P279" t="str">
        <f>IF('Model output'!N278="","",'Model output'!N278)</f>
        <v>1.5 cm</v>
      </c>
      <c r="Q279" t="str">
        <f t="shared" si="59"/>
        <v>1.5cm</v>
      </c>
      <c r="R279" cm="1">
        <f t="array" ref="R279">IF(Q279="","",IF(ISNUMBER(SEARCH("cm",Q279)),MAX(VALUE(SUBSTITUTE(_xlfn.FILTERXML("&lt;t&gt;&lt;s&gt;"&amp;SUBSTITUTE(Q279,",","&lt;/s&gt;&lt;s&gt;")&amp;"&lt;/s&gt;&lt;/t&gt;","//s"),"cm",""))),MAX(VALUE(SUBSTITUTE(_xlfn.FILTERXML("&lt;t&gt;&lt;s&gt;"&amp;SUBSTITUTE(Q279,",","&lt;/s&gt;&lt;s&gt;")&amp;"&lt;/s&gt;&lt;/t&gt;","//s"),"mm","")))/10))</f>
        <v>1.5</v>
      </c>
      <c r="S279" t="str">
        <f>IF(OR('Model output'!P278="",ISNUMBER(SEARCH("Not identified", 'Model output'!P278)),ISNUMBER(SEARCH("Absent",'Model output'!P278)),AND(ISNUMBER(SEARCH("No",'Model output'!P278)),NOT(ISNUMBER(SEARCH("diagnostic",'Model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t="str">
        <f>IF('Model output'!S278="","", IF('Model output'!S278= "[]", "", 'Model output'!S278))</f>
        <v>Yes</v>
      </c>
      <c r="Y279" t="str">
        <f>IF(OR('Model output'!S278="",ISNUMBER(SEARCH("Absent",'Model output'!S278)),ISNUMBER(SEARCH("Not identified",'Model output'!S278)),ISNUMBER(SEARCH("No",'Model output'!S278)),ISNUMBER(SEARCH("negative",'Model output'!S278)),ISNUMBER(SEARCH("limited to thyroid",'Model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 IF('Model output'!T278="[]", "", IF('Model output'!T278="Not mentioned", "No", "Yes")))</f>
        <v/>
      </c>
      <c r="AB279" t="str">
        <f>IF(AA279&lt;&gt;"Yes","",IF(OR('Model output'!U278="",'Model output'!U278="[]",ISNUMBER(SEARCH("Not identified",'Model output'!U278))),"",'Model output'!U278))</f>
        <v/>
      </c>
      <c r="AC279" s="9" t="str">
        <f>IF(OR('Model output'!V278="", AND(ISERROR(SEARCH("Positive",'Model output'!V278)), ISNUMBER(SEARCH("Negative",'Model output'!V278))), 'Model output'!V278="No", ISNUMBER(SEARCH("Uninvolved",'Model output'!V278)), ISNUMBER(SEARCH("Not involved",'Model output'!V278)), ISNUMBER(SEARCH("Free",'Model output'!V278)), ISNUMBER(SEARCH("Cannot be assessed",'Model output'!V278)), ISNUMBER(SEARCH("1 mm",'Model output'!V278)), ISNUMBER(SEARCH("0.1 CM",'Model output'!V278)), ISNUMBER(SEARCH("less than 0.2 mm",'Model output'!V278)), ISNUMBER(SEARCH("less than 0.5 mm",'Model output'!V278)), ISNUMBER(SEARCH("abut",'Model output'!V278))), "negative", "positive")</f>
        <v>positive</v>
      </c>
      <c r="AE279" s="27"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ISNUMBER(SEARCH("papillary",N279,1)),S279="positive"),AND(AND(ISNUMBER(J279),J279&gt;=5),M279=""),AND(AND(ISNUMBER(J279),J279&gt;=5),AND(ISNUMBER(M279),M279&gt;=1)),AND(ISNUMBER(SERACH("papillary",N279)),OR(Y279="positive",Z279="positive"), ISNUMBER(SEARCH("BRAF",AB279)))),"intermediate","low"))</f>
        <v>high</v>
      </c>
      <c r="AF279" s="28" t="str">
        <f t="shared" si="61"/>
        <v>1b</v>
      </c>
      <c r="AG279" s="28" t="str">
        <f t="shared" si="62"/>
        <v>1a</v>
      </c>
      <c r="AH279" s="28" t="str">
        <f t="shared" si="63"/>
        <v>0</v>
      </c>
      <c r="AI279" s="35" t="str">
        <f t="shared" si="64"/>
        <v>I</v>
      </c>
      <c r="AJ279" s="27" t="s">
        <v>625</v>
      </c>
      <c r="AK279" s="32" t="s">
        <v>943</v>
      </c>
      <c r="AL279" s="32" t="s">
        <v>949</v>
      </c>
      <c r="AM279" s="32" t="s">
        <v>948</v>
      </c>
      <c r="AN279" s="32" t="s">
        <v>59</v>
      </c>
      <c r="AO279" s="33">
        <f t="shared" si="65"/>
        <v>1</v>
      </c>
      <c r="AP279" s="28">
        <f t="shared" si="66"/>
        <v>0</v>
      </c>
      <c r="AQ279" s="28">
        <f t="shared" si="67"/>
        <v>1</v>
      </c>
      <c r="AR279" s="28">
        <f t="shared" si="68"/>
        <v>1</v>
      </c>
      <c r="AS279" s="34">
        <f t="shared" si="69"/>
        <v>1</v>
      </c>
    </row>
    <row r="280" spans="1:45">
      <c r="A280" t="str">
        <f>'Model output'!A279</f>
        <v>TCGA-KS-A4I5</v>
      </c>
      <c r="B280" s="43">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1</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X</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X</v>
      </c>
      <c r="F280" t="str">
        <f t="shared" si="58"/>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output'!G279)),ISNUMBER(SEARCH("2",'Model output'!G279)),ISNUMBER(SEARCH("III",'Model output'!G279)),ISNUMBER(SEARCH("three",'Model output'!G279)),ISNUMBER(SEARCH("3",'Model output'!G279)),ISNUMBER(SEARCH("IV",'Model output'!G279)),ISNUMBER(SEARCH("four",'Model output'!G279)),ISNUMBER(SEARCH("4",'Model output'!G279)),ISNUMBER(SEARCH("V ",'Model output'!G279)),ISNUMBER(SEARCH("five",'Model output'!G279)),ISNUMBER(SEARCH("5",'Model output'!G279))))), "lateral", "central"))</f>
        <v/>
      </c>
      <c r="H280" t="str">
        <f>IF('Model output'!H279="","negative",IF('Model output'!H279="[]", "negative", IF(OR(ISNUMBER(SEARCH("lymph node",'Model output'!H279)),ISNUMBER(SEARCH("Not mentioned",'Model output'!H279)),ISNUMBER(SEARCH("neck",'Model output'!H279)),ISNUMBER(SEARCH("Not applicable",'Model output'!H279))),"negative","positive")))</f>
        <v>negative</v>
      </c>
      <c r="I280">
        <f>IF('Model output'!I279="","",IF(ISNUMBER('Model output'!I279),'Model output'!I279,1))</f>
        <v>1</v>
      </c>
      <c r="J280">
        <f>IF('Model output'!J279="","",IF(AND(ISNUMBER('Model output'!J279),'Model output'!J279&lt;=I280),'Model output'!J279,IF(ISNUMBER(SEARCH("0/",'Model output'!J279)),0,1)))</f>
        <v>0</v>
      </c>
      <c r="K280" t="str" cm="1">
        <f t="array" ref="K280">IF(COUNT(FIND({0,1,2,3,4,5,6,7,8,9},'Model output'!K279))&gt;0,'Model output'!K279,"")</f>
        <v/>
      </c>
      <c r="L280" s="8" t="str">
        <f t="shared" si="60"/>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v>
      </c>
      <c r="O280" t="str">
        <f>IF('Model output'!M279="","",'Model output'!M279)</f>
        <v/>
      </c>
      <c r="P280" t="str">
        <f>IF('Model output'!N279="","",'Model output'!N279)</f>
        <v>1.7 cm</v>
      </c>
      <c r="Q280" t="str">
        <f t="shared" si="59"/>
        <v>1.7cm</v>
      </c>
      <c r="R280" cm="1">
        <f t="array" ref="R280">IF(Q280="","",IF(ISNUMBER(SEARCH("cm",Q280)),MAX(VALUE(SUBSTITUTE(_xlfn.FILTERXML("&lt;t&gt;&lt;s&gt;"&amp;SUBSTITUTE(Q280,",","&lt;/s&gt;&lt;s&gt;")&amp;"&lt;/s&gt;&lt;/t&gt;","//s"),"cm",""))),MAX(VALUE(SUBSTITUTE(_xlfn.FILTERXML("&lt;t&gt;&lt;s&gt;"&amp;SUBSTITUTE(Q280,",","&lt;/s&gt;&lt;s&gt;")&amp;"&lt;/s&gt;&lt;/t&gt;","//s"),"mm","")))/10))</f>
        <v>1.7</v>
      </c>
      <c r="S280" t="str">
        <f>IF(OR('Model output'!P279="",ISNUMBER(SEARCH("Not identified", 'Model output'!P279)),ISNUMBER(SEARCH("Absent",'Model output'!P279)),AND(ISNUMBER(SEARCH("No",'Model output'!P279)),NOT(ISNUMBER(SEARCH("diagnostic",'Model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t="str">
        <f>IF('Model output'!S279="","", IF('Model output'!S279= "[]", "", 'Model output'!S279))</f>
        <v>No</v>
      </c>
      <c r="Y280" t="str">
        <f>IF(OR('Model output'!S279="",ISNUMBER(SEARCH("Absent",'Model output'!S279)),ISNUMBER(SEARCH("Not identified",'Model output'!S279)),ISNUMBER(SEARCH("No",'Model output'!S279)),ISNUMBER(SEARCH("negative",'Model output'!S279)),ISNUMBER(SEARCH("limited to thyroid",'Model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 IF('Model output'!T279="[]", "", IF('Model output'!T279="Not mentioned", "No", "Yes")))</f>
        <v/>
      </c>
      <c r="AB280" t="str">
        <f>IF(AA280&lt;&gt;"Yes","",IF(OR('Model output'!U279="",'Model output'!U279="[]",ISNUMBER(SEARCH("Not identified",'Model output'!U279))),"",'Model output'!U279))</f>
        <v/>
      </c>
      <c r="AC280" s="9" t="str">
        <f>IF(OR('Model output'!V279="", AND(ISERROR(SEARCH("Positive",'Model output'!V279)), ISNUMBER(SEARCH("Negative",'Model output'!V279))), 'Model output'!V279="No", ISNUMBER(SEARCH("Uninvolved",'Model output'!V279)), ISNUMBER(SEARCH("Not involved",'Model output'!V279)), ISNUMBER(SEARCH("Free",'Model output'!V279)), ISNUMBER(SEARCH("Cannot be assessed",'Model output'!V279)), ISNUMBER(SEARCH("1 mm",'Model output'!V279)), ISNUMBER(SEARCH("0.1 CM",'Model output'!V279)), ISNUMBER(SEARCH("less than 0.2 mm",'Model output'!V279)), ISNUMBER(SEARCH("less than 0.5 mm",'Model output'!V279)), ISNUMBER(SEARCH("abut",'Model output'!V279))), "negative", "positive")</f>
        <v>negative</v>
      </c>
      <c r="AE280" s="27"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ISNUMBER(SEARCH("papillary",N280,1)),S280="positive"),AND(AND(ISNUMBER(J280),J280&gt;=5),M280=""),AND(AND(ISNUMBER(J280),J280&gt;=5),AND(ISNUMBER(M280),M280&gt;=1)),AND(ISNUMBER(SERACH("papillary",N280)),OR(Y280="positive",Z280="positive"), ISNUMBER(SEARCH("BRAF",AB280)))),"intermediate","low"))</f>
        <v>low</v>
      </c>
      <c r="AF280" s="28" t="str">
        <f t="shared" si="61"/>
        <v>1b</v>
      </c>
      <c r="AG280" s="28" t="str">
        <f t="shared" si="62"/>
        <v>0</v>
      </c>
      <c r="AH280" s="28" t="str">
        <f t="shared" si="63"/>
        <v>0</v>
      </c>
      <c r="AI280" s="35" t="str">
        <f t="shared" si="64"/>
        <v>I</v>
      </c>
      <c r="AJ280" s="27" t="s">
        <v>627</v>
      </c>
      <c r="AK280" s="32" t="s">
        <v>944</v>
      </c>
      <c r="AL280" s="32" t="s">
        <v>945</v>
      </c>
      <c r="AM280" s="32" t="s">
        <v>948</v>
      </c>
      <c r="AN280" s="32" t="s">
        <v>59</v>
      </c>
      <c r="AO280" s="33">
        <f t="shared" ca="1" si="65"/>
        <v>1</v>
      </c>
      <c r="AP280" s="28">
        <f t="shared" si="66"/>
        <v>1</v>
      </c>
      <c r="AQ280" s="28">
        <f t="shared" si="67"/>
        <v>1</v>
      </c>
      <c r="AR280" s="28">
        <f t="shared" si="68"/>
        <v>1</v>
      </c>
      <c r="AS280" s="34">
        <f t="shared" si="69"/>
        <v>1</v>
      </c>
    </row>
    <row r="281" spans="1:45">
      <c r="A281" t="str">
        <f>'Model output'!A280</f>
        <v>TCGA-KS-A4I7</v>
      </c>
      <c r="B281" s="43">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1</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X</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X</v>
      </c>
      <c r="F281" t="str">
        <f t="shared" si="58"/>
        <v>negative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output'!G280)),ISNUMBER(SEARCH("2",'Model output'!G280)),ISNUMBER(SEARCH("III",'Model output'!G280)),ISNUMBER(SEARCH("three",'Model output'!G280)),ISNUMBER(SEARCH("3",'Model output'!G280)),ISNUMBER(SEARCH("IV",'Model output'!G280)),ISNUMBER(SEARCH("four",'Model output'!G280)),ISNUMBER(SEARCH("4",'Model output'!G280)),ISNUMBER(SEARCH("V ",'Model output'!G280)),ISNUMBER(SEARCH("five",'Model output'!G280)),ISNUMBER(SEARCH("5",'Model output'!G280))))), "lateral", "central"))</f>
        <v/>
      </c>
      <c r="H281" t="str">
        <f>IF('Model output'!H280="","negative",IF('Model output'!H280="[]", "negative", IF(OR(ISNUMBER(SEARCH("lymph node",'Model output'!H280)),ISNUMBER(SEARCH("Not mentioned",'Model output'!H280)),ISNUMBER(SEARCH("neck",'Model output'!H280)),ISNUMBER(SEARCH("Not applicable",'Model output'!H280))),"negative","positive")))</f>
        <v>negative</v>
      </c>
      <c r="I281">
        <f>IF('Model output'!I280="","",IF(ISNUMBER('Model output'!I280),'Model output'!I280,1))</f>
        <v>4</v>
      </c>
      <c r="J281">
        <f>IF('Model output'!J280="","",IF(AND(ISNUMBER('Model output'!J280),'Model output'!J280&lt;=I281),'Model output'!J280,IF(ISNUMBER(SEARCH("0/",'Model output'!J280)),0,1)))</f>
        <v>0</v>
      </c>
      <c r="K281" t="str" cm="1">
        <f t="array" ref="K281">IF(COUNT(FIND({0,1,2,3,4,5,6,7,8,9},'Model output'!K280))&gt;0,'Model output'!K280,"")</f>
        <v/>
      </c>
      <c r="L281" s="8" t="str">
        <f t="shared" si="60"/>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v>
      </c>
      <c r="O281" t="str">
        <f>IF('Model output'!M280="","",'Model output'!M280)</f>
        <v/>
      </c>
      <c r="P281" t="str">
        <f>IF('Model output'!N280="","",'Model output'!N280)</f>
        <v>1.5 cm</v>
      </c>
      <c r="Q281" t="str">
        <f t="shared" si="59"/>
        <v>1.5cm</v>
      </c>
      <c r="R281" cm="1">
        <f t="array" ref="R281">IF(Q281="","",IF(ISNUMBER(SEARCH("cm",Q281)),MAX(VALUE(SUBSTITUTE(_xlfn.FILTERXML("&lt;t&gt;&lt;s&gt;"&amp;SUBSTITUTE(Q281,",","&lt;/s&gt;&lt;s&gt;")&amp;"&lt;/s&gt;&lt;/t&gt;","//s"),"cm",""))),MAX(VALUE(SUBSTITUTE(_xlfn.FILTERXML("&lt;t&gt;&lt;s&gt;"&amp;SUBSTITUTE(Q281,",","&lt;/s&gt;&lt;s&gt;")&amp;"&lt;/s&gt;&lt;/t&gt;","//s"),"mm","")))/10))</f>
        <v>1.5</v>
      </c>
      <c r="S281" t="str">
        <f>IF(OR('Model output'!P280="",ISNUMBER(SEARCH("Not identified", 'Model output'!P280)),ISNUMBER(SEARCH("Absent",'Model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t="str">
        <f>IF('Model output'!S280="","", IF('Model output'!S280= "[]", "", 'Model output'!S280))</f>
        <v>No</v>
      </c>
      <c r="Y281" t="str">
        <f>IF(OR('Model output'!S280="",ISNUMBER(SEARCH("Absent",'Model output'!S280)),ISNUMBER(SEARCH("Not identified",'Model output'!S280)),ISNUMBER(SEARCH("No",'Model output'!S280)),ISNUMBER(SEARCH("negative",'Model output'!S280)),ISNUMBER(SEARCH("limited to thyroid",'Model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 IF('Model output'!T280="[]", "", IF('Model output'!T280="Not mentioned", "No", "Yes")))</f>
        <v/>
      </c>
      <c r="AB281" t="str">
        <f>IF(AA281&lt;&gt;"Yes","",IF(OR('Model output'!U280="",'Model output'!U280="[]",ISNUMBER(SEARCH("Not identified",'Model output'!U280))),"",'Model output'!U280))</f>
        <v/>
      </c>
      <c r="AC281" s="9" t="str">
        <f>IF(OR('Model output'!V280="", AND(ISERROR(SEARCH("Positive",'Model output'!V280)), ISNUMBER(SEARCH("Negative",'Model output'!V280))), 'Model output'!V280="No", ISNUMBER(SEARCH("Uninvolved",'Model output'!V280)), ISNUMBER(SEARCH("Not involved",'Model output'!V280)), ISNUMBER(SEARCH("Free",'Model output'!V280)), ISNUMBER(SEARCH("Cannot be assessed",'Model output'!V280)), ISNUMBER(SEARCH("1 mm",'Model output'!V280)), ISNUMBER(SEARCH("0.1 CM",'Model output'!V280)), ISNUMBER(SEARCH("less than 0.2 mm",'Model output'!V280)), ISNUMBER(SEARCH("less than 0.5 mm",'Model output'!V280)), ISNUMBER(SEARCH("abut",'Model output'!V280))), "negative", "positive")</f>
        <v>negative</v>
      </c>
      <c r="AE281" s="27"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ISNUMBER(SEARCH("papillary",N281,1)),S281="positive"),AND(AND(ISNUMBER(J281),J281&gt;=5),M281=""),AND(AND(ISNUMBER(J281),J281&gt;=5),AND(ISNUMBER(M281),M281&gt;=1)),AND(ISNUMBER(SERACH("papillary",N281)),OR(Y281="positive",Z281="positive"), ISNUMBER(SEARCH("BRAF",AB281)))),"intermediate","low"))</f>
        <v>low</v>
      </c>
      <c r="AF281" s="28" t="str">
        <f t="shared" si="61"/>
        <v>1b</v>
      </c>
      <c r="AG281" s="28" t="str">
        <f t="shared" si="62"/>
        <v>0</v>
      </c>
      <c r="AH281" s="28" t="str">
        <f t="shared" si="63"/>
        <v>0</v>
      </c>
      <c r="AI281" s="35" t="str">
        <f t="shared" si="64"/>
        <v>I</v>
      </c>
      <c r="AJ281" s="27" t="s">
        <v>627</v>
      </c>
      <c r="AK281" s="32" t="s">
        <v>944</v>
      </c>
      <c r="AL281" s="32" t="s">
        <v>945</v>
      </c>
      <c r="AM281" s="32" t="s">
        <v>948</v>
      </c>
      <c r="AN281" s="32" t="s">
        <v>59</v>
      </c>
      <c r="AO281" s="33">
        <f t="shared" ca="1" si="65"/>
        <v>1</v>
      </c>
      <c r="AP281" s="28">
        <f t="shared" si="66"/>
        <v>1</v>
      </c>
      <c r="AQ281" s="28">
        <f t="shared" si="67"/>
        <v>1</v>
      </c>
      <c r="AR281" s="28">
        <f t="shared" si="68"/>
        <v>1</v>
      </c>
      <c r="AS281" s="34">
        <f t="shared" si="69"/>
        <v>1</v>
      </c>
    </row>
    <row r="282" spans="1:45">
      <c r="A282" t="str">
        <f>'Model output'!A281</f>
        <v>TCGA-KS-A4IC</v>
      </c>
      <c r="B282" s="43">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0</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X</v>
      </c>
      <c r="F282" t="str">
        <f t="shared" si="58"/>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output'!G281)),ISNUMBER(SEARCH("2",'Model output'!G281)),ISNUMBER(SEARCH("III",'Model output'!G281)),ISNUMBER(SEARCH("three",'Model output'!G281)),ISNUMBER(SEARCH("3",'Model output'!G281)),ISNUMBER(SEARCH("IV",'Model output'!G281)),ISNUMBER(SEARCH("four",'Model output'!G281)),ISNUMBER(SEARCH("4",'Model output'!G281)),ISNUMBER(SEARCH("V ",'Model output'!G281)),ISNUMBER(SEARCH("five",'Model output'!G281)),ISNUMBER(SEARCH("5",'Model output'!G281))))), "lateral", "central"))</f>
        <v>central</v>
      </c>
      <c r="H282" t="str">
        <f>IF('Model output'!H281="","negative",IF('Model output'!H281="[]", "negative", IF(OR(ISNUMBER(SEARCH("lymph node",'Model output'!H281)),ISNUMBER(SEARCH("Not mentioned",'Model output'!H281)),ISNUMBER(SEARCH("neck",'Model output'!H281)),ISNUMBER(SEARCH("Not applicable",'Model output'!H281))),"negative","positive")))</f>
        <v>negative</v>
      </c>
      <c r="I282">
        <f>IF('Model output'!I281="","",IF(ISNUMBER('Model output'!I281),'Model output'!I281,1))</f>
        <v>4</v>
      </c>
      <c r="J282">
        <f>IF('Model output'!J281="","",IF(AND(ISNUMBER('Model output'!J281),'Model output'!J281&lt;=I282),'Model output'!J281,IF(ISNUMBER(SEARCH("0/",'Model output'!J281)),0,1)))</f>
        <v>2</v>
      </c>
      <c r="K282" t="str" cm="1">
        <f t="array" ref="K282">IF(COUNT(FIND({0,1,2,3,4,5,6,7,8,9},'Model output'!K281))&gt;0,'Model output'!K281,"")</f>
        <v>0.5 cm</v>
      </c>
      <c r="L282" s="8" t="str">
        <f t="shared" si="60"/>
        <v>0.5cm</v>
      </c>
      <c r="M282" cm="1">
        <f t="array" ref="M282">IF(L282="","",IF(ISNUMBER(SEARCH("cm",L282)),MAX(VALUE(SUBSTITUTE(_xlfn.FILTERXML("&lt;t&gt;&lt;s&gt;"&amp;SUBSTITUTE(L282,",","&lt;/s&gt;&lt;s&gt;")&amp;"&lt;/s&gt;&lt;/t&gt;","//s"),"cm",""))),MAX(VALUE(SUBSTITUTE(_xlfn.FILTERXML("&lt;t&gt;&lt;s&gt;"&amp;SUBSTITUTE(L282,",","&lt;/s&gt;&lt;s&gt;")&amp;"&lt;/s&gt;&lt;/t&gt;","//s"),"mm","")))/10))</f>
        <v>0.5</v>
      </c>
      <c r="N282" t="str">
        <f>IF('Model output'!L281="","",'Model output'!L281)</f>
        <v>Papillary</v>
      </c>
      <c r="O282" t="str">
        <f>IF('Model output'!M281="","",'Model output'!M281)</f>
        <v/>
      </c>
      <c r="P282" t="str">
        <f>IF('Model output'!N281="","",'Model output'!N281)</f>
        <v>1.1 x 1.1 x 1.0 cm</v>
      </c>
      <c r="Q282" t="str">
        <f t="shared" si="59"/>
        <v>1.1,1.1,1.0cm</v>
      </c>
      <c r="R282" cm="1">
        <f t="array" ref="R282">IF(Q282="","",IF(ISNUMBER(SEARCH("cm",Q282)),MAX(VALUE(SUBSTITUTE(_xlfn.FILTERXML("&lt;t&gt;&lt;s&gt;"&amp;SUBSTITUTE(Q282,",","&lt;/s&gt;&lt;s&gt;")&amp;"&lt;/s&gt;&lt;/t&gt;","//s"),"cm",""))),MAX(VALUE(SUBSTITUTE(_xlfn.FILTERXML("&lt;t&gt;&lt;s&gt;"&amp;SUBSTITUTE(Q282,",","&lt;/s&gt;&lt;s&gt;")&amp;"&lt;/s&gt;&lt;/t&gt;","//s"),"mm","")))/10))</f>
        <v>1.1000000000000001</v>
      </c>
      <c r="S282" t="str">
        <f>IF(OR('Model output'!P281="",ISNUMBER(SEARCH("Not identified", 'Model output'!P281)),ISNUMBER(SEARCH("Absent",'Model output'!P281)),AND(ISNUMBER(SEARCH("No",'Model output'!P281)),NOT(ISNUMBER(SEARCH("diagnostic",'Model output'!P281)))),ISNUMBER(SEARCH("Negative",'Model output'!P281))),"negative","positive")</f>
        <v>negative</v>
      </c>
      <c r="T282">
        <f>IF('Model output'!O281="","",'Model output'!O281)</f>
        <v>1</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f>
        <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t="str">
        <f>IF('Model output'!S281="","", IF('Model output'!S281= "[]", "", 'Model output'!S281))</f>
        <v>No</v>
      </c>
      <c r="Y282" t="str">
        <f>IF(OR('Model output'!S281="",ISNUMBER(SEARCH("Absent",'Model output'!S281)),ISNUMBER(SEARCH("Not identified",'Model output'!S281)),ISNUMBER(SEARCH("No",'Model output'!S281)),ISNUMBER(SEARCH("negative",'Model output'!S281)),ISNUMBER(SEARCH("limited to thyroid",'Model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 IF('Model output'!T281="[]", "", IF('Model output'!T281="Not mentioned", "No", "Yes")))</f>
        <v/>
      </c>
      <c r="AB282" t="str">
        <f>IF(AA282&lt;&gt;"Yes","",IF(OR('Model output'!U281="",'Model output'!U281="[]",ISNUMBER(SEARCH("Not identified",'Model output'!U281))),"",'Model output'!U281))</f>
        <v/>
      </c>
      <c r="AC282" s="9" t="str">
        <f>IF(OR('Model output'!V281="", AND(ISERROR(SEARCH("Positive",'Model output'!V281)), ISNUMBER(SEARCH("Negative",'Model output'!V281))), 'Model output'!V281="No", ISNUMBER(SEARCH("Uninvolved",'Model output'!V281)), ISNUMBER(SEARCH("Not involved",'Model output'!V281)), ISNUMBER(SEARCH("Free",'Model output'!V281)), ISNUMBER(SEARCH("Cannot be assessed",'Model output'!V281)), ISNUMBER(SEARCH("1 mm",'Model output'!V281)), ISNUMBER(SEARCH("0.1 CM",'Model output'!V281)), ISNUMBER(SEARCH("less than 0.2 mm",'Model output'!V281)), ISNUMBER(SEARCH("less than 0.5 mm",'Model output'!V281)), ISNUMBER(SEARCH("abut",'Model output'!V281))), "negative", "positive")</f>
        <v>negative</v>
      </c>
      <c r="AE282" s="27"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ISNUMBER(SEARCH("papillary",N282,1)),S282="positive"),AND(AND(ISNUMBER(J282),J282&gt;=5),M282=""),AND(AND(ISNUMBER(J282),J282&gt;=5),AND(ISNUMBER(M282),M282&gt;=1)),AND(ISNUMBER(SERACH("papillary",N282)),OR(Y282="positive",Z282="positive"), ISNUMBER(SEARCH("BRAF",AB282)))),"intermediate","low"))</f>
        <v>low</v>
      </c>
      <c r="AF282" s="28" t="str">
        <f t="shared" si="61"/>
        <v>1b</v>
      </c>
      <c r="AG282" s="28" t="str">
        <f t="shared" si="62"/>
        <v>1a</v>
      </c>
      <c r="AH282" s="28" t="str">
        <f t="shared" si="63"/>
        <v>0</v>
      </c>
      <c r="AI282" s="35" t="str">
        <f t="shared" si="64"/>
        <v>I</v>
      </c>
      <c r="AJ282" s="27" t="s">
        <v>627</v>
      </c>
      <c r="AK282" s="32" t="s">
        <v>944</v>
      </c>
      <c r="AL282" s="32" t="s">
        <v>949</v>
      </c>
      <c r="AM282" s="32" t="s">
        <v>948</v>
      </c>
      <c r="AN282" s="32" t="s">
        <v>59</v>
      </c>
      <c r="AO282" s="33">
        <f t="shared" ca="1" si="65"/>
        <v>1</v>
      </c>
      <c r="AP282" s="28">
        <f t="shared" si="66"/>
        <v>1</v>
      </c>
      <c r="AQ282" s="28">
        <f t="shared" si="67"/>
        <v>1</v>
      </c>
      <c r="AR282" s="28">
        <f t="shared" si="68"/>
        <v>1</v>
      </c>
      <c r="AS282" s="34">
        <f t="shared" si="69"/>
        <v>1</v>
      </c>
    </row>
    <row r="283" spans="1:45">
      <c r="A283" t="str">
        <f>'Model output'!A282</f>
        <v>TCGA-KS-A4ID</v>
      </c>
      <c r="B283" s="43">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1a</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X</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X</v>
      </c>
      <c r="F283" t="str">
        <f t="shared" si="58"/>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output'!G282)),ISNUMBER(SEARCH("2",'Model output'!G282)),ISNUMBER(SEARCH("III",'Model output'!G282)),ISNUMBER(SEARCH("three",'Model output'!G282)),ISNUMBER(SEARCH("3",'Model output'!G282)),ISNUMBER(SEARCH("IV",'Model output'!G282)),ISNUMBER(SEARCH("four",'Model output'!G282)),ISNUMBER(SEARCH("4",'Model output'!G282)),ISNUMBER(SEARCH("V ",'Model output'!G282)),ISNUMBER(SEARCH("five",'Model output'!G282)),ISNUMBER(SEARCH("5",'Model output'!G282))))), "lateral", "central"))</f>
        <v/>
      </c>
      <c r="H283" t="str">
        <f>IF('Model output'!H282="","negative",IF('Model output'!H282="[]", "negative", IF(OR(ISNUMBER(SEARCH("lymph node",'Model output'!H282)),ISNUMBER(SEARCH("Not mentioned",'Model output'!H282)),ISNUMBER(SEARCH("neck",'Model output'!H282)),ISNUMBER(SEARCH("Not applicable",'Model output'!H282))),"negative","positive")))</f>
        <v>negative</v>
      </c>
      <c r="I283">
        <f>IF('Model output'!I282="","",IF(ISNUMBER('Model output'!I282),'Model output'!I282,1))</f>
        <v>13</v>
      </c>
      <c r="J283">
        <f>IF('Model output'!J282="","",IF(AND(ISNUMBER('Model output'!J282),'Model output'!J282&lt;=I283),'Model output'!J282,IF(ISNUMBER(SEARCH("0/",'Model output'!J282)),0,1)))</f>
        <v>0</v>
      </c>
      <c r="K283" t="str" cm="1">
        <f t="array" ref="K283">IF(COUNT(FIND({0,1,2,3,4,5,6,7,8,9},'Model output'!K282))&gt;0,'Model output'!K282,"")</f>
        <v/>
      </c>
      <c r="L283" s="8" t="str">
        <f t="shared" si="60"/>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 variant</v>
      </c>
      <c r="P283" t="str">
        <f>IF('Model output'!N282="","",'Model output'!N282)</f>
        <v>1.1 cm</v>
      </c>
      <c r="Q283" t="str">
        <f t="shared" si="59"/>
        <v>1.1cm</v>
      </c>
      <c r="R283" cm="1">
        <f t="array" ref="R283">IF(Q283="","",IF(ISNUMBER(SEARCH("cm",Q283)),MAX(VALUE(SUBSTITUTE(_xlfn.FILTERXML("&lt;t&gt;&lt;s&gt;"&amp;SUBSTITUTE(Q283,",","&lt;/s&gt;&lt;s&gt;")&amp;"&lt;/s&gt;&lt;/t&gt;","//s"),"cm",""))),MAX(VALUE(SUBSTITUTE(_xlfn.FILTERXML("&lt;t&gt;&lt;s&gt;"&amp;SUBSTITUTE(Q283,",","&lt;/s&gt;&lt;s&gt;")&amp;"&lt;/s&gt;&lt;/t&gt;","//s"),"mm","")))/10))</f>
        <v>1.1000000000000001</v>
      </c>
      <c r="S283" t="str">
        <f>IF(OR('Model output'!P282="",ISNUMBER(SEARCH("Not identified", 'Model output'!P282)),ISNUMBER(SEARCH("Absent",'Model output'!P282)),AND(ISNUMBER(SEARCH("No",'Model output'!P282)),NOT(ISNUMBER(SEARCH("diagnostic",'Model output'!P282)))),ISNUMBER(SEARCH("Negative",'Model output'!P282))),"negative","positive")</f>
        <v>negative</v>
      </c>
      <c r="T283">
        <f>IF('Model output'!O282="","",'Model output'!O282)</f>
        <v>1</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t="str">
        <f>IF('Model output'!S282="","", IF('Model output'!S282= "[]", "", 'Model output'!S282))</f>
        <v>No</v>
      </c>
      <c r="Y283" t="str">
        <f>IF(OR('Model output'!S282="",ISNUMBER(SEARCH("Absent",'Model output'!S282)),ISNUMBER(SEARCH("Not identified",'Model output'!S282)),ISNUMBER(SEARCH("No",'Model output'!S282)),ISNUMBER(SEARCH("negative",'Model output'!S282)),ISNUMBER(SEARCH("limited to thyroid",'Model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 IF('Model output'!T282="[]", "", IF('Model output'!T282="Not mentioned", "No", "Yes")))</f>
        <v/>
      </c>
      <c r="AB283" t="str">
        <f>IF(AA283&lt;&gt;"Yes","",IF(OR('Model output'!U282="",'Model output'!U282="[]",ISNUMBER(SEARCH("Not identified",'Model output'!U282))),"",'Model output'!U282))</f>
        <v/>
      </c>
      <c r="AC283" s="9" t="str">
        <f>IF(OR('Model output'!V282="", AND(ISERROR(SEARCH("Positive",'Model output'!V282)), ISNUMBER(SEARCH("Negative",'Model output'!V282))), 'Model output'!V282="No", ISNUMBER(SEARCH("Uninvolved",'Model output'!V282)), ISNUMBER(SEARCH("Not involved",'Model output'!V282)), ISNUMBER(SEARCH("Free",'Model output'!V282)), ISNUMBER(SEARCH("Cannot be assessed",'Model output'!V282)), ISNUMBER(SEARCH("1 mm",'Model output'!V282)), ISNUMBER(SEARCH("0.1 CM",'Model output'!V282)), ISNUMBER(SEARCH("less than 0.2 mm",'Model output'!V282)), ISNUMBER(SEARCH("less than 0.5 mm",'Model output'!V282)), ISNUMBER(SEARCH("abut",'Model output'!V282))), "negative", "positive")</f>
        <v>negative</v>
      </c>
      <c r="AE283" s="27"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ISNUMBER(SEARCH("papillary",N283,1)),S283="positive"),AND(AND(ISNUMBER(J283),J283&gt;=5),M283=""),AND(AND(ISNUMBER(J283),J283&gt;=5),AND(ISNUMBER(M283),M283&gt;=1)),AND(ISNUMBER(SERACH("papillary",N283)),OR(Y283="positive",Z283="positive"), ISNUMBER(SEARCH("BRAF",AB283)))),"intermediate","low"))</f>
        <v>low</v>
      </c>
      <c r="AF283" s="28" t="str">
        <f t="shared" si="61"/>
        <v>1b</v>
      </c>
      <c r="AG283" s="28" t="str">
        <f t="shared" si="62"/>
        <v>0</v>
      </c>
      <c r="AH283" s="28" t="str">
        <f t="shared" si="63"/>
        <v>0</v>
      </c>
      <c r="AI283" s="35" t="str">
        <f t="shared" si="64"/>
        <v>I</v>
      </c>
      <c r="AJ283" s="27" t="s">
        <v>627</v>
      </c>
      <c r="AK283" s="32" t="s">
        <v>944</v>
      </c>
      <c r="AL283" s="32" t="s">
        <v>945</v>
      </c>
      <c r="AM283" s="32" t="s">
        <v>948</v>
      </c>
      <c r="AN283" s="32" t="s">
        <v>59</v>
      </c>
      <c r="AO283" s="33">
        <f t="shared" ca="1" si="65"/>
        <v>1</v>
      </c>
      <c r="AP283" s="28">
        <f t="shared" si="66"/>
        <v>1</v>
      </c>
      <c r="AQ283" s="28">
        <f t="shared" si="67"/>
        <v>1</v>
      </c>
      <c r="AR283" s="28">
        <f t="shared" si="68"/>
        <v>1</v>
      </c>
      <c r="AS283" s="34">
        <f t="shared" si="69"/>
        <v>1</v>
      </c>
    </row>
    <row r="284" spans="1:45">
      <c r="A284" t="str">
        <f>'Model output'!A283</f>
        <v>TCGA-L6-A4EP</v>
      </c>
      <c r="B284" s="43">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
      </c>
      <c r="F284" t="str">
        <f t="shared" si="58"/>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output'!G283)),ISNUMBER(SEARCH("2",'Model output'!G283)),ISNUMBER(SEARCH("III",'Model output'!G283)),ISNUMBER(SEARCH("three",'Model output'!G283)),ISNUMBER(SEARCH("3",'Model output'!G283)),ISNUMBER(SEARCH("IV",'Model output'!G283)),ISNUMBER(SEARCH("four",'Model output'!G283)),ISNUMBER(SEARCH("4",'Model output'!G283)),ISNUMBER(SEARCH("V ",'Model output'!G283)),ISNUMBER(SEARCH("five",'Model output'!G283)),ISNUMBER(SEARCH("5",'Model output'!G283))))), "lateral", "central"))</f>
        <v/>
      </c>
      <c r="H284" t="str">
        <f>IF('Model output'!H283="","negative",IF('Model output'!H283="[]", "negative", IF(OR(ISNUMBER(SEARCH("lymph node",'Model output'!H283)),ISNUMBER(SEARCH("Not mentioned",'Model output'!H283)),ISNUMBER(SEARCH("neck",'Model output'!H283)),ISNUMBER(SEARCH("Not applicable",'Model output'!H283))),"negative","positive")))</f>
        <v>negative</v>
      </c>
      <c r="I284">
        <f>IF('Model output'!I283="","",IF(ISNUMBER('Model output'!I283),'Model output'!I283,1))</f>
        <v>3</v>
      </c>
      <c r="J284">
        <f>IF('Model output'!J283="","",IF(AND(ISNUMBER('Model output'!J283),'Model output'!J283&lt;=I284),'Model output'!J283,IF(ISNUMBER(SEARCH("0/",'Model output'!J283)),0,1)))</f>
        <v>0</v>
      </c>
      <c r="K284" t="str" cm="1">
        <f t="array" ref="K284">IF(COUNT(FIND({0,1,2,3,4,5,6,7,8,9},'Model output'!K283))&gt;0,'Model output'!K283,"")</f>
        <v/>
      </c>
      <c r="L284" s="8" t="str">
        <f t="shared" si="60"/>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 carcinoma</v>
      </c>
      <c r="O284" t="str">
        <f>IF('Model output'!M283="","",'Model output'!M283)</f>
        <v>Classical (usual)</v>
      </c>
      <c r="P284" t="str">
        <f>IF('Model output'!N283="","",'Model output'!N283)</f>
        <v>3 cm</v>
      </c>
      <c r="Q284" t="str">
        <f t="shared" si="59"/>
        <v>3cm</v>
      </c>
      <c r="R284" cm="1">
        <f t="array" ref="R284">IF(Q284="","",IF(ISNUMBER(SEARCH("cm",Q284)),MAX(VALUE(SUBSTITUTE(_xlfn.FILTERXML("&lt;t&gt;&lt;s&gt;"&amp;SUBSTITUTE(Q284,",","&lt;/s&gt;&lt;s&gt;")&amp;"&lt;/s&gt;&lt;/t&gt;","//s"),"cm",""))),MAX(VALUE(SUBSTITUTE(_xlfn.FILTERXML("&lt;t&gt;&lt;s&gt;"&amp;SUBSTITUTE(Q284,",","&lt;/s&gt;&lt;s&gt;")&amp;"&lt;/s&gt;&lt;/t&gt;","//s"),"mm","")))/10))</f>
        <v>3</v>
      </c>
      <c r="S284" t="str">
        <f>IF(OR('Model output'!P283="",ISNUMBER(SEARCH("Not identified", 'Model output'!P283)),ISNUMBER(SEARCH("Absent",'Model output'!P283)),AND(ISNUMBER(SEARCH("No",'Model output'!P283)),NOT(ISNUMBER(SEARCH("diagnostic",'Model output'!P283)))),ISNUMBER(SEARCH("Negative",'Model output'!P283))),"negative","positive")</f>
        <v>negative</v>
      </c>
      <c r="T284" t="str">
        <f>IF('Model output'!O283="","",'Model output'!O283)</f>
        <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t="str">
        <f>IF('Model output'!S283="","", IF('Model output'!S283= "[]", "", 'Model output'!S283))</f>
        <v>Not identified</v>
      </c>
      <c r="Y284" t="str">
        <f>IF(OR('Model output'!S283="",ISNUMBER(SEARCH("Absent",'Model output'!S283)),ISNUMBER(SEARCH("Not identified",'Model output'!S283)),ISNUMBER(SEARCH("No",'Model output'!S283)),ISNUMBER(SEARCH("negative",'Model output'!S283)),ISNUMBER(SEARCH("limited to thyroid",'Model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 IF('Model output'!T283="[]", "", IF('Model output'!T283="Not mentioned", "No", "Yes")))</f>
        <v/>
      </c>
      <c r="AB284" t="str">
        <f>IF(AA284&lt;&gt;"Yes","",IF(OR('Model output'!U283="",'Model output'!U283="[]",ISNUMBER(SEARCH("Not identified",'Model output'!U283))),"",'Model output'!U283))</f>
        <v/>
      </c>
      <c r="AC284" s="9" t="str">
        <f>IF(OR('Model output'!V283="", AND(ISERROR(SEARCH("Positive",'Model output'!V283)), ISNUMBER(SEARCH("Negative",'Model output'!V283))), 'Model output'!V283="No", ISNUMBER(SEARCH("Uninvolved",'Model output'!V283)), ISNUMBER(SEARCH("Not involved",'Model output'!V283)), ISNUMBER(SEARCH("Free",'Model output'!V283)), ISNUMBER(SEARCH("Cannot be assessed",'Model output'!V283)), ISNUMBER(SEARCH("1 mm",'Model output'!V283)), ISNUMBER(SEARCH("0.1 CM",'Model output'!V283)), ISNUMBER(SEARCH("less than 0.2 mm",'Model output'!V283)), ISNUMBER(SEARCH("less than 0.5 mm",'Model output'!V283)), ISNUMBER(SEARCH("abut",'Model output'!V283))), "negative", "positive")</f>
        <v>negative</v>
      </c>
      <c r="AE284" s="27"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ISNUMBER(SEARCH("papillary",N284,1)),S284="positive"),AND(AND(ISNUMBER(J284),J284&gt;=5),M284=""),AND(AND(ISNUMBER(J284),J284&gt;=5),AND(ISNUMBER(M284),M284&gt;=1)),AND(ISNUMBER(SERACH("papillary",N284)),OR(Y284="positive",Z284="positive"), ISNUMBER(SEARCH("BRAF",AB284)))),"intermediate","low"))</f>
        <v>low</v>
      </c>
      <c r="AF284" s="28" t="str">
        <f t="shared" si="61"/>
        <v>2</v>
      </c>
      <c r="AG284" s="28" t="str">
        <f t="shared" si="62"/>
        <v>0</v>
      </c>
      <c r="AH284" s="28" t="str">
        <f t="shared" si="63"/>
        <v>0</v>
      </c>
      <c r="AI284" s="35" t="str">
        <f t="shared" si="64"/>
        <v>I</v>
      </c>
      <c r="AJ284" s="27" t="s">
        <v>627</v>
      </c>
      <c r="AK284" s="32" t="s">
        <v>947</v>
      </c>
      <c r="AL284" s="32" t="s">
        <v>945</v>
      </c>
      <c r="AM284" s="32" t="s">
        <v>948</v>
      </c>
      <c r="AN284" s="32" t="s">
        <v>59</v>
      </c>
      <c r="AO284" s="33">
        <f t="shared" ca="1" si="65"/>
        <v>1</v>
      </c>
      <c r="AP284" s="28">
        <f t="shared" si="66"/>
        <v>1</v>
      </c>
      <c r="AQ284" s="28">
        <f t="shared" si="67"/>
        <v>1</v>
      </c>
      <c r="AR284" s="28">
        <f t="shared" si="68"/>
        <v>1</v>
      </c>
      <c r="AS284" s="34">
        <f t="shared" si="69"/>
        <v>1</v>
      </c>
    </row>
    <row r="285" spans="1:45">
      <c r="A285" t="str">
        <f>'Model output'!A284</f>
        <v>TCGA-L6-A4EQ</v>
      </c>
      <c r="B285" s="43">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1</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X</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X</v>
      </c>
      <c r="F285" t="str">
        <f t="shared" si="58"/>
        <v>positive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output'!G284)),ISNUMBER(SEARCH("2",'Model output'!G284)),ISNUMBER(SEARCH("III",'Model output'!G284)),ISNUMBER(SEARCH("three",'Model output'!G284)),ISNUMBER(SEARCH("3",'Model output'!G284)),ISNUMBER(SEARCH("IV",'Model output'!G284)),ISNUMBER(SEARCH("four",'Model output'!G284)),ISNUMBER(SEARCH("4",'Model output'!G284)),ISNUMBER(SEARCH("V ",'Model output'!G284)),ISNUMBER(SEARCH("five",'Model output'!G284)),ISNUMBER(SEARCH("5",'Model output'!G284))))), "lateral", "central"))</f>
        <v>central</v>
      </c>
      <c r="H285" t="str">
        <f>IF('Model output'!H284="","negative",IF('Model output'!H284="[]", "negative", IF(OR(ISNUMBER(SEARCH("lymph node",'Model output'!H284)),ISNUMBER(SEARCH("Not mentioned",'Model output'!H284)),ISNUMBER(SEARCH("neck",'Model output'!H284)),ISNUMBER(SEARCH("Not applicable",'Model output'!H284))),"negative","positive")))</f>
        <v>negative</v>
      </c>
      <c r="I285">
        <f>IF('Model output'!I284="","",IF(ISNUMBER('Model output'!I284),'Model output'!I284,1))</f>
        <v>1</v>
      </c>
      <c r="J285">
        <f>IF('Model output'!J284="","",IF(AND(ISNUMBER('Model output'!J284),'Model output'!J284&lt;=I285),'Model output'!J284,IF(ISNUMBER(SEARCH("0/",'Model output'!J284)),0,1)))</f>
        <v>1</v>
      </c>
      <c r="K285" t="str" cm="1">
        <f t="array" ref="K285">IF(COUNT(FIND({0,1,2,3,4,5,6,7,8,9},'Model output'!K284))&gt;0,'Model output'!K284,"")</f>
        <v>0.8 cm</v>
      </c>
      <c r="L285" s="8" t="str">
        <f t="shared" si="60"/>
        <v>0.8cm</v>
      </c>
      <c r="M285" cm="1">
        <f t="array" ref="M285">IF(L285="","",IF(ISNUMBER(SEARCH("cm",L285)),MAX(VALUE(SUBSTITUTE(_xlfn.FILTERXML("&lt;t&gt;&lt;s&gt;"&amp;SUBSTITUTE(L285,",","&lt;/s&gt;&lt;s&gt;")&amp;"&lt;/s&gt;&lt;/t&gt;","//s"),"cm",""))),MAX(VALUE(SUBSTITUTE(_xlfn.FILTERXML("&lt;t&gt;&lt;s&gt;"&amp;SUBSTITUTE(L285,",","&lt;/s&gt;&lt;s&gt;")&amp;"&lt;/s&gt;&lt;/t&gt;","//s"),"mm","")))/10))</f>
        <v>0.8</v>
      </c>
      <c r="N285" t="str">
        <f>IF('Model output'!L284="","",'Model output'!L284)</f>
        <v>Papillary</v>
      </c>
      <c r="O285" t="str">
        <f>IF('Model output'!M284="","",'Model output'!M284)</f>
        <v>Conventional</v>
      </c>
      <c r="P285" t="str">
        <f>IF('Model output'!N284="","",'Model output'!N284)</f>
        <v>3.5 cm</v>
      </c>
      <c r="Q285" t="str">
        <f t="shared" si="59"/>
        <v>3.5cm</v>
      </c>
      <c r="R285" cm="1">
        <f t="array" ref="R285">IF(Q285="","",IF(ISNUMBER(SEARCH("cm",Q285)),MAX(VALUE(SUBSTITUTE(_xlfn.FILTERXML("&lt;t&gt;&lt;s&gt;"&amp;SUBSTITUTE(Q285,",","&lt;/s&gt;&lt;s&gt;")&amp;"&lt;/s&gt;&lt;/t&gt;","//s"),"cm",""))),MAX(VALUE(SUBSTITUTE(_xlfn.FILTERXML("&lt;t&gt;&lt;s&gt;"&amp;SUBSTITUTE(Q285,",","&lt;/s&gt;&lt;s&gt;")&amp;"&lt;/s&gt;&lt;/t&gt;","//s"),"mm","")))/10))</f>
        <v>3.5</v>
      </c>
      <c r="S285" t="str">
        <f>IF(OR('Model output'!P284="",ISNUMBER(SEARCH("Not identified", 'Model output'!P284)),ISNUMBER(SEARCH("Absent",'Model output'!P284)),AND(ISNUMBER(SEARCH("No",'Model output'!P284)),NOT(ISNUMBER(SEARCH("diagnostic",'Model output'!P284)))),ISNUMBER(SEARCH("Negative",'Model output'!P284))),"negative","positive")</f>
        <v>negative</v>
      </c>
      <c r="T285">
        <f>IF('Model output'!O284="","",'Model output'!O284)</f>
        <v>2</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t="str">
        <f>IF('Model output'!S284="","", IF('Model output'!S284= "[]", "", 'Model output'!S284))</f>
        <v/>
      </c>
      <c r="Y285" t="str">
        <f>IF(OR('Model output'!S284="",ISNUMBER(SEARCH("Absent",'Model output'!S284)),ISNUMBER(SEARCH("Not identified",'Model output'!S284)),ISNUMBER(SEARCH("No",'Model output'!S284)),ISNUMBER(SEARCH("negative",'Model output'!S284)),ISNUMBER(SEARCH("limited to thyroid",'Model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 IF('Model output'!T284="[]", "", IF('Model output'!T284="Not mentioned", "No", "Yes")))</f>
        <v/>
      </c>
      <c r="AB285" t="str">
        <f>IF(AA285&lt;&gt;"Yes","",IF(OR('Model output'!U284="",'Model output'!U284="[]",ISNUMBER(SEARCH("Not identified",'Model output'!U284))),"",'Model output'!U284))</f>
        <v/>
      </c>
      <c r="AC285" s="9" t="str">
        <f>IF(OR('Model output'!V284="", AND(ISERROR(SEARCH("Positive",'Model output'!V284)), ISNUMBER(SEARCH("Negative",'Model output'!V284))), 'Model output'!V284="No", ISNUMBER(SEARCH("Uninvolved",'Model output'!V284)), ISNUMBER(SEARCH("Not involved",'Model output'!V284)), ISNUMBER(SEARCH("Free",'Model output'!V284)), ISNUMBER(SEARCH("Cannot be assessed",'Model output'!V284)), ISNUMBER(SEARCH("1 mm",'Model output'!V284)), ISNUMBER(SEARCH("0.1 CM",'Model output'!V284)), ISNUMBER(SEARCH("less than 0.2 mm",'Model output'!V284)), ISNUMBER(SEARCH("less than 0.5 mm",'Model output'!V284)), ISNUMBER(SEARCH("abut",'Model output'!V284))), "negative", "positive")</f>
        <v>negative</v>
      </c>
      <c r="AE285" s="27"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ISNUMBER(SEARCH("papillary",N285,1)),S285="positive"),AND(AND(ISNUMBER(J285),J285&gt;=5),M285=""),AND(AND(ISNUMBER(J285),J285&gt;=5),AND(ISNUMBER(M285),M285&gt;=1)),AND(ISNUMBER(SERACH("papillary",N285)),OR(Y285="positive",Z285="positive"), ISNUMBER(SEARCH("BRAF",AB285)))),"intermediate","low"))</f>
        <v>low</v>
      </c>
      <c r="AF285" s="28" t="str">
        <f t="shared" si="61"/>
        <v>2</v>
      </c>
      <c r="AG285" s="28" t="str">
        <f t="shared" si="62"/>
        <v>1a</v>
      </c>
      <c r="AH285" s="28" t="str">
        <f t="shared" si="63"/>
        <v>0</v>
      </c>
      <c r="AI285" s="35" t="str">
        <f t="shared" si="64"/>
        <v>I</v>
      </c>
      <c r="AJ285" s="27" t="s">
        <v>627</v>
      </c>
      <c r="AK285" s="32" t="s">
        <v>947</v>
      </c>
      <c r="AL285" s="32" t="s">
        <v>949</v>
      </c>
      <c r="AM285" s="32" t="s">
        <v>948</v>
      </c>
      <c r="AN285" s="32" t="s">
        <v>59</v>
      </c>
      <c r="AO285" s="33">
        <f t="shared" ca="1" si="65"/>
        <v>1</v>
      </c>
      <c r="AP285" s="28">
        <f t="shared" si="66"/>
        <v>1</v>
      </c>
      <c r="AQ285" s="28">
        <f t="shared" si="67"/>
        <v>1</v>
      </c>
      <c r="AR285" s="28">
        <f t="shared" si="68"/>
        <v>1</v>
      </c>
      <c r="AS285" s="34">
        <f t="shared" si="69"/>
        <v>1</v>
      </c>
    </row>
    <row r="286" spans="1:45">
      <c r="A286" t="str">
        <f>'Model output'!A285</f>
        <v>TCGA-L6-A4ET</v>
      </c>
      <c r="B286" s="43">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X</v>
      </c>
      <c r="F286" t="str">
        <f t="shared" si="58"/>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output'!G285)),ISNUMBER(SEARCH("2",'Model output'!G285)),ISNUMBER(SEARCH("III",'Model output'!G285)),ISNUMBER(SEARCH("three",'Model output'!G285)),ISNUMBER(SEARCH("3",'Model output'!G285)),ISNUMBER(SEARCH("IV",'Model output'!G285)),ISNUMBER(SEARCH("four",'Model output'!G285)),ISNUMBER(SEARCH("4",'Model output'!G285)),ISNUMBER(SEARCH("V ",'Model output'!G285)),ISNUMBER(SEARCH("five",'Model output'!G285)),ISNUMBER(SEARCH("5",'Model output'!G285))))), "lateral", "central"))</f>
        <v/>
      </c>
      <c r="H286" t="str">
        <f>IF('Model output'!H285="","negative",IF('Model output'!H285="[]", "negative", IF(OR(ISNUMBER(SEARCH("lymph node",'Model output'!H285)),ISNUMBER(SEARCH("Not mentioned",'Model output'!H285)),ISNUMBER(SEARCH("neck",'Model output'!H285)),ISNUMBER(SEARCH("Not applicable",'Model output'!H285))),"negative","positive")))</f>
        <v>negative</v>
      </c>
      <c r="I286" t="str">
        <f>IF('Model output'!I285="","",IF(ISNUMBER('Model output'!I285),'Model output'!I285,1))</f>
        <v/>
      </c>
      <c r="J286" t="str">
        <f>IF('Model output'!J285="","",IF(AND(ISNUMBER('Model output'!J285),'Model output'!J285&lt;=I286),'Model output'!J285,IF(ISNUMBER(SEARCH("0/",'Model output'!J285)),0,1)))</f>
        <v/>
      </c>
      <c r="K286" t="str" cm="1">
        <f t="array" ref="K286">IF(COUNT(FIND({0,1,2,3,4,5,6,7,8,9},'Model output'!K285))&gt;0,'Model output'!K285,"")</f>
        <v/>
      </c>
      <c r="L286" s="8" t="str">
        <f t="shared" si="60"/>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v>
      </c>
      <c r="O286" t="str">
        <f>IF('Model output'!M285="","",'Model output'!M285)</f>
        <v>Follicular variant, Classical</v>
      </c>
      <c r="P286" t="str">
        <f>IF('Model output'!N285="","",'Model output'!N285)</f>
        <v>at least 6cm</v>
      </c>
      <c r="Q286" t="str">
        <f t="shared" si="59"/>
        <v>6cm</v>
      </c>
      <c r="R286" cm="1">
        <f t="array" ref="R286">IF(Q286="","",IF(ISNUMBER(SEARCH("cm",Q286)),MAX(VALUE(SUBSTITUTE(_xlfn.FILTERXML("&lt;t&gt;&lt;s&gt;"&amp;SUBSTITUTE(Q286,",","&lt;/s&gt;&lt;s&gt;")&amp;"&lt;/s&gt;&lt;/t&gt;","//s"),"cm",""))),MAX(VALUE(SUBSTITUTE(_xlfn.FILTERXML("&lt;t&gt;&lt;s&gt;"&amp;SUBSTITUTE(Q286,",","&lt;/s&gt;&lt;s&gt;")&amp;"&lt;/s&gt;&lt;/t&gt;","//s"),"mm","")))/10))</f>
        <v>6</v>
      </c>
      <c r="S286" t="str">
        <f>IF(OR('Model output'!P285="",ISNUMBER(SEARCH("Not identified", 'Model output'!P285)),ISNUMBER(SEARCH("Absent",'Model output'!P285)),AND(ISNUMBER(SEARCH("No",'Model output'!P285)),NOT(ISNUMBER(SEARCH("diagnostic",'Model output'!P285)))),ISNUMBER(SEARCH("Negative",'Model output'!P285))),"negative","positive")</f>
        <v>negative</v>
      </c>
      <c r="T286" t="str">
        <f>IF('Model output'!O285="","",'Model output'!O285)</f>
        <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t="str">
        <f>IF('Model output'!S285="","", IF('Model output'!S285= "[]", "", 'Model output'!S285))</f>
        <v>Cannot be assessed</v>
      </c>
      <c r="Y286" t="str">
        <f>IF(OR('Model output'!S285="",ISNUMBER(SEARCH("Absent",'Model output'!S285)),ISNUMBER(SEARCH("Not identified",'Model output'!S285)),ISNUMBER(SEARCH("No",'Model output'!S285)),ISNUMBER(SEARCH("negative",'Model output'!S285)),ISNUMBER(SEARCH("limited to thyroid",'Model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 IF('Model output'!T285="[]", "", IF('Model output'!T285="Not mentioned", "No", "Yes")))</f>
        <v/>
      </c>
      <c r="AB286" t="str">
        <f>IF(AA286&lt;&gt;"Yes","",IF(OR('Model output'!U285="",'Model output'!U285="[]",ISNUMBER(SEARCH("Not identified",'Model output'!U285))),"",'Model output'!U285))</f>
        <v/>
      </c>
      <c r="AC286" s="9" t="str">
        <f>IF(OR('Model output'!V285="", AND(ISERROR(SEARCH("Positive",'Model output'!V285)), ISNUMBER(SEARCH("Negative",'Model output'!V285))), 'Model output'!V285="No", ISNUMBER(SEARCH("Uninvolved",'Model output'!V285)), ISNUMBER(SEARCH("Not involved",'Model output'!V285)), ISNUMBER(SEARCH("Free",'Model output'!V285)), ISNUMBER(SEARCH("Cannot be assessed",'Model output'!V285)), ISNUMBER(SEARCH("1 mm",'Model output'!V285)), ISNUMBER(SEARCH("0.1 CM",'Model output'!V285)), ISNUMBER(SEARCH("less than 0.2 mm",'Model output'!V285)), ISNUMBER(SEARCH("less than 0.5 mm",'Model output'!V285)), ISNUMBER(SEARCH("abut",'Model output'!V285))), "negative", "positive")</f>
        <v>positive</v>
      </c>
      <c r="AE286" s="27"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ISNUMBER(SEARCH("papillary",N286,1)),S286="positive"),AND(AND(ISNUMBER(J286),J286&gt;=5),M286=""),AND(AND(ISNUMBER(J286),J286&gt;=5),AND(ISNUMBER(M286),M286&gt;=1)),AND(ISNUMBER(SERACH("papillary",N286)),OR(Y286="positive",Z286="positive"), ISNUMBER(SEARCH("BRAF",AB286)))),"intermediate","low"))</f>
        <v>high</v>
      </c>
      <c r="AF286" s="28" t="str">
        <f t="shared" si="61"/>
        <v>3a</v>
      </c>
      <c r="AG286" s="28" t="str">
        <f t="shared" si="62"/>
        <v>0</v>
      </c>
      <c r="AH286" s="28" t="str">
        <f t="shared" si="63"/>
        <v>0</v>
      </c>
      <c r="AI286" s="35" t="str">
        <f t="shared" si="64"/>
        <v>I</v>
      </c>
      <c r="AJ286" s="27" t="s">
        <v>625</v>
      </c>
      <c r="AK286" s="32" t="s">
        <v>950</v>
      </c>
      <c r="AL286" s="32" t="s">
        <v>948</v>
      </c>
      <c r="AM286" s="32" t="s">
        <v>948</v>
      </c>
      <c r="AN286" s="32" t="s">
        <v>59</v>
      </c>
      <c r="AO286" s="33">
        <f t="shared" si="65"/>
        <v>1</v>
      </c>
      <c r="AP286" s="28">
        <f t="shared" si="66"/>
        <v>1</v>
      </c>
      <c r="AQ286" s="28">
        <f t="shared" si="67"/>
        <v>1</v>
      </c>
      <c r="AR286" s="28">
        <f t="shared" si="68"/>
        <v>1</v>
      </c>
      <c r="AS286" s="34">
        <f t="shared" si="69"/>
        <v>1</v>
      </c>
    </row>
    <row r="287" spans="1:45">
      <c r="A287" t="str">
        <f>'Model output'!A286</f>
        <v>TCGA-L6-A4EU</v>
      </c>
      <c r="B287" s="43">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X</v>
      </c>
      <c r="F287" t="str">
        <f t="shared" si="58"/>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output'!G286)),ISNUMBER(SEARCH("2",'Model output'!G286)),ISNUMBER(SEARCH("III",'Model output'!G286)),ISNUMBER(SEARCH("three",'Model output'!G286)),ISNUMBER(SEARCH("3",'Model output'!G286)),ISNUMBER(SEARCH("IV",'Model output'!G286)),ISNUMBER(SEARCH("four",'Model output'!G286)),ISNUMBER(SEARCH("4",'Model output'!G286)),ISNUMBER(SEARCH("V ",'Model output'!G286)),ISNUMBER(SEARCH("five",'Model output'!G286)),ISNUMBER(SEARCH("5",'Model output'!G286))))), "lateral", "central"))</f>
        <v>central</v>
      </c>
      <c r="H287" t="str">
        <f>IF('Model output'!H286="","negative",IF('Model output'!H286="[]", "negative", IF(OR(ISNUMBER(SEARCH("lymph node",'Model output'!H286)),ISNUMBER(SEARCH("Not mentioned",'Model output'!H286)),ISNUMBER(SEARCH("neck",'Model output'!H286)),ISNUMBER(SEARCH("Not applicable",'Model output'!H286))),"negative","positive")))</f>
        <v>negative</v>
      </c>
      <c r="I287">
        <f>IF('Model output'!I286="","",IF(ISNUMBER('Model output'!I286),'Model output'!I286,1))</f>
        <v>33</v>
      </c>
      <c r="J287">
        <f>IF('Model output'!J286="","",IF(AND(ISNUMBER('Model output'!J286),'Model output'!J286&lt;=I287),'Model output'!J286,IF(ISNUMBER(SEARCH("0/",'Model output'!J286)),0,1)))</f>
        <v>4</v>
      </c>
      <c r="K287" t="str" cm="1">
        <f t="array" ref="K287">IF(COUNT(FIND({0,1,2,3,4,5,6,7,8,9},'Model output'!K286))&gt;0,'Model output'!K286,"")</f>
        <v/>
      </c>
      <c r="L287" s="8" t="str">
        <f t="shared" si="60"/>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 carcinoma</v>
      </c>
      <c r="O287" t="str">
        <f>IF('Model output'!M286="","",'Model output'!M286)</f>
        <v>Tall cell variant</v>
      </c>
      <c r="P287" t="str">
        <f>IF('Model output'!N286="","",'Model output'!N286)</f>
        <v>5 cm</v>
      </c>
      <c r="Q287" t="str">
        <f t="shared" si="59"/>
        <v>5cm</v>
      </c>
      <c r="R287" cm="1">
        <f t="array" ref="R287">IF(Q287="","",IF(ISNUMBER(SEARCH("cm",Q287)),MAX(VALUE(SUBSTITUTE(_xlfn.FILTERXML("&lt;t&gt;&lt;s&gt;"&amp;SUBSTITUTE(Q287,",","&lt;/s&gt;&lt;s&gt;")&amp;"&lt;/s&gt;&lt;/t&gt;","//s"),"cm",""))),MAX(VALUE(SUBSTITUTE(_xlfn.FILTERXML("&lt;t&gt;&lt;s&gt;"&amp;SUBSTITUTE(Q287,",","&lt;/s&gt;&lt;s&gt;")&amp;"&lt;/s&gt;&lt;/t&gt;","//s"),"mm","")))/10))</f>
        <v>5</v>
      </c>
      <c r="S287" t="str">
        <f>IF(OR('Model output'!P286="",ISNUMBER(SEARCH("Not identified", 'Model output'!P286)),ISNUMBER(SEARCH("Absent",'Model output'!P286)),AND(ISNUMBER(SEARCH("No",'Model output'!P286)),NOT(ISNUMBER(SEARCH("diagnostic",'Model output'!P286)))),ISNUMBER(SEARCH("Negative",'Model output'!P286))),"negative","positive")</f>
        <v>positive</v>
      </c>
      <c r="T287" t="str">
        <f>IF('Model output'!O286="","",'Model output'!O286)</f>
        <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t="str">
        <f>IF('Model output'!S286="","", IF('Model output'!S286= "[]", "", 'Model output'!S286))</f>
        <v>Present</v>
      </c>
      <c r="Y287" t="str">
        <f>IF(OR('Model output'!S286="",ISNUMBER(SEARCH("Absent",'Model output'!S286)),ISNUMBER(SEARCH("Not identified",'Model output'!S286)),ISNUMBER(SEARCH("No",'Model output'!S286)),ISNUMBER(SEARCH("negative",'Model output'!S286)),ISNUMBER(SEARCH("limited to thyroid",'Model output'!S286))),"negative",IF(Z287="positive","gETE", "positive"))</f>
        <v>positive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 IF('Model output'!T286="[]", "", IF('Model output'!T286="Not mentioned", "No", "Yes")))</f>
        <v/>
      </c>
      <c r="AB287" t="str">
        <f>IF(AA287&lt;&gt;"Yes","",IF(OR('Model output'!U286="",'Model output'!U286="[]",ISNUMBER(SEARCH("Not identified",'Model output'!U286))),"",'Model output'!U286))</f>
        <v/>
      </c>
      <c r="AC287" s="9" t="str">
        <f>IF(OR('Model output'!V286="", AND(ISERROR(SEARCH("Positive",'Model output'!V286)), ISNUMBER(SEARCH("Negative",'Model output'!V286))), 'Model output'!V286="No", ISNUMBER(SEARCH("Uninvolved",'Model output'!V286)), ISNUMBER(SEARCH("Not involved",'Model output'!V286)), ISNUMBER(SEARCH("Free",'Model output'!V286)), ISNUMBER(SEARCH("Cannot be assessed",'Model output'!V286)), ISNUMBER(SEARCH("1 mm",'Model output'!V286)), ISNUMBER(SEARCH("0.1 CM",'Model output'!V286)), ISNUMBER(SEARCH("less than 0.2 mm",'Model output'!V286)), ISNUMBER(SEARCH("less than 0.5 mm",'Model output'!V286)), ISNUMBER(SEARCH("abut",'Model output'!V286))), "negative", "positive")</f>
        <v>positive</v>
      </c>
      <c r="AE287" s="27"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ISNUMBER(SEARCH("papillary",N287,1)),S287="positive"),AND(AND(ISNUMBER(J287),J287&gt;=5),M287=""),AND(AND(ISNUMBER(J287),J287&gt;=5),AND(ISNUMBER(M287),M287&gt;=1)),AND(ISNUMBER(SERACH("papillary",N287)),OR(Y287="positive",Z287="positive"), ISNUMBER(SEARCH("BRAF",AB287)))),"intermediate","low"))</f>
        <v>high</v>
      </c>
      <c r="AF287" s="28" t="str">
        <f t="shared" si="61"/>
        <v>3a</v>
      </c>
      <c r="AG287" s="28" t="str">
        <f t="shared" si="62"/>
        <v>1a</v>
      </c>
      <c r="AH287" s="28" t="str">
        <f t="shared" si="63"/>
        <v>0</v>
      </c>
      <c r="AI287" s="35" t="str">
        <f t="shared" si="64"/>
        <v>II</v>
      </c>
      <c r="AJ287" s="27" t="s">
        <v>625</v>
      </c>
      <c r="AK287" s="32" t="s">
        <v>943</v>
      </c>
      <c r="AL287" s="32" t="s">
        <v>949</v>
      </c>
      <c r="AM287" s="32" t="s">
        <v>948</v>
      </c>
      <c r="AN287" s="32" t="s">
        <v>946</v>
      </c>
      <c r="AO287" s="33">
        <f t="shared" si="65"/>
        <v>1</v>
      </c>
      <c r="AP287" s="28">
        <f t="shared" si="66"/>
        <v>0</v>
      </c>
      <c r="AQ287" s="28">
        <f t="shared" si="67"/>
        <v>1</v>
      </c>
      <c r="AR287" s="28">
        <f t="shared" si="68"/>
        <v>1</v>
      </c>
      <c r="AS287" s="34">
        <f t="shared" si="69"/>
        <v>1</v>
      </c>
    </row>
    <row r="288" spans="1:45">
      <c r="A288" t="str">
        <f>'Model output'!A287</f>
        <v>TCGA-MK-A4N6</v>
      </c>
      <c r="B288" s="43">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58"/>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output'!G287)),ISNUMBER(SEARCH("2",'Model output'!G287)),ISNUMBER(SEARCH("III",'Model output'!G287)),ISNUMBER(SEARCH("three",'Model output'!G287)),ISNUMBER(SEARCH("3",'Model output'!G287)),ISNUMBER(SEARCH("IV",'Model output'!G287)),ISNUMBER(SEARCH("four",'Model output'!G287)),ISNUMBER(SEARCH("4",'Model output'!G287)),ISNUMBER(SEARCH("V ",'Model output'!G287)),ISNUMBER(SEARCH("five",'Model output'!G287)),ISNUMBER(SEARCH("5",'Model output'!G287))))), "lateral", "central"))</f>
        <v>lateral</v>
      </c>
      <c r="H288" t="str">
        <f>IF('Model output'!H287="","negative",IF('Model output'!H287="[]", "negative", IF(OR(ISNUMBER(SEARCH("lymph node",'Model output'!H287)),ISNUMBER(SEARCH("Not mentioned",'Model output'!H287)),ISNUMBER(SEARCH("neck",'Model output'!H287)),ISNUMBER(SEARCH("Not applicable",'Model output'!H287))),"negative","positive")))</f>
        <v>negative</v>
      </c>
      <c r="I288">
        <f>IF('Model output'!I287="","",IF(ISNUMBER('Model output'!I287),'Model output'!I287,1))</f>
        <v>77</v>
      </c>
      <c r="J288">
        <f>IF('Model output'!J287="","",IF(AND(ISNUMBER('Model output'!J287),'Model output'!J287&lt;=I288),'Model output'!J287,IF(ISNUMBER(SEARCH("0/",'Model output'!J287)),0,1)))</f>
        <v>40</v>
      </c>
      <c r="K288" t="str" cm="1">
        <f t="array" ref="K288">IF(COUNT(FIND({0,1,2,3,4,5,6,7,8,9},'Model output'!K287))&gt;0,'Model output'!K287,"")</f>
        <v/>
      </c>
      <c r="L288" s="8" t="str">
        <f t="shared" si="60"/>
        <v/>
      </c>
      <c r="M288" t="str" cm="1">
        <f t="array" ref="M288">IF(L288="","",IF(ISNUMBER(SEARCH("cm",L288)),MAX(VALUE(SUBSTITUTE(_xlfn.FILTERXML("&lt;t&gt;&lt;s&gt;"&amp;SUBSTITUTE(L288,",","&lt;/s&gt;&lt;s&gt;")&amp;"&lt;/s&gt;&lt;/t&gt;","//s"),"cm",""))),MAX(VALUE(SUBSTITUTE(_xlfn.FILTERXML("&lt;t&gt;&lt;s&gt;"&amp;SUBSTITUTE(L288,",","&lt;/s&gt;&lt;s&gt;")&amp;"&lt;/s&gt;&lt;/t&gt;","//s"),"mm","")))/10))</f>
        <v/>
      </c>
      <c r="N288" t="str">
        <f>IF('Model output'!L287="","",'Model output'!L287)</f>
        <v>Papillary carcinoma, classical type</v>
      </c>
      <c r="O288" t="str">
        <f>IF('Model output'!M287="","",'Model output'!M287)</f>
        <v/>
      </c>
      <c r="P288" t="str">
        <f>IF('Model output'!N287="","",'Model output'!N287)</f>
        <v>8.2 cm</v>
      </c>
      <c r="Q288" t="str">
        <f t="shared" si="59"/>
        <v>8.2cm</v>
      </c>
      <c r="R288" cm="1">
        <f t="array" ref="R288">IF(Q288="","",IF(ISNUMBER(SEARCH("cm",Q288)),MAX(VALUE(SUBSTITUTE(_xlfn.FILTERXML("&lt;t&gt;&lt;s&gt;"&amp;SUBSTITUTE(Q288,",","&lt;/s&gt;&lt;s&gt;")&amp;"&lt;/s&gt;&lt;/t&gt;","//s"),"cm",""))),MAX(VALUE(SUBSTITUTE(_xlfn.FILTERXML("&lt;t&gt;&lt;s&gt;"&amp;SUBSTITUTE(Q288,",","&lt;/s&gt;&lt;s&gt;")&amp;"&lt;/s&gt;&lt;/t&gt;","//s"),"mm","")))/10))</f>
        <v>8.1999999999999993</v>
      </c>
      <c r="S288" t="str">
        <f>IF(OR('Model output'!P287="",ISNUMBER(SEARCH("Not identified", 'Model output'!P287)),ISNUMBER(SEARCH("Absent",'Model output'!P287)),AND(ISNUMBER(SEARCH("No",'Model output'!P287)),NOT(ISNUMBER(SEARCH("diagnostic",'Model output'!P287)))),ISNUMBER(SEARCH("Negative",'Model output'!P287))),"negative","positive")</f>
        <v>negative</v>
      </c>
      <c r="T288">
        <f>IF('Model output'!O287="","",'Model output'!O287)</f>
        <v>1</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t="str">
        <f>IF('Model output'!S287="","", IF('Model output'!S287= "[]", "", 'Model output'!S287))</f>
        <v>Present</v>
      </c>
      <c r="Y288" t="str">
        <f>IF(OR('Model output'!S287="",ISNUMBER(SEARCH("Absent",'Model output'!S287)),ISNUMBER(SEARCH("Not identified",'Model output'!S287)),ISNUMBER(SEARCH("No",'Model output'!S287)),ISNUMBER(SEARCH("negative",'Model output'!S287)),ISNUMBER(SEARCH("limited to thyroid",'Model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 IF('Model output'!T287="[]", "", IF('Model output'!T287="Not mentioned", "No", "Yes")))</f>
        <v/>
      </c>
      <c r="AB288" t="str">
        <f>IF(AA288&lt;&gt;"Yes","",IF(OR('Model output'!U287="",'Model output'!U287="[]",ISNUMBER(SEARCH("Not identified",'Model output'!U287))),"",'Model output'!U287))</f>
        <v/>
      </c>
      <c r="AC288" s="9" t="str">
        <f>IF(OR('Model output'!V287="", AND(ISERROR(SEARCH("Positive",'Model output'!V287)), ISNUMBER(SEARCH("Negative",'Model output'!V287))), 'Model output'!V287="No", ISNUMBER(SEARCH("Uninvolved",'Model output'!V287)), ISNUMBER(SEARCH("Not involved",'Model output'!V287)), ISNUMBER(SEARCH("Free",'Model output'!V287)), ISNUMBER(SEARCH("Cannot be assessed",'Model output'!V287)), ISNUMBER(SEARCH("1 mm",'Model output'!V287)), ISNUMBER(SEARCH("0.1 CM",'Model output'!V287)), ISNUMBER(SEARCH("less than 0.2 mm",'Model output'!V287)), ISNUMBER(SEARCH("less than 0.5 mm",'Model output'!V287)), ISNUMBER(SEARCH("abut",'Model output'!V287))), "negative", "positive")</f>
        <v>negative</v>
      </c>
      <c r="AE288" s="27"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ISNUMBER(SEARCH("papillary",N288,1)),S288="positive"),AND(AND(ISNUMBER(J288),J288&gt;=5),M288=""),AND(AND(ISNUMBER(J288),J288&gt;=5),AND(ISNUMBER(M288),M288&gt;=1)),AND(ISNUMBER(SERACH("papillary",N288)),OR(Y288="positive",Z288="positive"), ISNUMBER(SEARCH("BRAF",AB288)))),"intermediate","low"))</f>
        <v>intermediate</v>
      </c>
      <c r="AF288" s="28" t="str">
        <f t="shared" si="61"/>
        <v>3a</v>
      </c>
      <c r="AG288" s="28" t="str">
        <f t="shared" si="62"/>
        <v>1b</v>
      </c>
      <c r="AH288" s="28" t="str">
        <f t="shared" si="63"/>
        <v>0</v>
      </c>
      <c r="AI288" s="35" t="str">
        <f t="shared" si="64"/>
        <v>I</v>
      </c>
      <c r="AJ288" s="27" t="s">
        <v>629</v>
      </c>
      <c r="AK288" s="32" t="s">
        <v>950</v>
      </c>
      <c r="AL288" s="32" t="s">
        <v>944</v>
      </c>
      <c r="AM288" s="32" t="s">
        <v>948</v>
      </c>
      <c r="AN288" s="32" t="s">
        <v>59</v>
      </c>
      <c r="AO288" s="33">
        <f t="shared" ca="1" si="65"/>
        <v>1</v>
      </c>
      <c r="AP288" s="28">
        <f t="shared" si="66"/>
        <v>1</v>
      </c>
      <c r="AQ288" s="28">
        <f t="shared" si="67"/>
        <v>1</v>
      </c>
      <c r="AR288" s="28">
        <f t="shared" si="68"/>
        <v>1</v>
      </c>
      <c r="AS288" s="34">
        <f t="shared" si="69"/>
        <v>1</v>
      </c>
    </row>
    <row r="289" spans="1:46">
      <c r="A289" t="str">
        <f>'Model output'!A288</f>
        <v>TCGA-MK-A4N7</v>
      </c>
      <c r="B289" s="43">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
      </c>
      <c r="F289" t="str">
        <f t="shared" ref="F289:F291" si="70">IF(OR(G289&lt;&gt;"",AND(J289&lt;&gt;"",ISNUMBER(J289),J289&gt;0),AND(M289&lt;&gt;"",M289&gt;0)),"positive","negative")</f>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output'!G288)),ISNUMBER(SEARCH("2",'Model output'!G288)),ISNUMBER(SEARCH("III",'Model output'!G288)),ISNUMBER(SEARCH("three",'Model output'!G288)),ISNUMBER(SEARCH("3",'Model output'!G288)),ISNUMBER(SEARCH("IV",'Model output'!G288)),ISNUMBER(SEARCH("four",'Model output'!G288)),ISNUMBER(SEARCH("4",'Model output'!G288)),ISNUMBER(SEARCH("V ",'Model output'!G288)),ISNUMBER(SEARCH("five",'Model output'!G288)),ISNUMBER(SEARCH("5",'Model output'!G288))))), "lateral", "central"))</f>
        <v/>
      </c>
      <c r="H289" t="str">
        <f>IF('Model output'!H288="","negative",IF('Model output'!H288="[]", "negative", IF(OR(ISNUMBER(SEARCH("lymph node",'Model output'!H288)),ISNUMBER(SEARCH("Not mentioned",'Model output'!H288)),ISNUMBER(SEARCH("neck",'Model output'!H288)),ISNUMBER(SEARCH("Not applicable",'Model output'!H288))),"negative","positive")))</f>
        <v>negative</v>
      </c>
      <c r="I289">
        <f>IF('Model output'!I288="","",IF(ISNUMBER('Model output'!I288),'Model output'!I288,1))</f>
        <v>2</v>
      </c>
      <c r="J289">
        <f>IF('Model output'!J288="","",IF(AND(ISNUMBER('Model output'!J288),'Model output'!J288&lt;=I289),'Model output'!J288,IF(ISNUMBER(SEARCH("0/",'Model output'!J288)),0,1)))</f>
        <v>0</v>
      </c>
      <c r="K289" t="str" cm="1">
        <f t="array" ref="K289">IF(COUNT(FIND({0,1,2,3,4,5,6,7,8,9},'Model output'!K288))&gt;0,'Model output'!K288,"")</f>
        <v/>
      </c>
      <c r="L289" s="8" t="str">
        <f t="shared" si="60"/>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v>
      </c>
      <c r="O289" t="str">
        <f>IF('Model output'!M288="","",'Model output'!M288)</f>
        <v>classical variant</v>
      </c>
      <c r="P289" t="str">
        <f>IF('Model output'!N288="","",'Model output'!N288)</f>
        <v>2.5 cm</v>
      </c>
      <c r="Q289" t="str">
        <f t="shared" si="59"/>
        <v>2.5cm</v>
      </c>
      <c r="R289" cm="1">
        <f t="array" ref="R289">IF(Q289="","",IF(ISNUMBER(SEARCH("cm",Q289)),MAX(VALUE(SUBSTITUTE(_xlfn.FILTERXML("&lt;t&gt;&lt;s&gt;"&amp;SUBSTITUTE(Q289,",","&lt;/s&gt;&lt;s&gt;")&amp;"&lt;/s&gt;&lt;/t&gt;","//s"),"cm",""))),MAX(VALUE(SUBSTITUTE(_xlfn.FILTERXML("&lt;t&gt;&lt;s&gt;"&amp;SUBSTITUTE(Q289,",","&lt;/s&gt;&lt;s&gt;")&amp;"&lt;/s&gt;&lt;/t&gt;","//s"),"mm","")))/10))</f>
        <v>2.5</v>
      </c>
      <c r="S289" t="str">
        <f>IF(OR('Model output'!P288="",ISNUMBER(SEARCH("Not identified", 'Model output'!P288)),ISNUMBER(SEARCH("Absent",'Model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f>
        <v>Focal</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t="str">
        <f>IF('Model output'!S288="","", IF('Model output'!S288= "[]", "", 'Model output'!S288))</f>
        <v>Not applicable</v>
      </c>
      <c r="Y289" t="str">
        <f>IF(OR('Model output'!S288="",ISNUMBER(SEARCH("Absent",'Model output'!S288)),ISNUMBER(SEARCH("Not identified",'Model output'!S288)),ISNUMBER(SEARCH("No",'Model output'!S288)),ISNUMBER(SEARCH("negative",'Model output'!S288)),ISNUMBER(SEARCH("limited to thyroid",'Model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 IF('Model output'!T288="[]", "", IF('Model output'!T288="Not mentioned", "No", "Yes")))</f>
        <v/>
      </c>
      <c r="AB289" t="str">
        <f>IF(AA289&lt;&gt;"Yes","",IF(OR('Model output'!U288="",'Model output'!U288="[]",ISNUMBER(SEARCH("Not identified",'Model output'!U288))),"",'Model output'!U288))</f>
        <v/>
      </c>
      <c r="AC289" s="9" t="str">
        <f>IF(OR('Model output'!V288="", AND(ISERROR(SEARCH("Positive",'Model output'!V288)), ISNUMBER(SEARCH("Negative",'Model output'!V288))), 'Model output'!V288="No", ISNUMBER(SEARCH("Uninvolved",'Model output'!V288)), ISNUMBER(SEARCH("Not involved",'Model output'!V288)), ISNUMBER(SEARCH("Free",'Model output'!V288)), ISNUMBER(SEARCH("Cannot be assessed",'Model output'!V288)), ISNUMBER(SEARCH("1 mm",'Model output'!V288)), ISNUMBER(SEARCH("0.1 CM",'Model output'!V288)), ISNUMBER(SEARCH("less than 0.2 mm",'Model output'!V288)), ISNUMBER(SEARCH("less than 0.5 mm",'Model output'!V288)), ISNUMBER(SEARCH("abut",'Model output'!V288))), "negative", "positive")</f>
        <v>negative</v>
      </c>
      <c r="AE289" s="27"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ISNUMBER(SEARCH("papillary",N289,1)),S289="positive"),AND(AND(ISNUMBER(J289),J289&gt;=5),M289=""),AND(AND(ISNUMBER(J289),J289&gt;=5),AND(ISNUMBER(M289),M289&gt;=1)),AND(ISNUMBER(SERACH("papillary",N289)),OR(Y289="positive",Z289="positive"), ISNUMBER(SEARCH("BRAF",AB289)))),"intermediate","low"))</f>
        <v>intermediate</v>
      </c>
      <c r="AF289" s="28" t="str">
        <f t="shared" si="61"/>
        <v>2</v>
      </c>
      <c r="AG289" s="28" t="str">
        <f t="shared" si="62"/>
        <v>0</v>
      </c>
      <c r="AH289" s="28" t="str">
        <f t="shared" si="63"/>
        <v>0</v>
      </c>
      <c r="AI289" s="35" t="str">
        <f t="shared" si="64"/>
        <v>I</v>
      </c>
      <c r="AJ289" s="27" t="s">
        <v>629</v>
      </c>
      <c r="AK289" s="32" t="s">
        <v>947</v>
      </c>
      <c r="AL289" s="32" t="s">
        <v>945</v>
      </c>
      <c r="AM289" s="32" t="s">
        <v>948</v>
      </c>
      <c r="AN289" s="32" t="s">
        <v>59</v>
      </c>
      <c r="AO289" s="33">
        <f t="shared" ca="1" si="65"/>
        <v>1</v>
      </c>
      <c r="AP289" s="28">
        <f t="shared" si="66"/>
        <v>1</v>
      </c>
      <c r="AQ289" s="28">
        <f t="shared" si="67"/>
        <v>1</v>
      </c>
      <c r="AR289" s="28">
        <f t="shared" si="68"/>
        <v>1</v>
      </c>
      <c r="AS289" s="34">
        <f t="shared" si="69"/>
        <v>1</v>
      </c>
    </row>
    <row r="290" spans="1:46">
      <c r="A290" t="str">
        <f>'Model output'!A289</f>
        <v>TCGA-MK-A4N9</v>
      </c>
      <c r="B290" s="43">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70"/>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output'!G289)),ISNUMBER(SEARCH("2",'Model output'!G289)),ISNUMBER(SEARCH("III",'Model output'!G289)),ISNUMBER(SEARCH("three",'Model output'!G289)),ISNUMBER(SEARCH("3",'Model output'!G289)),ISNUMBER(SEARCH("IV",'Model output'!G289)),ISNUMBER(SEARCH("four",'Model output'!G289)),ISNUMBER(SEARCH("4",'Model output'!G289)),ISNUMBER(SEARCH("V ",'Model output'!G289)),ISNUMBER(SEARCH("five",'Model output'!G289)),ISNUMBER(SEARCH("5",'Model output'!G289))))), "lateral", "central"))</f>
        <v>central</v>
      </c>
      <c r="H290" t="str">
        <f>IF('Model output'!H289="","negative",IF('Model output'!H289="[]", "negative", IF(OR(ISNUMBER(SEARCH("lymph node",'Model output'!H289)),ISNUMBER(SEARCH("Not mentioned",'Model output'!H289)),ISNUMBER(SEARCH("neck",'Model output'!H289)),ISNUMBER(SEARCH("Not applicable",'Model output'!H289))),"negative","positive")))</f>
        <v>negative</v>
      </c>
      <c r="I290">
        <f>IF('Model output'!I289="","",IF(ISNUMBER('Model output'!I289),'Model output'!I289,1))</f>
        <v>4</v>
      </c>
      <c r="J290">
        <f>IF('Model output'!J289="","",IF(AND(ISNUMBER('Model output'!J289),'Model output'!J289&lt;=I290),'Model output'!J289,IF(ISNUMBER(SEARCH("0/",'Model output'!J289)),0,1)))</f>
        <v>1</v>
      </c>
      <c r="K290" t="str" cm="1">
        <f t="array" ref="K290">IF(COUNT(FIND({0,1,2,3,4,5,6,7,8,9},'Model output'!K289))&gt;0,'Model output'!K289,"")</f>
        <v>2.4 cm</v>
      </c>
      <c r="L290" s="8" t="str">
        <f t="shared" si="60"/>
        <v>2.4cm</v>
      </c>
      <c r="M290" cm="1">
        <f t="array" ref="M290">IF(L290="","",IF(ISNUMBER(SEARCH("cm",L290)),MAX(VALUE(SUBSTITUTE(_xlfn.FILTERXML("&lt;t&gt;&lt;s&gt;"&amp;SUBSTITUTE(L290,",","&lt;/s&gt;&lt;s&gt;")&amp;"&lt;/s&gt;&lt;/t&gt;","//s"),"cm",""))),MAX(VALUE(SUBSTITUTE(_xlfn.FILTERXML("&lt;t&gt;&lt;s&gt;"&amp;SUBSTITUTE(L290,",","&lt;/s&gt;&lt;s&gt;")&amp;"&lt;/s&gt;&lt;/t&gt;","//s"),"mm","")))/10))</f>
        <v>2.4</v>
      </c>
      <c r="N290" t="str">
        <f>IF('Model output'!L289="","",'Model output'!L289)</f>
        <v>papillary</v>
      </c>
      <c r="O290" t="str">
        <f>IF('Model output'!M289="","",'Model output'!M289)</f>
        <v/>
      </c>
      <c r="P290" t="str">
        <f>IF('Model output'!N289="","",'Model output'!N289)</f>
        <v>2.6 cm</v>
      </c>
      <c r="Q290" t="str">
        <f t="shared" si="59"/>
        <v>2.6cm</v>
      </c>
      <c r="R290" cm="1">
        <f t="array" ref="R290">IF(Q290="","",IF(ISNUMBER(SEARCH("cm",Q290)),MAX(VALUE(SUBSTITUTE(_xlfn.FILTERXML("&lt;t&gt;&lt;s&gt;"&amp;SUBSTITUTE(Q290,",","&lt;/s&gt;&lt;s&gt;")&amp;"&lt;/s&gt;&lt;/t&gt;","//s"),"cm",""))),MAX(VALUE(SUBSTITUTE(_xlfn.FILTERXML("&lt;t&gt;&lt;s&gt;"&amp;SUBSTITUTE(Q290,",","&lt;/s&gt;&lt;s&gt;")&amp;"&lt;/s&gt;&lt;/t&gt;","//s"),"mm","")))/10))</f>
        <v>2.6</v>
      </c>
      <c r="S290" t="str">
        <f>IF(OR('Model output'!P289="",ISNUMBER(SEARCH("Not identified", 'Model output'!P289)),ISNUMBER(SEARCH("Absent",'Model output'!P289)),AND(ISNUMBER(SEARCH("No",'Model output'!P289)),NOT(ISNUMBER(SEARCH("diagnostic",'Model output'!P289)))),ISNUMBER(SEARCH("Negative",'Model output'!P289))),"negative","positive")</f>
        <v>negative</v>
      </c>
      <c r="T290">
        <f>IF('Model output'!O289="","",'Model output'!O289)</f>
        <v>3</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f>
        <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positive</v>
      </c>
      <c r="X290" t="str">
        <f>IF('Model output'!S289="","", IF('Model output'!S289= "[]", "", 'Model output'!S289))</f>
        <v>Present</v>
      </c>
      <c r="Y290" t="str">
        <f>IF(OR('Model output'!S289="",ISNUMBER(SEARCH("Absent",'Model output'!S289)),ISNUMBER(SEARCH("Not identified",'Model output'!S289)),ISNUMBER(SEARCH("No",'Model output'!S289)),ISNUMBER(SEARCH("negative",'Model output'!S289)),ISNUMBER(SEARCH("limited to thyroid",'Model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 IF('Model output'!T289="[]", "", IF('Model output'!T289="Not mentioned", "No", "Yes")))</f>
        <v/>
      </c>
      <c r="AB290" t="str">
        <f>IF(AA290&lt;&gt;"Yes","",IF(OR('Model output'!U289="",'Model output'!U289="[]",ISNUMBER(SEARCH("Not identified",'Model output'!U289))),"",'Model output'!U289))</f>
        <v/>
      </c>
      <c r="AC290" s="9" t="str">
        <f>IF(OR('Model output'!V289="", AND(ISERROR(SEARCH("Positive",'Model output'!V289)), ISNUMBER(SEARCH("Negative",'Model output'!V289))), 'Model output'!V289="No", ISNUMBER(SEARCH("Uninvolved",'Model output'!V289)), ISNUMBER(SEARCH("Not involved",'Model output'!V289)), ISNUMBER(SEARCH("Free",'Model output'!V289)), ISNUMBER(SEARCH("Cannot be assessed",'Model output'!V289)), ISNUMBER(SEARCH("1 mm",'Model output'!V289)), ISNUMBER(SEARCH("0.1 CM",'Model output'!V289)), ISNUMBER(SEARCH("less than 0.2 mm",'Model output'!V289)), ISNUMBER(SEARCH("less than 0.5 mm",'Model output'!V289)), ISNUMBER(SEARCH("abut",'Model output'!V289))), "negative", "positive")</f>
        <v>negative</v>
      </c>
      <c r="AE290" s="27"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ISNUMBER(SEARCH("papillary",N290,1)),S290="positive"),AND(AND(ISNUMBER(J290),J290&gt;=5),M290=""),AND(AND(ISNUMBER(J290),J290&gt;=5),AND(ISNUMBER(M290),M290&gt;=1)),AND(ISNUMBER(SERACH("papillary",N290)),OR(Y290="positive",Z290="positive"), ISNUMBER(SEARCH("BRAF",AB290)))),"intermediate","low"))</f>
        <v>intermediate</v>
      </c>
      <c r="AF290" s="28" t="str">
        <f t="shared" si="61"/>
        <v>2</v>
      </c>
      <c r="AG290" s="28" t="str">
        <f t="shared" si="62"/>
        <v>1a</v>
      </c>
      <c r="AH290" s="28" t="str">
        <f t="shared" si="63"/>
        <v>0</v>
      </c>
      <c r="AI290" s="35" t="str">
        <f t="shared" si="64"/>
        <v>I</v>
      </c>
      <c r="AJ290" s="27" t="s">
        <v>629</v>
      </c>
      <c r="AK290" s="32" t="s">
        <v>947</v>
      </c>
      <c r="AL290" s="32" t="s">
        <v>949</v>
      </c>
      <c r="AM290" s="32" t="s">
        <v>945</v>
      </c>
      <c r="AN290" s="32" t="s">
        <v>59</v>
      </c>
      <c r="AO290" s="33">
        <f t="shared" ca="1" si="65"/>
        <v>1</v>
      </c>
      <c r="AP290" s="28">
        <f t="shared" si="66"/>
        <v>1</v>
      </c>
      <c r="AQ290" s="28">
        <f t="shared" si="67"/>
        <v>1</v>
      </c>
      <c r="AR290" s="28">
        <f t="shared" si="68"/>
        <v>1</v>
      </c>
      <c r="AS290" s="34">
        <f t="shared" si="69"/>
        <v>1</v>
      </c>
    </row>
    <row r="291" spans="1:46">
      <c r="A291" s="15" t="str">
        <f>'Model output'!A290</f>
        <v>TCGA-MK-A84Z</v>
      </c>
      <c r="B291" s="44">
        <v>74</v>
      </c>
      <c r="C291" s="13"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13"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13"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15" t="str">
        <f t="shared" si="70"/>
        <v>negative</v>
      </c>
      <c r="G291" s="15"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output'!G290)),ISNUMBER(SEARCH("2",'Model output'!G290)),ISNUMBER(SEARCH("III",'Model output'!G290)),ISNUMBER(SEARCH("three",'Model output'!G290)),ISNUMBER(SEARCH("3",'Model output'!G290)),ISNUMBER(SEARCH("IV",'Model output'!G290)),ISNUMBER(SEARCH("four",'Model output'!G290)),ISNUMBER(SEARCH("4",'Model output'!G290)),ISNUMBER(SEARCH("V ",'Model output'!G290)),ISNUMBER(SEARCH("five",'Model output'!G290)),ISNUMBER(SEARCH("5",'Model output'!G290))))), "lateral", "central"))</f>
        <v/>
      </c>
      <c r="H291" s="15" t="str">
        <f>IF('Model output'!H290="","negative",IF('Model output'!H290="[]", "negative", IF(OR(ISNUMBER(SEARCH("lymph node",'Model output'!H290)),ISNUMBER(SEARCH("Not mentioned",'Model output'!H290)),ISNUMBER(SEARCH("neck",'Model output'!H290)),ISNUMBER(SEARCH("Not applicable",'Model output'!H290))),"negative","positive")))</f>
        <v>negative</v>
      </c>
      <c r="I291" s="15" t="str">
        <f>IF('Model output'!I290="","",IF(ISNUMBER('Model output'!I290),'Model output'!I290,1))</f>
        <v/>
      </c>
      <c r="J291" s="15" t="str">
        <f>IF('Model output'!J290="","",IF(AND(ISNUMBER('Model output'!J290),'Model output'!J290&lt;=I291),'Model output'!J290,IF(ISNUMBER(SEARCH("0/",'Model output'!J290)),0,1)))</f>
        <v/>
      </c>
      <c r="K291" s="15" t="str" cm="1">
        <f t="array" ref="K291">IF(COUNT(FIND({0,1,2,3,4,5,6,7,8,9},'Model output'!K290))&gt;0,'Model output'!K290,"")</f>
        <v/>
      </c>
      <c r="L291" s="8" t="str">
        <f t="shared" si="60"/>
        <v/>
      </c>
      <c r="M291" s="15" t="str" cm="1">
        <f t="array" ref="M291">IF(L291="","",IF(ISNUMBER(SEARCH("cm",L291)),MAX(VALUE(SUBSTITUTE(_xlfn.FILTERXML("&lt;t&gt;&lt;s&gt;"&amp;SUBSTITUTE(L291,",","&lt;/s&gt;&lt;s&gt;")&amp;"&lt;/s&gt;&lt;/t&gt;","//s"),"cm",""))),MAX(VALUE(SUBSTITUTE(_xlfn.FILTERXML("&lt;t&gt;&lt;s&gt;"&amp;SUBSTITUTE(L291,",","&lt;/s&gt;&lt;s&gt;")&amp;"&lt;/s&gt;&lt;/t&gt;","//s"),"mm","")))/10))</f>
        <v/>
      </c>
      <c r="N291" s="15" t="str">
        <f>IF('Model output'!L290="","",'Model output'!L290)</f>
        <v>Papillary carcinoma, Follicular variant</v>
      </c>
      <c r="O291" s="15" t="str">
        <f>IF('Model output'!M290="","",'Model output'!M290)</f>
        <v>Follicular variant</v>
      </c>
      <c r="P291" s="15" t="str">
        <f>IF('Model output'!N290="","",'Model output'!N290)</f>
        <v>5.0 cm</v>
      </c>
      <c r="Q291" s="15" t="str">
        <f t="shared" si="59"/>
        <v>5.0cm</v>
      </c>
      <c r="R291" s="15" cm="1">
        <f t="array" ref="R291">IF(Q291="","",IF(ISNUMBER(SEARCH("cm",Q291)),MAX(VALUE(SUBSTITUTE(_xlfn.FILTERXML("&lt;t&gt;&lt;s&gt;"&amp;SUBSTITUTE(Q291,",","&lt;/s&gt;&lt;s&gt;")&amp;"&lt;/s&gt;&lt;/t&gt;","//s"),"cm",""))),MAX(VALUE(SUBSTITUTE(_xlfn.FILTERXML("&lt;t&gt;&lt;s&gt;"&amp;SUBSTITUTE(Q291,",","&lt;/s&gt;&lt;s&gt;")&amp;"&lt;/s&gt;&lt;/t&gt;","//s"),"mm","")))/10))</f>
        <v>5</v>
      </c>
      <c r="S291" s="15" t="str">
        <f>IF(OR('Model output'!P290="",ISNUMBER(SEARCH("Not identified", 'Model output'!P290)),ISNUMBER(SEARCH("Absent",'Model output'!P290)),AND(ISNUMBER(SEARCH("No",'Model output'!P290)),NOT(ISNUMBER(SEARCH("diagnostic",'Model output'!P290)))),ISNUMBER(SEARCH("Negative",'Model output'!P290))),"negative","positive")</f>
        <v>negative</v>
      </c>
      <c r="T291" s="15">
        <f>IF('Model output'!O290="","",'Model output'!O290)</f>
        <v>2</v>
      </c>
      <c r="U291" s="15"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f>
        <v/>
      </c>
      <c r="V291" s="15"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15"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positive</v>
      </c>
      <c r="X291" s="15" t="str">
        <f>IF('Model output'!S290="","", IF('Model output'!S290= "[]", "", 'Model output'!S290))</f>
        <v/>
      </c>
      <c r="Y291" s="15" t="str">
        <f>IF(OR('Model output'!S290="",ISNUMBER(SEARCH("Absent",'Model output'!S290)),ISNUMBER(SEARCH("Not identified",'Model output'!S290)),ISNUMBER(SEARCH("No",'Model output'!S290)),ISNUMBER(SEARCH("negative",'Model output'!S290)),ISNUMBER(SEARCH("limited to thyroid",'Model output'!S290))),"negative",IF(Z291="positive","gETE", "positive"))</f>
        <v>negative</v>
      </c>
      <c r="Z291" s="15"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15" t="str">
        <f>IF('Model output'!T290="","", IF('Model output'!T290="[]", "", IF('Model output'!T290="Not mentioned", "No", "Yes")))</f>
        <v/>
      </c>
      <c r="AB291" s="15" t="str">
        <f>IF(AA291&lt;&gt;"Yes","",IF(OR('Model output'!U290="",'Model output'!U290="[]",ISNUMBER(SEARCH("Not identified",'Model output'!U290))),"",'Model output'!U290))</f>
        <v/>
      </c>
      <c r="AC291" s="21" t="str">
        <f>IF(OR('Model output'!V290="", AND(ISERROR(SEARCH("Positive",'Model output'!V290)), ISNUMBER(SEARCH("Negative",'Model output'!V290))), 'Model output'!V290="No", ISNUMBER(SEARCH("Uninvolved",'Model output'!V290)), ISNUMBER(SEARCH("Not involved",'Model output'!V290)), ISNUMBER(SEARCH("Free",'Model output'!V290)), ISNUMBER(SEARCH("Cannot be assessed",'Model output'!V290)), ISNUMBER(SEARCH("1 mm",'Model output'!V290)), ISNUMBER(SEARCH("0.1 CM",'Model output'!V290)), ISNUMBER(SEARCH("less than 0.2 mm",'Model output'!V290)), ISNUMBER(SEARCH("less than 0.5 mm",'Model output'!V290)), ISNUMBER(SEARCH("abut",'Model output'!V290))), "negative", "positive")</f>
        <v>negative</v>
      </c>
      <c r="AD291" s="16"/>
      <c r="AE291" s="36"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ISNUMBER(SEARCH("papillary",N291,1)),S291="positive"),AND(AND(ISNUMBER(J291),J291&gt;=5),M291=""),AND(AND(ISNUMBER(J291),J291&gt;=5),AND(ISNUMBER(M291),M291&gt;=1)),AND(ISNUMBER(SERACH("papillary",N291)),OR(Y291="positive",Z291="positive"), ISNUMBER(SEARCH("BRAF",AB291)))),"intermediate","low"))</f>
        <v>low</v>
      </c>
      <c r="AF291" s="37" t="str">
        <f t="shared" si="61"/>
        <v>3a</v>
      </c>
      <c r="AG291" s="37" t="str">
        <f t="shared" si="62"/>
        <v>0</v>
      </c>
      <c r="AH291" s="37" t="str">
        <f t="shared" si="63"/>
        <v>0</v>
      </c>
      <c r="AI291" s="38" t="str">
        <f t="shared" si="64"/>
        <v>II</v>
      </c>
      <c r="AJ291" s="36" t="s">
        <v>627</v>
      </c>
      <c r="AK291" s="39" t="s">
        <v>950</v>
      </c>
      <c r="AL291" s="39" t="s">
        <v>948</v>
      </c>
      <c r="AM291" s="39" t="s">
        <v>948</v>
      </c>
      <c r="AN291" s="39" t="s">
        <v>946</v>
      </c>
      <c r="AO291" s="40">
        <f t="shared" ca="1" si="65"/>
        <v>1</v>
      </c>
      <c r="AP291" s="37">
        <f t="shared" si="66"/>
        <v>1</v>
      </c>
      <c r="AQ291" s="37">
        <f t="shared" si="67"/>
        <v>1</v>
      </c>
      <c r="AR291" s="37">
        <f t="shared" si="68"/>
        <v>1</v>
      </c>
      <c r="AS291" s="41">
        <f t="shared" si="69"/>
        <v>1</v>
      </c>
    </row>
    <row r="294" spans="1:46">
      <c r="AN294" s="19"/>
    </row>
    <row r="295" spans="1:46">
      <c r="AN295" s="19"/>
      <c r="AO295" s="20"/>
      <c r="AP295" s="20"/>
      <c r="AQ295" s="20"/>
      <c r="AR295" s="20"/>
      <c r="AS295" s="20"/>
    </row>
    <row r="296" spans="1:46">
      <c r="AO296" s="20"/>
    </row>
    <row r="299" spans="1:46">
      <c r="AS299" s="10"/>
    </row>
    <row r="300" spans="1:46">
      <c r="AS300" s="10"/>
    </row>
    <row r="302" spans="1:46">
      <c r="AT302" s="10"/>
    </row>
  </sheetData>
  <mergeCells count="4">
    <mergeCell ref="A1:AC1"/>
    <mergeCell ref="AE1:AI1"/>
    <mergeCell ref="AJ1:AN1"/>
    <mergeCell ref="AO1:AS1"/>
  </mergeCells>
  <conditionalFormatting sqref="AH1">
    <cfRule type="containsText" dxfId="0" priority="1" operator="containsText" text="x">
      <formula>NOT(ISERROR(SEARCH("x",AH1)))</formula>
    </cfRule>
  </conditionalFormatting>
  <pageMargins left="0.7" right="0.7" top="0.75" bottom="0.75" header="0.3" footer="0.3"/>
  <pageSetup orientation="portrait" r:id="rId1"/>
  <ignoredErrors>
    <ignoredError sqref="AM3 AK4:AN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6353-533B-49F2-85D2-A49E0D5FEA01}">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64</v>
      </c>
      <c r="B1" t="s">
        <v>65</v>
      </c>
      <c r="C1" t="s">
        <v>66</v>
      </c>
      <c r="D1" t="s">
        <v>67</v>
      </c>
      <c r="E1" t="s">
        <v>68</v>
      </c>
      <c r="F1" t="s">
        <v>69</v>
      </c>
      <c r="G1" t="s">
        <v>70</v>
      </c>
      <c r="H1" t="s">
        <v>71</v>
      </c>
      <c r="I1" t="s">
        <v>72</v>
      </c>
      <c r="J1" t="s">
        <v>73</v>
      </c>
      <c r="K1" t="s">
        <v>74</v>
      </c>
      <c r="L1" t="s">
        <v>75</v>
      </c>
      <c r="M1" t="s">
        <v>76</v>
      </c>
      <c r="N1" t="s">
        <v>77</v>
      </c>
      <c r="O1" t="s">
        <v>78</v>
      </c>
      <c r="P1" t="s">
        <v>79</v>
      </c>
      <c r="Q1" t="s">
        <v>80</v>
      </c>
      <c r="R1" t="s">
        <v>81</v>
      </c>
      <c r="S1" t="s">
        <v>82</v>
      </c>
      <c r="T1" t="s">
        <v>83</v>
      </c>
      <c r="U1" t="s">
        <v>84</v>
      </c>
      <c r="V1" t="s">
        <v>85</v>
      </c>
    </row>
    <row r="2" spans="1:22">
      <c r="A2" t="s">
        <v>13</v>
      </c>
      <c r="D2" t="s">
        <v>16</v>
      </c>
      <c r="E2" t="s">
        <v>15</v>
      </c>
      <c r="G2" t="s">
        <v>648</v>
      </c>
      <c r="I2">
        <v>2</v>
      </c>
      <c r="J2">
        <v>1</v>
      </c>
      <c r="K2" t="s">
        <v>86</v>
      </c>
      <c r="L2" t="s">
        <v>87</v>
      </c>
      <c r="N2" t="s">
        <v>88</v>
      </c>
      <c r="O2">
        <v>1</v>
      </c>
      <c r="P2" t="s">
        <v>18</v>
      </c>
      <c r="R2" t="s">
        <v>28</v>
      </c>
      <c r="S2" t="s">
        <v>89</v>
      </c>
      <c r="V2" t="s">
        <v>649</v>
      </c>
    </row>
    <row r="3" spans="1:22">
      <c r="A3" t="s">
        <v>272</v>
      </c>
      <c r="D3" t="s">
        <v>32</v>
      </c>
      <c r="E3" t="s">
        <v>21</v>
      </c>
      <c r="F3" t="s">
        <v>20</v>
      </c>
      <c r="I3">
        <v>6</v>
      </c>
      <c r="J3">
        <v>0</v>
      </c>
      <c r="L3" t="s">
        <v>87</v>
      </c>
      <c r="M3" t="s">
        <v>109</v>
      </c>
      <c r="N3" t="s">
        <v>94</v>
      </c>
      <c r="O3">
        <v>2</v>
      </c>
      <c r="P3" t="s">
        <v>28</v>
      </c>
      <c r="R3" t="s">
        <v>28</v>
      </c>
      <c r="S3" t="s">
        <v>28</v>
      </c>
      <c r="V3" t="s">
        <v>649</v>
      </c>
    </row>
    <row r="4" spans="1:22">
      <c r="A4" t="s">
        <v>273</v>
      </c>
      <c r="D4" t="s">
        <v>22</v>
      </c>
      <c r="E4" t="s">
        <v>21</v>
      </c>
      <c r="F4" t="s">
        <v>20</v>
      </c>
      <c r="I4">
        <v>2</v>
      </c>
      <c r="J4">
        <v>0</v>
      </c>
      <c r="L4" t="s">
        <v>87</v>
      </c>
      <c r="M4" t="s">
        <v>165</v>
      </c>
      <c r="N4" t="s">
        <v>110</v>
      </c>
      <c r="O4">
        <v>2</v>
      </c>
      <c r="P4" t="s">
        <v>24</v>
      </c>
      <c r="R4" t="s">
        <v>650</v>
      </c>
      <c r="S4" t="s">
        <v>34</v>
      </c>
      <c r="V4" t="s">
        <v>651</v>
      </c>
    </row>
    <row r="5" spans="1:22">
      <c r="A5" t="s">
        <v>274</v>
      </c>
      <c r="D5" t="s">
        <v>35</v>
      </c>
      <c r="E5" t="s">
        <v>93</v>
      </c>
      <c r="F5" t="s">
        <v>20</v>
      </c>
      <c r="L5" t="s">
        <v>17</v>
      </c>
      <c r="M5" t="s">
        <v>165</v>
      </c>
      <c r="N5" t="s">
        <v>86</v>
      </c>
      <c r="P5" t="s">
        <v>24</v>
      </c>
      <c r="R5" t="s">
        <v>28</v>
      </c>
      <c r="S5" t="s">
        <v>34</v>
      </c>
      <c r="T5" t="s">
        <v>652</v>
      </c>
      <c r="V5" t="s">
        <v>651</v>
      </c>
    </row>
    <row r="6" spans="1:22">
      <c r="A6" t="s">
        <v>275</v>
      </c>
      <c r="D6" t="s">
        <v>22</v>
      </c>
      <c r="E6" t="s">
        <v>15</v>
      </c>
      <c r="G6" t="s">
        <v>631</v>
      </c>
      <c r="I6">
        <v>5</v>
      </c>
      <c r="J6">
        <v>1</v>
      </c>
      <c r="L6" t="s">
        <v>637</v>
      </c>
      <c r="M6" t="s">
        <v>653</v>
      </c>
      <c r="N6" t="s">
        <v>126</v>
      </c>
      <c r="O6">
        <v>1</v>
      </c>
      <c r="R6" t="s">
        <v>34</v>
      </c>
      <c r="S6" t="s">
        <v>34</v>
      </c>
      <c r="T6" t="s">
        <v>654</v>
      </c>
      <c r="U6" t="s">
        <v>103</v>
      </c>
      <c r="V6" t="s">
        <v>651</v>
      </c>
    </row>
    <row r="7" spans="1:22">
      <c r="A7" t="s">
        <v>276</v>
      </c>
      <c r="D7" t="s">
        <v>90</v>
      </c>
      <c r="E7" t="s">
        <v>101</v>
      </c>
      <c r="G7" t="s">
        <v>655</v>
      </c>
      <c r="I7">
        <v>8</v>
      </c>
      <c r="J7">
        <v>1</v>
      </c>
      <c r="L7" t="s">
        <v>108</v>
      </c>
      <c r="M7" t="s">
        <v>188</v>
      </c>
      <c r="N7" t="s">
        <v>106</v>
      </c>
      <c r="P7" t="s">
        <v>28</v>
      </c>
      <c r="R7" t="s">
        <v>191</v>
      </c>
      <c r="S7" t="s">
        <v>34</v>
      </c>
      <c r="V7" t="s">
        <v>29</v>
      </c>
    </row>
    <row r="8" spans="1:22">
      <c r="A8" t="s">
        <v>277</v>
      </c>
      <c r="D8" t="s">
        <v>40</v>
      </c>
      <c r="E8" t="s">
        <v>21</v>
      </c>
      <c r="I8">
        <v>5</v>
      </c>
      <c r="J8">
        <v>1</v>
      </c>
      <c r="L8" t="s">
        <v>87</v>
      </c>
      <c r="M8" t="s">
        <v>188</v>
      </c>
      <c r="N8" t="s">
        <v>181</v>
      </c>
      <c r="O8">
        <v>2</v>
      </c>
      <c r="P8" t="s">
        <v>34</v>
      </c>
      <c r="R8" t="s">
        <v>656</v>
      </c>
      <c r="S8" t="s">
        <v>34</v>
      </c>
      <c r="T8" t="s">
        <v>95</v>
      </c>
      <c r="U8" t="s">
        <v>657</v>
      </c>
      <c r="V8" t="s">
        <v>651</v>
      </c>
    </row>
    <row r="9" spans="1:22">
      <c r="A9" t="s">
        <v>278</v>
      </c>
      <c r="D9" t="s">
        <v>100</v>
      </c>
      <c r="E9" t="s">
        <v>138</v>
      </c>
      <c r="G9" t="s">
        <v>658</v>
      </c>
      <c r="H9" t="s">
        <v>659</v>
      </c>
      <c r="I9">
        <v>37</v>
      </c>
      <c r="J9">
        <v>3</v>
      </c>
      <c r="K9" t="s">
        <v>114</v>
      </c>
      <c r="L9" t="s">
        <v>87</v>
      </c>
      <c r="M9" t="s">
        <v>660</v>
      </c>
      <c r="N9" t="s">
        <v>170</v>
      </c>
      <c r="P9" t="s">
        <v>28</v>
      </c>
      <c r="S9" t="s">
        <v>28</v>
      </c>
      <c r="T9" t="s">
        <v>199</v>
      </c>
      <c r="U9" t="s">
        <v>103</v>
      </c>
      <c r="V9" t="s">
        <v>29</v>
      </c>
    </row>
    <row r="10" spans="1:22">
      <c r="A10" t="s">
        <v>279</v>
      </c>
      <c r="D10" t="s">
        <v>40</v>
      </c>
      <c r="E10" t="s">
        <v>21</v>
      </c>
      <c r="G10" t="s">
        <v>661</v>
      </c>
      <c r="I10">
        <v>3</v>
      </c>
      <c r="J10">
        <v>0</v>
      </c>
      <c r="L10" t="s">
        <v>87</v>
      </c>
      <c r="M10" t="s">
        <v>558</v>
      </c>
      <c r="N10" t="s">
        <v>130</v>
      </c>
      <c r="P10" t="s">
        <v>28</v>
      </c>
      <c r="R10" t="s">
        <v>28</v>
      </c>
      <c r="S10" t="s">
        <v>34</v>
      </c>
      <c r="V10" t="s">
        <v>651</v>
      </c>
    </row>
    <row r="11" spans="1:22">
      <c r="A11" t="s">
        <v>280</v>
      </c>
      <c r="D11" t="s">
        <v>32</v>
      </c>
      <c r="E11" t="s">
        <v>93</v>
      </c>
      <c r="L11" t="s">
        <v>17</v>
      </c>
      <c r="M11" t="s">
        <v>662</v>
      </c>
      <c r="N11" t="s">
        <v>194</v>
      </c>
      <c r="R11" t="s">
        <v>28</v>
      </c>
      <c r="S11" t="s">
        <v>28</v>
      </c>
      <c r="T11" t="s">
        <v>663</v>
      </c>
    </row>
    <row r="12" spans="1:22">
      <c r="A12" t="s">
        <v>281</v>
      </c>
      <c r="D12" t="s">
        <v>40</v>
      </c>
      <c r="E12" t="s">
        <v>21</v>
      </c>
      <c r="I12">
        <v>20</v>
      </c>
      <c r="J12">
        <v>0</v>
      </c>
      <c r="L12" t="s">
        <v>87</v>
      </c>
      <c r="M12" t="s">
        <v>664</v>
      </c>
      <c r="N12" t="s">
        <v>113</v>
      </c>
      <c r="O12">
        <v>1</v>
      </c>
      <c r="P12" t="s">
        <v>28</v>
      </c>
      <c r="R12" t="s">
        <v>34</v>
      </c>
      <c r="S12" t="s">
        <v>34</v>
      </c>
      <c r="V12" t="s">
        <v>651</v>
      </c>
    </row>
    <row r="13" spans="1:22">
      <c r="A13" t="s">
        <v>282</v>
      </c>
      <c r="D13" t="s">
        <v>22</v>
      </c>
      <c r="E13" t="s">
        <v>93</v>
      </c>
      <c r="F13" t="s">
        <v>20</v>
      </c>
      <c r="I13">
        <v>0</v>
      </c>
      <c r="J13">
        <v>0</v>
      </c>
      <c r="L13" t="s">
        <v>87</v>
      </c>
      <c r="M13" t="s">
        <v>188</v>
      </c>
      <c r="N13" t="s">
        <v>192</v>
      </c>
      <c r="O13">
        <v>2</v>
      </c>
      <c r="P13" t="s">
        <v>34</v>
      </c>
      <c r="R13" t="s">
        <v>665</v>
      </c>
      <c r="S13" t="s">
        <v>34</v>
      </c>
      <c r="V13" t="s">
        <v>651</v>
      </c>
    </row>
    <row r="14" spans="1:22">
      <c r="A14" t="s">
        <v>283</v>
      </c>
      <c r="D14" t="s">
        <v>40</v>
      </c>
      <c r="E14" t="s">
        <v>31</v>
      </c>
      <c r="G14" t="s">
        <v>666</v>
      </c>
      <c r="I14">
        <v>9</v>
      </c>
      <c r="J14">
        <v>3</v>
      </c>
      <c r="L14" t="s">
        <v>87</v>
      </c>
      <c r="M14" t="s">
        <v>667</v>
      </c>
      <c r="N14" t="s">
        <v>99</v>
      </c>
      <c r="O14">
        <v>2</v>
      </c>
      <c r="P14" t="s">
        <v>18</v>
      </c>
      <c r="R14" t="s">
        <v>24</v>
      </c>
      <c r="S14" t="s">
        <v>34</v>
      </c>
      <c r="V14" t="s">
        <v>651</v>
      </c>
    </row>
    <row r="15" spans="1:22">
      <c r="A15" t="s">
        <v>284</v>
      </c>
      <c r="D15" t="s">
        <v>32</v>
      </c>
      <c r="E15" t="s">
        <v>21</v>
      </c>
      <c r="F15" t="s">
        <v>20</v>
      </c>
      <c r="I15">
        <v>0</v>
      </c>
      <c r="J15">
        <v>0</v>
      </c>
      <c r="L15" t="s">
        <v>87</v>
      </c>
      <c r="M15" t="s">
        <v>188</v>
      </c>
      <c r="N15" t="s">
        <v>193</v>
      </c>
      <c r="O15">
        <v>2</v>
      </c>
      <c r="P15" t="s">
        <v>34</v>
      </c>
      <c r="R15" t="s">
        <v>668</v>
      </c>
      <c r="S15" t="s">
        <v>34</v>
      </c>
      <c r="V15" t="s">
        <v>651</v>
      </c>
    </row>
    <row r="16" spans="1:22">
      <c r="A16" t="s">
        <v>285</v>
      </c>
      <c r="D16" t="s">
        <v>100</v>
      </c>
      <c r="E16" t="s">
        <v>101</v>
      </c>
      <c r="G16" t="s">
        <v>631</v>
      </c>
      <c r="I16">
        <v>6</v>
      </c>
      <c r="J16">
        <v>2</v>
      </c>
      <c r="L16" t="s">
        <v>560</v>
      </c>
      <c r="M16" t="s">
        <v>626</v>
      </c>
      <c r="N16" t="s">
        <v>129</v>
      </c>
      <c r="O16">
        <v>2</v>
      </c>
      <c r="P16" t="s">
        <v>28</v>
      </c>
      <c r="S16" t="s">
        <v>28</v>
      </c>
      <c r="V16" t="s">
        <v>651</v>
      </c>
    </row>
    <row r="17" spans="1:22">
      <c r="A17" t="s">
        <v>286</v>
      </c>
      <c r="D17" t="s">
        <v>32</v>
      </c>
      <c r="E17" t="s">
        <v>31</v>
      </c>
      <c r="G17" t="s">
        <v>669</v>
      </c>
      <c r="I17">
        <v>16</v>
      </c>
      <c r="J17">
        <v>1</v>
      </c>
      <c r="L17" t="s">
        <v>87</v>
      </c>
      <c r="N17" t="s">
        <v>133</v>
      </c>
      <c r="O17">
        <v>3</v>
      </c>
      <c r="P17" t="s">
        <v>34</v>
      </c>
      <c r="R17" t="s">
        <v>670</v>
      </c>
      <c r="S17" t="s">
        <v>28</v>
      </c>
      <c r="T17" t="s">
        <v>671</v>
      </c>
      <c r="V17" t="s">
        <v>651</v>
      </c>
    </row>
    <row r="18" spans="1:22">
      <c r="A18" t="s">
        <v>287</v>
      </c>
      <c r="D18" t="s">
        <v>32</v>
      </c>
      <c r="E18" t="s">
        <v>31</v>
      </c>
      <c r="F18" t="s">
        <v>20</v>
      </c>
      <c r="G18" t="s">
        <v>672</v>
      </c>
      <c r="I18">
        <v>3</v>
      </c>
      <c r="J18">
        <v>3</v>
      </c>
      <c r="L18" t="s">
        <v>87</v>
      </c>
      <c r="M18" t="s">
        <v>673</v>
      </c>
      <c r="N18" t="s">
        <v>193</v>
      </c>
      <c r="O18">
        <v>1</v>
      </c>
      <c r="P18" t="s">
        <v>28</v>
      </c>
      <c r="R18" t="s">
        <v>674</v>
      </c>
      <c r="S18" t="s">
        <v>675</v>
      </c>
      <c r="T18" t="s">
        <v>103</v>
      </c>
      <c r="U18" t="s">
        <v>103</v>
      </c>
      <c r="V18" t="s">
        <v>676</v>
      </c>
    </row>
    <row r="19" spans="1:22">
      <c r="A19" t="s">
        <v>288</v>
      </c>
      <c r="D19" t="s">
        <v>35</v>
      </c>
      <c r="E19" t="s">
        <v>21</v>
      </c>
      <c r="F19" t="s">
        <v>20</v>
      </c>
      <c r="I19">
        <v>9</v>
      </c>
      <c r="J19">
        <v>0</v>
      </c>
      <c r="L19" t="s">
        <v>87</v>
      </c>
      <c r="M19" t="s">
        <v>677</v>
      </c>
      <c r="N19" t="s">
        <v>113</v>
      </c>
      <c r="O19">
        <v>2</v>
      </c>
      <c r="P19" t="s">
        <v>24</v>
      </c>
      <c r="R19" t="s">
        <v>175</v>
      </c>
      <c r="S19" t="s">
        <v>168</v>
      </c>
      <c r="V19" t="s">
        <v>651</v>
      </c>
    </row>
    <row r="20" spans="1:22">
      <c r="A20" t="s">
        <v>289</v>
      </c>
      <c r="D20" t="s">
        <v>32</v>
      </c>
      <c r="E20" t="s">
        <v>93</v>
      </c>
      <c r="L20" t="s">
        <v>17</v>
      </c>
      <c r="N20" t="s">
        <v>194</v>
      </c>
      <c r="O20">
        <v>2</v>
      </c>
      <c r="P20" t="s">
        <v>28</v>
      </c>
      <c r="R20" t="s">
        <v>678</v>
      </c>
      <c r="S20" t="s">
        <v>24</v>
      </c>
      <c r="T20" t="s">
        <v>679</v>
      </c>
      <c r="V20" t="s">
        <v>651</v>
      </c>
    </row>
    <row r="21" spans="1:22">
      <c r="A21" t="s">
        <v>290</v>
      </c>
      <c r="D21" t="s">
        <v>40</v>
      </c>
      <c r="E21" t="s">
        <v>21</v>
      </c>
      <c r="F21" t="s">
        <v>20</v>
      </c>
      <c r="I21">
        <v>2</v>
      </c>
      <c r="J21">
        <v>0</v>
      </c>
      <c r="L21" t="s">
        <v>87</v>
      </c>
      <c r="M21" t="s">
        <v>680</v>
      </c>
      <c r="N21" t="s">
        <v>181</v>
      </c>
      <c r="O21">
        <v>2</v>
      </c>
      <c r="P21" t="s">
        <v>28</v>
      </c>
      <c r="S21" t="s">
        <v>34</v>
      </c>
      <c r="T21" t="s">
        <v>681</v>
      </c>
      <c r="U21" t="s">
        <v>196</v>
      </c>
      <c r="V21" t="s">
        <v>651</v>
      </c>
    </row>
    <row r="22" spans="1:22">
      <c r="A22" t="s">
        <v>291</v>
      </c>
      <c r="D22" t="s">
        <v>22</v>
      </c>
      <c r="E22" t="s">
        <v>21</v>
      </c>
      <c r="I22">
        <v>11</v>
      </c>
      <c r="J22">
        <v>0</v>
      </c>
      <c r="L22" t="s">
        <v>637</v>
      </c>
      <c r="M22" t="s">
        <v>682</v>
      </c>
      <c r="N22" t="s">
        <v>106</v>
      </c>
      <c r="O22">
        <v>1</v>
      </c>
      <c r="P22" t="s">
        <v>34</v>
      </c>
      <c r="R22" t="s">
        <v>28</v>
      </c>
      <c r="S22" t="s">
        <v>34</v>
      </c>
      <c r="V22" t="s">
        <v>651</v>
      </c>
    </row>
    <row r="23" spans="1:22">
      <c r="A23" t="s">
        <v>292</v>
      </c>
      <c r="D23" t="s">
        <v>32</v>
      </c>
      <c r="E23" t="s">
        <v>21</v>
      </c>
      <c r="I23">
        <v>1</v>
      </c>
      <c r="J23">
        <v>0</v>
      </c>
      <c r="L23" t="s">
        <v>637</v>
      </c>
      <c r="M23" t="s">
        <v>683</v>
      </c>
      <c r="N23" t="s">
        <v>113</v>
      </c>
      <c r="O23">
        <v>7</v>
      </c>
      <c r="P23" t="s">
        <v>42</v>
      </c>
      <c r="R23" t="s">
        <v>28</v>
      </c>
      <c r="S23" t="s">
        <v>571</v>
      </c>
      <c r="T23" t="s">
        <v>684</v>
      </c>
      <c r="U23" t="s">
        <v>103</v>
      </c>
      <c r="V23" t="s">
        <v>649</v>
      </c>
    </row>
    <row r="24" spans="1:22">
      <c r="A24" t="s">
        <v>293</v>
      </c>
      <c r="D24" t="s">
        <v>22</v>
      </c>
      <c r="E24" t="s">
        <v>93</v>
      </c>
      <c r="L24" t="s">
        <v>17</v>
      </c>
      <c r="N24" t="s">
        <v>197</v>
      </c>
      <c r="P24" t="s">
        <v>24</v>
      </c>
      <c r="R24" t="s">
        <v>28</v>
      </c>
      <c r="S24" t="s">
        <v>34</v>
      </c>
      <c r="T24" t="s">
        <v>633</v>
      </c>
      <c r="U24" t="s">
        <v>633</v>
      </c>
      <c r="V24" t="s">
        <v>651</v>
      </c>
    </row>
    <row r="25" spans="1:22">
      <c r="A25" t="s">
        <v>294</v>
      </c>
      <c r="D25" t="s">
        <v>100</v>
      </c>
      <c r="E25" t="s">
        <v>138</v>
      </c>
      <c r="G25" t="s">
        <v>685</v>
      </c>
      <c r="I25">
        <v>42</v>
      </c>
      <c r="J25">
        <v>6</v>
      </c>
      <c r="L25" t="s">
        <v>560</v>
      </c>
      <c r="M25" t="s">
        <v>635</v>
      </c>
      <c r="N25" t="s">
        <v>104</v>
      </c>
      <c r="O25">
        <v>3</v>
      </c>
      <c r="P25" t="s">
        <v>28</v>
      </c>
      <c r="R25" t="s">
        <v>28</v>
      </c>
      <c r="S25" t="s">
        <v>28</v>
      </c>
      <c r="V25" t="s">
        <v>649</v>
      </c>
    </row>
    <row r="26" spans="1:22">
      <c r="A26" t="s">
        <v>295</v>
      </c>
      <c r="D26" t="s">
        <v>40</v>
      </c>
      <c r="E26" t="s">
        <v>93</v>
      </c>
      <c r="L26" t="s">
        <v>17</v>
      </c>
      <c r="M26" t="s">
        <v>686</v>
      </c>
      <c r="N26" t="s">
        <v>181</v>
      </c>
      <c r="P26" t="s">
        <v>42</v>
      </c>
      <c r="R26" t="s">
        <v>28</v>
      </c>
      <c r="S26" t="s">
        <v>34</v>
      </c>
      <c r="V26" t="s">
        <v>651</v>
      </c>
    </row>
    <row r="27" spans="1:22">
      <c r="A27" t="s">
        <v>296</v>
      </c>
      <c r="D27" t="s">
        <v>22</v>
      </c>
      <c r="E27" t="s">
        <v>21</v>
      </c>
      <c r="I27">
        <v>6</v>
      </c>
      <c r="J27">
        <v>0</v>
      </c>
      <c r="L27" t="s">
        <v>559</v>
      </c>
      <c r="N27" t="s">
        <v>106</v>
      </c>
      <c r="P27" t="s">
        <v>34</v>
      </c>
      <c r="R27" t="s">
        <v>28</v>
      </c>
      <c r="S27" t="s">
        <v>28</v>
      </c>
      <c r="V27" t="s">
        <v>649</v>
      </c>
    </row>
    <row r="28" spans="1:22">
      <c r="A28" t="s">
        <v>297</v>
      </c>
      <c r="D28" t="s">
        <v>32</v>
      </c>
      <c r="E28" t="s">
        <v>93</v>
      </c>
      <c r="F28" t="s">
        <v>20</v>
      </c>
      <c r="I28">
        <v>0</v>
      </c>
      <c r="J28">
        <v>0</v>
      </c>
      <c r="L28" t="s">
        <v>38</v>
      </c>
      <c r="N28" t="s">
        <v>113</v>
      </c>
      <c r="P28" t="s">
        <v>34</v>
      </c>
      <c r="R28" t="s">
        <v>28</v>
      </c>
      <c r="S28" t="s">
        <v>28</v>
      </c>
      <c r="T28" t="s">
        <v>687</v>
      </c>
      <c r="U28" t="s">
        <v>630</v>
      </c>
      <c r="V28" t="s">
        <v>649</v>
      </c>
    </row>
    <row r="29" spans="1:22">
      <c r="A29" t="s">
        <v>298</v>
      </c>
      <c r="D29" t="s">
        <v>32</v>
      </c>
      <c r="E29" t="s">
        <v>31</v>
      </c>
      <c r="G29" t="s">
        <v>688</v>
      </c>
      <c r="I29">
        <v>7</v>
      </c>
      <c r="J29">
        <v>7</v>
      </c>
      <c r="L29" t="s">
        <v>87</v>
      </c>
      <c r="M29" t="s">
        <v>165</v>
      </c>
      <c r="N29" t="s">
        <v>169</v>
      </c>
      <c r="O29">
        <v>1</v>
      </c>
      <c r="P29" t="s">
        <v>28</v>
      </c>
      <c r="R29" t="s">
        <v>28</v>
      </c>
      <c r="S29" t="s">
        <v>28</v>
      </c>
      <c r="V29" t="s">
        <v>649</v>
      </c>
    </row>
    <row r="30" spans="1:22">
      <c r="A30" t="s">
        <v>299</v>
      </c>
      <c r="D30" t="s">
        <v>22</v>
      </c>
      <c r="E30" t="s">
        <v>21</v>
      </c>
      <c r="F30" t="s">
        <v>20</v>
      </c>
      <c r="I30">
        <v>1</v>
      </c>
      <c r="J30">
        <v>0</v>
      </c>
      <c r="L30" t="s">
        <v>87</v>
      </c>
      <c r="M30" t="s">
        <v>188</v>
      </c>
      <c r="N30" t="s">
        <v>106</v>
      </c>
      <c r="O30">
        <v>1</v>
      </c>
      <c r="P30" t="s">
        <v>18</v>
      </c>
      <c r="R30" t="s">
        <v>689</v>
      </c>
      <c r="S30" t="s">
        <v>34</v>
      </c>
      <c r="V30" t="s">
        <v>651</v>
      </c>
    </row>
    <row r="31" spans="1:22">
      <c r="A31" t="s">
        <v>300</v>
      </c>
      <c r="D31" t="s">
        <v>45</v>
      </c>
      <c r="E31" t="s">
        <v>21</v>
      </c>
      <c r="I31">
        <v>4</v>
      </c>
      <c r="J31">
        <v>0</v>
      </c>
      <c r="L31" t="s">
        <v>637</v>
      </c>
      <c r="M31" t="s">
        <v>690</v>
      </c>
      <c r="N31" t="s">
        <v>131</v>
      </c>
      <c r="O31">
        <v>1</v>
      </c>
      <c r="P31" t="s">
        <v>28</v>
      </c>
      <c r="R31" t="s">
        <v>585</v>
      </c>
      <c r="S31" t="s">
        <v>42</v>
      </c>
      <c r="T31" t="s">
        <v>691</v>
      </c>
      <c r="V31" t="s">
        <v>651</v>
      </c>
    </row>
    <row r="32" spans="1:22">
      <c r="A32" t="s">
        <v>301</v>
      </c>
      <c r="D32" t="s">
        <v>90</v>
      </c>
      <c r="E32" t="s">
        <v>101</v>
      </c>
      <c r="G32" t="s">
        <v>692</v>
      </c>
      <c r="I32">
        <v>7</v>
      </c>
      <c r="J32">
        <v>4</v>
      </c>
      <c r="L32" t="s">
        <v>693</v>
      </c>
      <c r="N32" t="s">
        <v>106</v>
      </c>
      <c r="O32">
        <v>2</v>
      </c>
      <c r="P32" t="s">
        <v>28</v>
      </c>
      <c r="R32" t="s">
        <v>694</v>
      </c>
      <c r="S32" t="s">
        <v>34</v>
      </c>
      <c r="V32" t="s">
        <v>651</v>
      </c>
    </row>
    <row r="33" spans="1:22">
      <c r="A33" t="s">
        <v>302</v>
      </c>
      <c r="D33" t="s">
        <v>32</v>
      </c>
      <c r="E33" t="s">
        <v>93</v>
      </c>
      <c r="F33" t="s">
        <v>20</v>
      </c>
      <c r="L33" t="s">
        <v>87</v>
      </c>
      <c r="M33" t="s">
        <v>667</v>
      </c>
      <c r="N33" t="s">
        <v>113</v>
      </c>
      <c r="O33">
        <v>2</v>
      </c>
      <c r="P33" t="s">
        <v>28</v>
      </c>
      <c r="S33" t="s">
        <v>28</v>
      </c>
      <c r="T33" t="s">
        <v>681</v>
      </c>
      <c r="U33" t="s">
        <v>103</v>
      </c>
      <c r="V33" t="s">
        <v>649</v>
      </c>
    </row>
    <row r="34" spans="1:22">
      <c r="A34" t="s">
        <v>303</v>
      </c>
      <c r="D34" t="s">
        <v>32</v>
      </c>
      <c r="E34" t="s">
        <v>21</v>
      </c>
      <c r="I34">
        <v>6</v>
      </c>
      <c r="J34">
        <v>0</v>
      </c>
      <c r="L34" t="s">
        <v>637</v>
      </c>
      <c r="M34" t="s">
        <v>626</v>
      </c>
      <c r="N34" t="s">
        <v>126</v>
      </c>
      <c r="P34" t="s">
        <v>34</v>
      </c>
      <c r="R34" t="s">
        <v>28</v>
      </c>
      <c r="S34" t="s">
        <v>28</v>
      </c>
      <c r="T34" t="s">
        <v>684</v>
      </c>
      <c r="U34" t="s">
        <v>695</v>
      </c>
      <c r="V34" t="s">
        <v>649</v>
      </c>
    </row>
    <row r="35" spans="1:22">
      <c r="A35" t="s">
        <v>304</v>
      </c>
      <c r="D35" t="s">
        <v>45</v>
      </c>
      <c r="E35" t="s">
        <v>31</v>
      </c>
      <c r="G35" t="s">
        <v>696</v>
      </c>
      <c r="I35">
        <v>2</v>
      </c>
      <c r="J35">
        <v>2</v>
      </c>
      <c r="K35" t="s">
        <v>133</v>
      </c>
      <c r="L35" t="s">
        <v>87</v>
      </c>
      <c r="M35" t="s">
        <v>109</v>
      </c>
      <c r="N35" t="s">
        <v>171</v>
      </c>
      <c r="P35" t="s">
        <v>28</v>
      </c>
      <c r="R35" t="s">
        <v>34</v>
      </c>
      <c r="S35" t="s">
        <v>42</v>
      </c>
      <c r="T35" t="s">
        <v>652</v>
      </c>
      <c r="U35" t="s">
        <v>103</v>
      </c>
      <c r="V35" t="s">
        <v>651</v>
      </c>
    </row>
    <row r="36" spans="1:22">
      <c r="A36" t="s">
        <v>305</v>
      </c>
      <c r="D36" t="s">
        <v>90</v>
      </c>
      <c r="E36" t="s">
        <v>97</v>
      </c>
      <c r="I36">
        <v>8</v>
      </c>
      <c r="J36">
        <v>0</v>
      </c>
      <c r="L36" t="s">
        <v>38</v>
      </c>
      <c r="M36" t="s">
        <v>697</v>
      </c>
      <c r="N36" t="s">
        <v>198</v>
      </c>
      <c r="O36">
        <v>2</v>
      </c>
      <c r="S36" t="s">
        <v>34</v>
      </c>
      <c r="V36" t="s">
        <v>651</v>
      </c>
    </row>
    <row r="37" spans="1:22">
      <c r="A37" t="s">
        <v>306</v>
      </c>
      <c r="D37" t="s">
        <v>100</v>
      </c>
      <c r="E37" t="s">
        <v>101</v>
      </c>
      <c r="G37" t="s">
        <v>698</v>
      </c>
      <c r="I37">
        <v>14</v>
      </c>
      <c r="J37">
        <v>6</v>
      </c>
      <c r="L37" t="s">
        <v>87</v>
      </c>
      <c r="M37" t="s">
        <v>699</v>
      </c>
      <c r="N37" t="s">
        <v>113</v>
      </c>
      <c r="O37">
        <v>2</v>
      </c>
      <c r="P37" t="s">
        <v>24</v>
      </c>
      <c r="R37" t="s">
        <v>34</v>
      </c>
      <c r="S37" t="s">
        <v>571</v>
      </c>
      <c r="T37" t="s">
        <v>199</v>
      </c>
      <c r="U37" t="s">
        <v>103</v>
      </c>
      <c r="V37" t="s">
        <v>651</v>
      </c>
    </row>
    <row r="38" spans="1:22">
      <c r="A38" t="s">
        <v>307</v>
      </c>
      <c r="B38" t="s">
        <v>700</v>
      </c>
      <c r="D38" t="s">
        <v>90</v>
      </c>
      <c r="E38" t="s">
        <v>97</v>
      </c>
      <c r="G38" t="s">
        <v>701</v>
      </c>
      <c r="I38">
        <v>8</v>
      </c>
      <c r="J38">
        <v>0</v>
      </c>
      <c r="L38" t="s">
        <v>87</v>
      </c>
      <c r="M38" t="s">
        <v>188</v>
      </c>
      <c r="N38" t="s">
        <v>200</v>
      </c>
      <c r="O38">
        <v>1</v>
      </c>
      <c r="P38" t="s">
        <v>42</v>
      </c>
      <c r="R38" t="s">
        <v>665</v>
      </c>
      <c r="S38" t="s">
        <v>42</v>
      </c>
      <c r="T38" t="s">
        <v>681</v>
      </c>
      <c r="U38" t="s">
        <v>103</v>
      </c>
      <c r="V38" t="s">
        <v>651</v>
      </c>
    </row>
    <row r="39" spans="1:22">
      <c r="A39" t="s">
        <v>308</v>
      </c>
      <c r="D39" t="s">
        <v>22</v>
      </c>
      <c r="E39" t="s">
        <v>31</v>
      </c>
      <c r="F39" t="s">
        <v>20</v>
      </c>
      <c r="G39" t="s">
        <v>702</v>
      </c>
      <c r="I39">
        <v>1</v>
      </c>
      <c r="J39">
        <v>5</v>
      </c>
      <c r="K39" t="s">
        <v>201</v>
      </c>
      <c r="L39" t="s">
        <v>637</v>
      </c>
      <c r="M39" t="s">
        <v>703</v>
      </c>
      <c r="N39" t="s">
        <v>104</v>
      </c>
      <c r="P39" t="s">
        <v>34</v>
      </c>
      <c r="R39" t="s">
        <v>34</v>
      </c>
      <c r="S39" t="s">
        <v>57</v>
      </c>
      <c r="V39" t="s">
        <v>704</v>
      </c>
    </row>
    <row r="40" spans="1:22">
      <c r="A40" t="s">
        <v>309</v>
      </c>
      <c r="D40" t="s">
        <v>22</v>
      </c>
      <c r="E40" t="s">
        <v>36</v>
      </c>
      <c r="F40" t="s">
        <v>98</v>
      </c>
      <c r="L40" t="s">
        <v>17</v>
      </c>
      <c r="M40" t="s">
        <v>705</v>
      </c>
      <c r="N40" t="s">
        <v>202</v>
      </c>
      <c r="P40" t="s">
        <v>39</v>
      </c>
      <c r="R40" t="s">
        <v>39</v>
      </c>
      <c r="S40" t="s">
        <v>39</v>
      </c>
      <c r="V40" t="s">
        <v>651</v>
      </c>
    </row>
    <row r="41" spans="1:22">
      <c r="A41" t="s">
        <v>310</v>
      </c>
      <c r="C41" t="s">
        <v>624</v>
      </c>
      <c r="D41" t="s">
        <v>100</v>
      </c>
      <c r="E41" t="s">
        <v>138</v>
      </c>
      <c r="G41" t="s">
        <v>706</v>
      </c>
      <c r="I41">
        <v>9</v>
      </c>
      <c r="J41">
        <v>5</v>
      </c>
      <c r="K41" t="s">
        <v>122</v>
      </c>
      <c r="L41" t="s">
        <v>707</v>
      </c>
      <c r="M41" t="s">
        <v>708</v>
      </c>
      <c r="N41" t="s">
        <v>193</v>
      </c>
      <c r="O41">
        <v>1</v>
      </c>
      <c r="R41" t="s">
        <v>115</v>
      </c>
      <c r="S41" t="s">
        <v>561</v>
      </c>
      <c r="V41" t="s">
        <v>607</v>
      </c>
    </row>
    <row r="42" spans="1:22">
      <c r="A42" t="s">
        <v>311</v>
      </c>
      <c r="D42" t="s">
        <v>22</v>
      </c>
      <c r="E42" t="s">
        <v>36</v>
      </c>
      <c r="F42" t="s">
        <v>98</v>
      </c>
      <c r="L42" t="s">
        <v>17</v>
      </c>
      <c r="M42" t="s">
        <v>709</v>
      </c>
      <c r="N42" t="s">
        <v>121</v>
      </c>
      <c r="O42">
        <v>2</v>
      </c>
      <c r="P42" t="s">
        <v>28</v>
      </c>
      <c r="R42" t="s">
        <v>117</v>
      </c>
      <c r="S42" t="s">
        <v>34</v>
      </c>
      <c r="V42" t="s">
        <v>562</v>
      </c>
    </row>
    <row r="43" spans="1:22">
      <c r="A43" t="s">
        <v>312</v>
      </c>
      <c r="C43" t="s">
        <v>608</v>
      </c>
      <c r="D43" t="s">
        <v>100</v>
      </c>
      <c r="E43" t="s">
        <v>101</v>
      </c>
      <c r="F43" t="s">
        <v>162</v>
      </c>
      <c r="G43" t="s">
        <v>710</v>
      </c>
      <c r="I43">
        <v>8</v>
      </c>
      <c r="J43">
        <v>7</v>
      </c>
      <c r="K43" t="s">
        <v>131</v>
      </c>
      <c r="L43" t="s">
        <v>17</v>
      </c>
      <c r="M43" t="s">
        <v>711</v>
      </c>
      <c r="N43" t="s">
        <v>563</v>
      </c>
      <c r="O43">
        <v>1</v>
      </c>
      <c r="P43" t="s">
        <v>89</v>
      </c>
      <c r="R43" t="s">
        <v>204</v>
      </c>
      <c r="S43" t="s">
        <v>205</v>
      </c>
      <c r="V43" t="s">
        <v>206</v>
      </c>
    </row>
    <row r="44" spans="1:22">
      <c r="A44" t="s">
        <v>313</v>
      </c>
      <c r="C44" t="s">
        <v>624</v>
      </c>
      <c r="D44" t="s">
        <v>32</v>
      </c>
      <c r="E44" t="s">
        <v>15</v>
      </c>
      <c r="G44" t="s">
        <v>712</v>
      </c>
      <c r="H44" t="s">
        <v>659</v>
      </c>
      <c r="J44">
        <v>1</v>
      </c>
      <c r="K44" t="s">
        <v>207</v>
      </c>
      <c r="L44" t="s">
        <v>637</v>
      </c>
      <c r="M44" t="s">
        <v>713</v>
      </c>
      <c r="N44" t="s">
        <v>94</v>
      </c>
      <c r="O44">
        <v>1</v>
      </c>
      <c r="R44" t="s">
        <v>714</v>
      </c>
      <c r="S44" t="s">
        <v>715</v>
      </c>
      <c r="T44" t="s">
        <v>659</v>
      </c>
      <c r="U44" t="s">
        <v>659</v>
      </c>
      <c r="V44" t="s">
        <v>651</v>
      </c>
    </row>
    <row r="45" spans="1:22">
      <c r="A45" t="s">
        <v>314</v>
      </c>
      <c r="C45" t="s">
        <v>608</v>
      </c>
      <c r="D45" t="s">
        <v>100</v>
      </c>
      <c r="E45" t="s">
        <v>138</v>
      </c>
      <c r="G45" t="s">
        <v>716</v>
      </c>
      <c r="I45">
        <v>41</v>
      </c>
      <c r="J45">
        <v>9</v>
      </c>
      <c r="K45" t="s">
        <v>102</v>
      </c>
      <c r="L45" t="s">
        <v>637</v>
      </c>
      <c r="N45" t="s">
        <v>102</v>
      </c>
      <c r="O45">
        <v>1</v>
      </c>
      <c r="P45" t="s">
        <v>28</v>
      </c>
      <c r="R45" t="s">
        <v>717</v>
      </c>
      <c r="S45" t="s">
        <v>34</v>
      </c>
      <c r="V45" t="s">
        <v>651</v>
      </c>
    </row>
    <row r="46" spans="1:22">
      <c r="A46" t="s">
        <v>315</v>
      </c>
      <c r="D46" t="s">
        <v>22</v>
      </c>
      <c r="E46" t="s">
        <v>36</v>
      </c>
      <c r="F46" t="s">
        <v>20</v>
      </c>
      <c r="L46" t="s">
        <v>17</v>
      </c>
      <c r="N46" t="s">
        <v>106</v>
      </c>
      <c r="O46">
        <v>2</v>
      </c>
      <c r="P46" t="s">
        <v>34</v>
      </c>
      <c r="R46" t="s">
        <v>34</v>
      </c>
      <c r="S46" t="s">
        <v>34</v>
      </c>
      <c r="V46" t="s">
        <v>651</v>
      </c>
    </row>
    <row r="47" spans="1:22">
      <c r="A47" t="s">
        <v>316</v>
      </c>
      <c r="D47" t="s">
        <v>35</v>
      </c>
      <c r="E47" t="s">
        <v>93</v>
      </c>
      <c r="F47" t="s">
        <v>20</v>
      </c>
      <c r="L47" t="s">
        <v>17</v>
      </c>
      <c r="M47" t="s">
        <v>109</v>
      </c>
      <c r="N47" t="s">
        <v>181</v>
      </c>
      <c r="O47">
        <v>1</v>
      </c>
      <c r="P47" t="s">
        <v>34</v>
      </c>
      <c r="R47" t="s">
        <v>123</v>
      </c>
      <c r="S47" t="s">
        <v>208</v>
      </c>
      <c r="V47" t="s">
        <v>44</v>
      </c>
    </row>
    <row r="48" spans="1:22">
      <c r="A48" t="s">
        <v>317</v>
      </c>
      <c r="D48" t="s">
        <v>35</v>
      </c>
      <c r="E48" t="s">
        <v>93</v>
      </c>
      <c r="F48" t="s">
        <v>20</v>
      </c>
      <c r="G48" t="s">
        <v>672</v>
      </c>
      <c r="I48">
        <v>4</v>
      </c>
      <c r="J48">
        <v>0</v>
      </c>
      <c r="K48" t="s">
        <v>129</v>
      </c>
      <c r="L48" t="s">
        <v>87</v>
      </c>
      <c r="M48" t="s">
        <v>165</v>
      </c>
      <c r="N48" t="s">
        <v>128</v>
      </c>
      <c r="O48">
        <v>1</v>
      </c>
      <c r="P48" t="s">
        <v>42</v>
      </c>
      <c r="R48" t="s">
        <v>28</v>
      </c>
      <c r="S48" t="s">
        <v>42</v>
      </c>
      <c r="V48" t="s">
        <v>44</v>
      </c>
    </row>
    <row r="49" spans="1:22">
      <c r="A49" t="s">
        <v>318</v>
      </c>
      <c r="D49" t="s">
        <v>35</v>
      </c>
      <c r="E49" t="s">
        <v>93</v>
      </c>
      <c r="F49" t="s">
        <v>20</v>
      </c>
      <c r="I49">
        <v>2</v>
      </c>
      <c r="J49">
        <v>0</v>
      </c>
      <c r="L49" t="s">
        <v>17</v>
      </c>
      <c r="M49" t="s">
        <v>718</v>
      </c>
      <c r="N49" t="s">
        <v>209</v>
      </c>
      <c r="O49">
        <v>1</v>
      </c>
      <c r="P49" t="s">
        <v>34</v>
      </c>
      <c r="R49" t="s">
        <v>60</v>
      </c>
      <c r="S49" t="s">
        <v>34</v>
      </c>
      <c r="V49" t="s">
        <v>44</v>
      </c>
    </row>
    <row r="50" spans="1:22">
      <c r="A50" t="s">
        <v>319</v>
      </c>
      <c r="E50" t="s">
        <v>93</v>
      </c>
      <c r="I50">
        <v>2</v>
      </c>
      <c r="J50">
        <v>0</v>
      </c>
      <c r="L50" t="s">
        <v>17</v>
      </c>
      <c r="M50" t="s">
        <v>224</v>
      </c>
      <c r="N50" t="s">
        <v>210</v>
      </c>
      <c r="O50">
        <v>1</v>
      </c>
      <c r="P50" t="s">
        <v>42</v>
      </c>
      <c r="R50" t="s">
        <v>34</v>
      </c>
      <c r="S50" t="s">
        <v>42</v>
      </c>
      <c r="V50" t="s">
        <v>44</v>
      </c>
    </row>
    <row r="51" spans="1:22">
      <c r="A51" t="s">
        <v>320</v>
      </c>
      <c r="D51" t="s">
        <v>183</v>
      </c>
      <c r="E51" t="s">
        <v>93</v>
      </c>
      <c r="F51" t="s">
        <v>20</v>
      </c>
      <c r="L51" t="s">
        <v>17</v>
      </c>
      <c r="M51" t="s">
        <v>165</v>
      </c>
      <c r="N51" t="s">
        <v>132</v>
      </c>
      <c r="O51">
        <v>1</v>
      </c>
      <c r="P51" t="s">
        <v>34</v>
      </c>
      <c r="R51" t="s">
        <v>34</v>
      </c>
      <c r="S51" t="s">
        <v>34</v>
      </c>
      <c r="V51" t="s">
        <v>44</v>
      </c>
    </row>
    <row r="52" spans="1:22">
      <c r="A52" t="s">
        <v>321</v>
      </c>
      <c r="D52" t="s">
        <v>35</v>
      </c>
      <c r="E52" t="s">
        <v>93</v>
      </c>
      <c r="F52" t="s">
        <v>20</v>
      </c>
      <c r="G52" t="s">
        <v>564</v>
      </c>
      <c r="I52">
        <v>5</v>
      </c>
      <c r="J52">
        <v>0</v>
      </c>
      <c r="L52" t="s">
        <v>17</v>
      </c>
      <c r="M52" t="s">
        <v>186</v>
      </c>
      <c r="N52" t="s">
        <v>119</v>
      </c>
      <c r="O52">
        <v>1</v>
      </c>
      <c r="P52" t="s">
        <v>28</v>
      </c>
      <c r="R52" t="s">
        <v>28</v>
      </c>
      <c r="S52" t="s">
        <v>34</v>
      </c>
      <c r="V52" t="s">
        <v>172</v>
      </c>
    </row>
    <row r="53" spans="1:22">
      <c r="A53" t="s">
        <v>322</v>
      </c>
      <c r="D53" t="s">
        <v>35</v>
      </c>
      <c r="E53" t="s">
        <v>93</v>
      </c>
      <c r="F53" t="s">
        <v>20</v>
      </c>
      <c r="L53" t="s">
        <v>17</v>
      </c>
      <c r="M53" t="s">
        <v>186</v>
      </c>
      <c r="N53" t="s">
        <v>209</v>
      </c>
      <c r="O53">
        <v>1</v>
      </c>
      <c r="P53" t="s">
        <v>28</v>
      </c>
      <c r="R53" t="s">
        <v>28</v>
      </c>
      <c r="S53" t="s">
        <v>28</v>
      </c>
      <c r="V53" t="s">
        <v>719</v>
      </c>
    </row>
    <row r="54" spans="1:22">
      <c r="A54" t="s">
        <v>323</v>
      </c>
      <c r="D54" t="s">
        <v>182</v>
      </c>
      <c r="E54" t="s">
        <v>15</v>
      </c>
      <c r="G54" t="s">
        <v>720</v>
      </c>
      <c r="I54">
        <v>6</v>
      </c>
      <c r="J54">
        <v>4</v>
      </c>
      <c r="K54" t="s">
        <v>125</v>
      </c>
      <c r="L54" t="s">
        <v>637</v>
      </c>
      <c r="M54" t="s">
        <v>645</v>
      </c>
      <c r="N54" t="s">
        <v>202</v>
      </c>
      <c r="P54" t="s">
        <v>34</v>
      </c>
      <c r="R54" t="s">
        <v>28</v>
      </c>
      <c r="S54" t="s">
        <v>721</v>
      </c>
      <c r="V54" t="s">
        <v>722</v>
      </c>
    </row>
    <row r="55" spans="1:22">
      <c r="A55" t="s">
        <v>324</v>
      </c>
      <c r="D55" t="s">
        <v>22</v>
      </c>
      <c r="E55" t="s">
        <v>93</v>
      </c>
      <c r="F55" t="s">
        <v>20</v>
      </c>
      <c r="I55">
        <v>3</v>
      </c>
      <c r="J55">
        <v>0</v>
      </c>
      <c r="L55" t="s">
        <v>38</v>
      </c>
      <c r="M55" t="s">
        <v>165</v>
      </c>
      <c r="N55" t="s">
        <v>128</v>
      </c>
      <c r="O55">
        <v>1</v>
      </c>
      <c r="P55" t="s">
        <v>34</v>
      </c>
      <c r="R55" t="s">
        <v>34</v>
      </c>
      <c r="S55" t="s">
        <v>42</v>
      </c>
      <c r="V55" t="s">
        <v>44</v>
      </c>
    </row>
    <row r="56" spans="1:22">
      <c r="A56" t="s">
        <v>325</v>
      </c>
      <c r="D56" t="s">
        <v>182</v>
      </c>
      <c r="E56" t="s">
        <v>93</v>
      </c>
      <c r="F56" t="s">
        <v>20</v>
      </c>
      <c r="G56" t="s">
        <v>723</v>
      </c>
      <c r="I56">
        <v>1</v>
      </c>
      <c r="J56" t="s">
        <v>724</v>
      </c>
      <c r="K56" t="s">
        <v>122</v>
      </c>
      <c r="L56" t="s">
        <v>17</v>
      </c>
      <c r="M56" t="s">
        <v>165</v>
      </c>
      <c r="N56" t="s">
        <v>88</v>
      </c>
      <c r="P56" t="s">
        <v>34</v>
      </c>
      <c r="R56" t="s">
        <v>28</v>
      </c>
      <c r="S56" t="s">
        <v>34</v>
      </c>
      <c r="V56" t="s">
        <v>44</v>
      </c>
    </row>
    <row r="57" spans="1:22">
      <c r="A57" t="s">
        <v>326</v>
      </c>
      <c r="E57" t="s">
        <v>93</v>
      </c>
      <c r="I57">
        <v>4</v>
      </c>
      <c r="J57">
        <v>0</v>
      </c>
      <c r="L57" t="s">
        <v>637</v>
      </c>
      <c r="M57" t="s">
        <v>725</v>
      </c>
      <c r="N57" t="s">
        <v>132</v>
      </c>
      <c r="O57">
        <v>4</v>
      </c>
      <c r="P57" t="s">
        <v>34</v>
      </c>
      <c r="R57" t="s">
        <v>726</v>
      </c>
      <c r="S57" t="s">
        <v>34</v>
      </c>
      <c r="V57" t="s">
        <v>44</v>
      </c>
    </row>
    <row r="58" spans="1:22">
      <c r="A58" t="s">
        <v>327</v>
      </c>
      <c r="D58" t="s">
        <v>182</v>
      </c>
      <c r="E58" t="s">
        <v>15</v>
      </c>
      <c r="G58" t="s">
        <v>727</v>
      </c>
      <c r="I58">
        <v>5</v>
      </c>
      <c r="J58">
        <v>4</v>
      </c>
      <c r="K58" t="s">
        <v>49</v>
      </c>
      <c r="L58" t="s">
        <v>17</v>
      </c>
      <c r="M58" t="s">
        <v>109</v>
      </c>
      <c r="N58" t="s">
        <v>211</v>
      </c>
      <c r="P58" t="s">
        <v>34</v>
      </c>
      <c r="R58" t="s">
        <v>123</v>
      </c>
      <c r="S58" t="s">
        <v>28</v>
      </c>
      <c r="V58" t="s">
        <v>565</v>
      </c>
    </row>
    <row r="59" spans="1:22">
      <c r="A59" t="s">
        <v>328</v>
      </c>
      <c r="D59" t="s">
        <v>183</v>
      </c>
      <c r="E59" t="s">
        <v>93</v>
      </c>
      <c r="F59" t="s">
        <v>20</v>
      </c>
      <c r="L59" t="s">
        <v>17</v>
      </c>
      <c r="M59" t="s">
        <v>165</v>
      </c>
      <c r="N59" t="s">
        <v>119</v>
      </c>
      <c r="O59">
        <v>1</v>
      </c>
      <c r="P59" t="s">
        <v>34</v>
      </c>
      <c r="R59" t="s">
        <v>34</v>
      </c>
      <c r="S59" t="s">
        <v>34</v>
      </c>
      <c r="V59" t="s">
        <v>172</v>
      </c>
    </row>
    <row r="60" spans="1:22">
      <c r="A60" t="s">
        <v>329</v>
      </c>
      <c r="D60" t="s">
        <v>183</v>
      </c>
      <c r="E60" t="s">
        <v>93</v>
      </c>
      <c r="F60" t="s">
        <v>20</v>
      </c>
      <c r="I60">
        <v>2</v>
      </c>
      <c r="J60">
        <v>0</v>
      </c>
      <c r="L60" t="s">
        <v>637</v>
      </c>
      <c r="M60" t="s">
        <v>728</v>
      </c>
      <c r="N60" t="s">
        <v>107</v>
      </c>
      <c r="O60">
        <v>2</v>
      </c>
      <c r="R60" t="s">
        <v>123</v>
      </c>
      <c r="S60" t="s">
        <v>34</v>
      </c>
      <c r="V60" t="s">
        <v>44</v>
      </c>
    </row>
    <row r="61" spans="1:22">
      <c r="A61" t="s">
        <v>330</v>
      </c>
      <c r="D61" t="s">
        <v>183</v>
      </c>
      <c r="E61" t="s">
        <v>93</v>
      </c>
      <c r="F61" t="s">
        <v>20</v>
      </c>
      <c r="L61" t="s">
        <v>17</v>
      </c>
      <c r="M61" t="s">
        <v>729</v>
      </c>
      <c r="N61" t="s">
        <v>113</v>
      </c>
      <c r="O61">
        <v>3</v>
      </c>
      <c r="P61" t="s">
        <v>42</v>
      </c>
      <c r="R61" t="s">
        <v>60</v>
      </c>
      <c r="S61" t="s">
        <v>34</v>
      </c>
      <c r="V61" t="s">
        <v>44</v>
      </c>
    </row>
    <row r="62" spans="1:22">
      <c r="A62" t="s">
        <v>331</v>
      </c>
      <c r="D62" t="s">
        <v>35</v>
      </c>
      <c r="E62" t="s">
        <v>93</v>
      </c>
      <c r="F62" t="s">
        <v>20</v>
      </c>
      <c r="I62">
        <v>1</v>
      </c>
      <c r="J62">
        <v>0</v>
      </c>
      <c r="L62" t="s">
        <v>17</v>
      </c>
      <c r="M62" t="s">
        <v>718</v>
      </c>
      <c r="N62" t="s">
        <v>119</v>
      </c>
      <c r="O62">
        <v>3</v>
      </c>
      <c r="P62" t="s">
        <v>34</v>
      </c>
      <c r="R62" t="s">
        <v>120</v>
      </c>
      <c r="S62" t="s">
        <v>730</v>
      </c>
      <c r="V62" t="s">
        <v>731</v>
      </c>
    </row>
    <row r="63" spans="1:22">
      <c r="A63" t="s">
        <v>332</v>
      </c>
      <c r="D63" t="s">
        <v>32</v>
      </c>
      <c r="E63" t="s">
        <v>93</v>
      </c>
      <c r="F63" t="s">
        <v>20</v>
      </c>
      <c r="G63" t="s">
        <v>732</v>
      </c>
      <c r="I63">
        <v>7</v>
      </c>
      <c r="J63">
        <v>1</v>
      </c>
      <c r="K63" t="s">
        <v>122</v>
      </c>
      <c r="L63" t="s">
        <v>17</v>
      </c>
      <c r="M63" t="s">
        <v>733</v>
      </c>
      <c r="N63" t="s">
        <v>110</v>
      </c>
      <c r="O63">
        <v>3</v>
      </c>
      <c r="P63" t="s">
        <v>34</v>
      </c>
      <c r="R63" t="s">
        <v>263</v>
      </c>
      <c r="S63" t="s">
        <v>734</v>
      </c>
      <c r="V63" t="s">
        <v>44</v>
      </c>
    </row>
    <row r="64" spans="1:22">
      <c r="A64" t="s">
        <v>333</v>
      </c>
      <c r="D64" t="s">
        <v>35</v>
      </c>
      <c r="E64" t="s">
        <v>93</v>
      </c>
      <c r="F64" t="s">
        <v>20</v>
      </c>
      <c r="L64" t="s">
        <v>17</v>
      </c>
      <c r="N64" t="s">
        <v>99</v>
      </c>
      <c r="O64">
        <v>2</v>
      </c>
      <c r="P64" t="s">
        <v>34</v>
      </c>
      <c r="R64" t="s">
        <v>28</v>
      </c>
      <c r="S64" t="s">
        <v>34</v>
      </c>
      <c r="V64" t="s">
        <v>651</v>
      </c>
    </row>
    <row r="65" spans="1:22">
      <c r="A65" t="s">
        <v>334</v>
      </c>
      <c r="D65" t="s">
        <v>35</v>
      </c>
      <c r="E65" t="s">
        <v>93</v>
      </c>
      <c r="F65" t="s">
        <v>20</v>
      </c>
      <c r="I65">
        <v>3</v>
      </c>
      <c r="J65" t="s">
        <v>735</v>
      </c>
      <c r="L65" t="s">
        <v>637</v>
      </c>
      <c r="M65" t="s">
        <v>636</v>
      </c>
      <c r="N65" t="s">
        <v>170</v>
      </c>
      <c r="O65">
        <v>2</v>
      </c>
      <c r="P65" t="s">
        <v>34</v>
      </c>
      <c r="R65" t="s">
        <v>34</v>
      </c>
      <c r="S65" t="s">
        <v>42</v>
      </c>
      <c r="V65" t="s">
        <v>44</v>
      </c>
    </row>
    <row r="66" spans="1:22">
      <c r="A66" t="s">
        <v>335</v>
      </c>
      <c r="D66" t="s">
        <v>22</v>
      </c>
      <c r="E66" t="s">
        <v>15</v>
      </c>
      <c r="F66" t="s">
        <v>20</v>
      </c>
      <c r="G66" t="s">
        <v>641</v>
      </c>
      <c r="I66">
        <v>12</v>
      </c>
      <c r="J66">
        <v>7</v>
      </c>
      <c r="K66" t="s">
        <v>104</v>
      </c>
      <c r="L66" t="s">
        <v>17</v>
      </c>
      <c r="M66" t="s">
        <v>186</v>
      </c>
      <c r="N66" t="s">
        <v>91</v>
      </c>
      <c r="P66" t="s">
        <v>42</v>
      </c>
      <c r="R66" t="s">
        <v>212</v>
      </c>
      <c r="S66" t="s">
        <v>42</v>
      </c>
      <c r="V66" t="s">
        <v>44</v>
      </c>
    </row>
    <row r="67" spans="1:22">
      <c r="A67" t="s">
        <v>336</v>
      </c>
      <c r="D67" t="s">
        <v>183</v>
      </c>
      <c r="E67" t="s">
        <v>93</v>
      </c>
      <c r="F67" t="s">
        <v>20</v>
      </c>
      <c r="G67" t="s">
        <v>736</v>
      </c>
      <c r="I67">
        <v>12</v>
      </c>
      <c r="J67">
        <v>6</v>
      </c>
      <c r="K67" t="s">
        <v>164</v>
      </c>
      <c r="L67" t="s">
        <v>17</v>
      </c>
      <c r="M67" t="s">
        <v>733</v>
      </c>
      <c r="N67" t="s">
        <v>130</v>
      </c>
      <c r="O67">
        <v>1</v>
      </c>
      <c r="P67" t="s">
        <v>34</v>
      </c>
      <c r="R67" t="s">
        <v>60</v>
      </c>
      <c r="S67" t="s">
        <v>737</v>
      </c>
      <c r="V67" t="s">
        <v>738</v>
      </c>
    </row>
    <row r="68" spans="1:22">
      <c r="A68" t="s">
        <v>337</v>
      </c>
      <c r="D68" t="s">
        <v>183</v>
      </c>
      <c r="E68" t="s">
        <v>93</v>
      </c>
      <c r="F68" t="s">
        <v>20</v>
      </c>
      <c r="G68" t="s">
        <v>739</v>
      </c>
      <c r="I68">
        <v>1</v>
      </c>
      <c r="J68">
        <v>1</v>
      </c>
      <c r="K68" t="s">
        <v>213</v>
      </c>
      <c r="L68" t="s">
        <v>17</v>
      </c>
      <c r="M68" t="s">
        <v>740</v>
      </c>
      <c r="N68" t="s">
        <v>209</v>
      </c>
      <c r="P68" t="s">
        <v>42</v>
      </c>
      <c r="R68" t="s">
        <v>741</v>
      </c>
      <c r="S68" t="s">
        <v>742</v>
      </c>
      <c r="V68" t="s">
        <v>44</v>
      </c>
    </row>
    <row r="69" spans="1:22">
      <c r="A69" t="s">
        <v>338</v>
      </c>
      <c r="C69">
        <v>1.5</v>
      </c>
      <c r="D69" t="s">
        <v>32</v>
      </c>
      <c r="E69" t="s">
        <v>93</v>
      </c>
      <c r="F69" t="s">
        <v>20</v>
      </c>
      <c r="G69" t="s">
        <v>743</v>
      </c>
      <c r="I69">
        <v>7</v>
      </c>
      <c r="J69">
        <v>0</v>
      </c>
      <c r="L69" t="s">
        <v>17</v>
      </c>
      <c r="M69" t="s">
        <v>186</v>
      </c>
      <c r="N69" t="s">
        <v>192</v>
      </c>
      <c r="O69">
        <v>1</v>
      </c>
      <c r="P69" t="s">
        <v>34</v>
      </c>
      <c r="R69" t="s">
        <v>60</v>
      </c>
      <c r="S69" t="s">
        <v>42</v>
      </c>
      <c r="V69" t="s">
        <v>44</v>
      </c>
    </row>
    <row r="70" spans="1:22">
      <c r="A70" t="s">
        <v>339</v>
      </c>
      <c r="B70" t="s">
        <v>700</v>
      </c>
      <c r="D70" t="s">
        <v>22</v>
      </c>
      <c r="E70" t="s">
        <v>21</v>
      </c>
      <c r="F70" t="s">
        <v>14</v>
      </c>
      <c r="I70">
        <v>1</v>
      </c>
      <c r="J70">
        <v>1</v>
      </c>
      <c r="L70" t="s">
        <v>17</v>
      </c>
      <c r="M70" t="s">
        <v>718</v>
      </c>
      <c r="N70" t="s">
        <v>214</v>
      </c>
      <c r="O70">
        <v>3</v>
      </c>
      <c r="P70" t="s">
        <v>34</v>
      </c>
      <c r="R70" t="s">
        <v>28</v>
      </c>
      <c r="S70" t="s">
        <v>34</v>
      </c>
      <c r="V70" t="s">
        <v>44</v>
      </c>
    </row>
    <row r="71" spans="1:22">
      <c r="A71" t="s">
        <v>340</v>
      </c>
      <c r="D71" t="s">
        <v>35</v>
      </c>
      <c r="E71" t="s">
        <v>93</v>
      </c>
      <c r="F71" t="s">
        <v>20</v>
      </c>
      <c r="I71">
        <v>4</v>
      </c>
      <c r="J71">
        <v>0</v>
      </c>
      <c r="L71" t="s">
        <v>87</v>
      </c>
      <c r="M71" t="s">
        <v>165</v>
      </c>
      <c r="N71" t="s">
        <v>129</v>
      </c>
      <c r="O71">
        <v>1</v>
      </c>
      <c r="P71" t="s">
        <v>42</v>
      </c>
      <c r="R71" t="s">
        <v>28</v>
      </c>
      <c r="S71" t="s">
        <v>42</v>
      </c>
      <c r="V71" t="s">
        <v>44</v>
      </c>
    </row>
    <row r="72" spans="1:22">
      <c r="A72" t="s">
        <v>341</v>
      </c>
      <c r="D72" t="s">
        <v>182</v>
      </c>
      <c r="E72" t="s">
        <v>177</v>
      </c>
      <c r="F72" t="s">
        <v>20</v>
      </c>
      <c r="G72" t="s">
        <v>744</v>
      </c>
      <c r="I72">
        <v>2</v>
      </c>
      <c r="J72">
        <v>1</v>
      </c>
      <c r="K72" t="s">
        <v>215</v>
      </c>
      <c r="L72" t="s">
        <v>17</v>
      </c>
      <c r="M72" t="s">
        <v>718</v>
      </c>
      <c r="N72" t="s">
        <v>106</v>
      </c>
      <c r="O72">
        <v>4</v>
      </c>
      <c r="P72" t="s">
        <v>216</v>
      </c>
      <c r="R72" t="s">
        <v>120</v>
      </c>
      <c r="S72" t="s">
        <v>745</v>
      </c>
      <c r="V72" t="s">
        <v>44</v>
      </c>
    </row>
    <row r="73" spans="1:22">
      <c r="A73" t="s">
        <v>342</v>
      </c>
      <c r="D73" t="s">
        <v>35</v>
      </c>
      <c r="E73" t="s">
        <v>93</v>
      </c>
      <c r="G73" t="s">
        <v>736</v>
      </c>
      <c r="I73">
        <v>1</v>
      </c>
      <c r="J73">
        <v>0</v>
      </c>
      <c r="K73" t="s">
        <v>171</v>
      </c>
      <c r="L73" t="s">
        <v>17</v>
      </c>
      <c r="N73" t="s">
        <v>139</v>
      </c>
      <c r="O73">
        <v>1</v>
      </c>
      <c r="P73" t="s">
        <v>217</v>
      </c>
      <c r="R73" t="s">
        <v>120</v>
      </c>
      <c r="S73" t="s">
        <v>746</v>
      </c>
      <c r="V73" t="s">
        <v>44</v>
      </c>
    </row>
    <row r="74" spans="1:22">
      <c r="A74" t="s">
        <v>343</v>
      </c>
      <c r="D74" t="s">
        <v>183</v>
      </c>
      <c r="E74" t="s">
        <v>93</v>
      </c>
      <c r="F74" t="s">
        <v>20</v>
      </c>
      <c r="I74">
        <v>4</v>
      </c>
      <c r="L74" t="s">
        <v>17</v>
      </c>
      <c r="M74" t="s">
        <v>747</v>
      </c>
      <c r="N74" t="s">
        <v>94</v>
      </c>
      <c r="O74">
        <v>1</v>
      </c>
      <c r="P74" t="s">
        <v>34</v>
      </c>
      <c r="R74" t="s">
        <v>748</v>
      </c>
      <c r="S74" t="s">
        <v>34</v>
      </c>
      <c r="V74" t="s">
        <v>44</v>
      </c>
    </row>
    <row r="75" spans="1:22">
      <c r="A75" t="s">
        <v>344</v>
      </c>
      <c r="D75" t="s">
        <v>35</v>
      </c>
      <c r="E75" t="s">
        <v>177</v>
      </c>
      <c r="F75" t="s">
        <v>20</v>
      </c>
      <c r="G75" t="s">
        <v>749</v>
      </c>
      <c r="I75">
        <v>45</v>
      </c>
      <c r="J75">
        <v>11</v>
      </c>
      <c r="K75" t="s">
        <v>181</v>
      </c>
      <c r="L75" t="s">
        <v>87</v>
      </c>
      <c r="N75" t="s">
        <v>163</v>
      </c>
      <c r="O75">
        <v>7</v>
      </c>
      <c r="P75" t="s">
        <v>34</v>
      </c>
      <c r="R75" t="s">
        <v>28</v>
      </c>
      <c r="S75" t="s">
        <v>28</v>
      </c>
      <c r="V75" t="s">
        <v>750</v>
      </c>
    </row>
    <row r="76" spans="1:22">
      <c r="A76" t="s">
        <v>345</v>
      </c>
      <c r="D76" t="s">
        <v>35</v>
      </c>
      <c r="E76" t="s">
        <v>93</v>
      </c>
      <c r="F76" t="s">
        <v>20</v>
      </c>
      <c r="I76">
        <v>1</v>
      </c>
      <c r="J76">
        <v>0</v>
      </c>
      <c r="L76" t="s">
        <v>38</v>
      </c>
      <c r="N76" t="s">
        <v>218</v>
      </c>
      <c r="O76">
        <v>1</v>
      </c>
      <c r="P76" t="s">
        <v>34</v>
      </c>
      <c r="R76" t="s">
        <v>34</v>
      </c>
      <c r="S76" t="s">
        <v>34</v>
      </c>
      <c r="V76" t="s">
        <v>44</v>
      </c>
    </row>
    <row r="77" spans="1:22">
      <c r="A77" t="s">
        <v>346</v>
      </c>
      <c r="D77" t="s">
        <v>35</v>
      </c>
      <c r="E77" t="s">
        <v>177</v>
      </c>
      <c r="G77" t="s">
        <v>751</v>
      </c>
      <c r="I77">
        <v>4</v>
      </c>
      <c r="J77">
        <v>1</v>
      </c>
      <c r="K77" t="s">
        <v>219</v>
      </c>
      <c r="L77" t="s">
        <v>17</v>
      </c>
      <c r="M77" t="s">
        <v>109</v>
      </c>
      <c r="N77" t="s">
        <v>125</v>
      </c>
      <c r="P77" t="s">
        <v>34</v>
      </c>
      <c r="R77" t="s">
        <v>123</v>
      </c>
      <c r="S77" t="s">
        <v>566</v>
      </c>
      <c r="V77" t="s">
        <v>44</v>
      </c>
    </row>
    <row r="78" spans="1:22">
      <c r="A78" t="s">
        <v>347</v>
      </c>
      <c r="D78" t="s">
        <v>182</v>
      </c>
      <c r="E78" t="s">
        <v>177</v>
      </c>
      <c r="F78" t="s">
        <v>20</v>
      </c>
      <c r="G78" t="s">
        <v>752</v>
      </c>
      <c r="I78">
        <v>5</v>
      </c>
      <c r="J78">
        <v>3</v>
      </c>
      <c r="K78" t="s">
        <v>46</v>
      </c>
      <c r="L78" t="s">
        <v>637</v>
      </c>
      <c r="M78" t="s">
        <v>645</v>
      </c>
      <c r="N78" t="s">
        <v>753</v>
      </c>
      <c r="O78">
        <v>1</v>
      </c>
      <c r="P78" t="s">
        <v>34</v>
      </c>
      <c r="R78" t="s">
        <v>120</v>
      </c>
      <c r="S78" t="s">
        <v>34</v>
      </c>
      <c r="V78" t="s">
        <v>44</v>
      </c>
    </row>
    <row r="79" spans="1:22">
      <c r="A79" t="s">
        <v>348</v>
      </c>
      <c r="G79" t="s">
        <v>754</v>
      </c>
      <c r="I79">
        <v>16</v>
      </c>
      <c r="J79">
        <v>15</v>
      </c>
      <c r="K79" t="s">
        <v>209</v>
      </c>
      <c r="L79" t="s">
        <v>637</v>
      </c>
      <c r="N79" t="s">
        <v>209</v>
      </c>
      <c r="O79">
        <v>2</v>
      </c>
      <c r="P79" t="s">
        <v>34</v>
      </c>
      <c r="R79" t="s">
        <v>28</v>
      </c>
      <c r="S79" t="s">
        <v>614</v>
      </c>
      <c r="V79" t="s">
        <v>44</v>
      </c>
    </row>
    <row r="80" spans="1:22">
      <c r="A80" t="s">
        <v>349</v>
      </c>
      <c r="D80" t="s">
        <v>22</v>
      </c>
      <c r="E80" t="s">
        <v>177</v>
      </c>
      <c r="F80" t="s">
        <v>20</v>
      </c>
      <c r="G80" t="s">
        <v>222</v>
      </c>
      <c r="I80">
        <v>2</v>
      </c>
      <c r="J80">
        <v>2</v>
      </c>
      <c r="K80" t="s">
        <v>124</v>
      </c>
      <c r="L80" t="s">
        <v>17</v>
      </c>
      <c r="M80" t="s">
        <v>733</v>
      </c>
      <c r="N80" t="s">
        <v>106</v>
      </c>
      <c r="O80">
        <v>3</v>
      </c>
      <c r="P80" t="s">
        <v>34</v>
      </c>
      <c r="R80" t="s">
        <v>28</v>
      </c>
      <c r="S80" t="s">
        <v>47</v>
      </c>
      <c r="V80" t="s">
        <v>649</v>
      </c>
    </row>
    <row r="81" spans="1:22">
      <c r="A81" t="s">
        <v>350</v>
      </c>
      <c r="D81" t="s">
        <v>35</v>
      </c>
      <c r="E81" t="s">
        <v>93</v>
      </c>
      <c r="F81" t="s">
        <v>20</v>
      </c>
      <c r="I81">
        <v>2</v>
      </c>
      <c r="J81" t="s">
        <v>755</v>
      </c>
      <c r="L81" t="s">
        <v>637</v>
      </c>
      <c r="M81" t="s">
        <v>642</v>
      </c>
      <c r="N81" t="s">
        <v>223</v>
      </c>
      <c r="O81">
        <v>1</v>
      </c>
      <c r="P81" t="s">
        <v>34</v>
      </c>
      <c r="R81" t="s">
        <v>120</v>
      </c>
      <c r="S81" t="s">
        <v>34</v>
      </c>
      <c r="V81" t="s">
        <v>44</v>
      </c>
    </row>
    <row r="82" spans="1:22">
      <c r="A82" t="s">
        <v>351</v>
      </c>
      <c r="D82" t="s">
        <v>35</v>
      </c>
      <c r="E82" t="s">
        <v>21</v>
      </c>
      <c r="F82" t="s">
        <v>20</v>
      </c>
      <c r="G82" t="s">
        <v>756</v>
      </c>
      <c r="I82">
        <v>1</v>
      </c>
      <c r="J82">
        <v>2</v>
      </c>
      <c r="K82" t="s">
        <v>125</v>
      </c>
      <c r="L82" t="s">
        <v>38</v>
      </c>
      <c r="N82" t="s">
        <v>99</v>
      </c>
      <c r="O82">
        <v>2</v>
      </c>
      <c r="P82" t="s">
        <v>34</v>
      </c>
      <c r="R82" t="s">
        <v>123</v>
      </c>
      <c r="S82" t="s">
        <v>757</v>
      </c>
      <c r="V82" t="s">
        <v>44</v>
      </c>
    </row>
    <row r="83" spans="1:22">
      <c r="A83" t="s">
        <v>352</v>
      </c>
      <c r="E83" t="s">
        <v>177</v>
      </c>
      <c r="G83" t="s">
        <v>758</v>
      </c>
      <c r="I83">
        <v>17</v>
      </c>
      <c r="J83">
        <v>3</v>
      </c>
      <c r="K83" t="s">
        <v>584</v>
      </c>
      <c r="L83" t="s">
        <v>17</v>
      </c>
      <c r="M83" t="s">
        <v>759</v>
      </c>
      <c r="N83" t="s">
        <v>163</v>
      </c>
      <c r="P83" t="s">
        <v>34</v>
      </c>
      <c r="R83" t="s">
        <v>28</v>
      </c>
      <c r="S83" t="s">
        <v>127</v>
      </c>
      <c r="V83" t="s">
        <v>225</v>
      </c>
    </row>
    <row r="84" spans="1:22">
      <c r="A84" t="s">
        <v>353</v>
      </c>
      <c r="D84" t="s">
        <v>35</v>
      </c>
      <c r="E84" t="s">
        <v>21</v>
      </c>
      <c r="F84" t="s">
        <v>20</v>
      </c>
      <c r="I84">
        <v>2</v>
      </c>
      <c r="J84">
        <v>1</v>
      </c>
      <c r="L84" t="s">
        <v>637</v>
      </c>
      <c r="M84" t="s">
        <v>645</v>
      </c>
      <c r="N84" t="s">
        <v>198</v>
      </c>
      <c r="O84">
        <v>2</v>
      </c>
      <c r="P84" t="s">
        <v>34</v>
      </c>
      <c r="R84" t="s">
        <v>34</v>
      </c>
      <c r="S84" t="s">
        <v>34</v>
      </c>
      <c r="V84" t="s">
        <v>44</v>
      </c>
    </row>
    <row r="85" spans="1:22">
      <c r="A85" t="s">
        <v>354</v>
      </c>
      <c r="D85" t="s">
        <v>35</v>
      </c>
      <c r="E85" t="s">
        <v>93</v>
      </c>
      <c r="F85" t="s">
        <v>20</v>
      </c>
      <c r="I85">
        <v>2</v>
      </c>
      <c r="J85">
        <v>0</v>
      </c>
      <c r="L85" t="s">
        <v>637</v>
      </c>
      <c r="N85" t="s">
        <v>113</v>
      </c>
      <c r="O85">
        <v>1</v>
      </c>
      <c r="P85" t="s">
        <v>34</v>
      </c>
      <c r="R85" t="s">
        <v>34</v>
      </c>
      <c r="S85" t="s">
        <v>34</v>
      </c>
      <c r="V85" t="s">
        <v>44</v>
      </c>
    </row>
    <row r="86" spans="1:22">
      <c r="A86" t="s">
        <v>355</v>
      </c>
      <c r="D86" t="s">
        <v>35</v>
      </c>
      <c r="E86" t="s">
        <v>93</v>
      </c>
      <c r="F86" t="s">
        <v>20</v>
      </c>
      <c r="I86">
        <v>3</v>
      </c>
      <c r="J86">
        <v>0</v>
      </c>
      <c r="L86" t="s">
        <v>17</v>
      </c>
      <c r="M86" t="s">
        <v>760</v>
      </c>
      <c r="N86" t="s">
        <v>99</v>
      </c>
      <c r="O86">
        <v>1</v>
      </c>
      <c r="P86" t="s">
        <v>34</v>
      </c>
      <c r="R86" t="s">
        <v>34</v>
      </c>
      <c r="S86" t="s">
        <v>34</v>
      </c>
      <c r="V86" t="s">
        <v>44</v>
      </c>
    </row>
    <row r="87" spans="1:22">
      <c r="A87" t="s">
        <v>356</v>
      </c>
      <c r="D87" t="s">
        <v>35</v>
      </c>
      <c r="E87" t="s">
        <v>93</v>
      </c>
      <c r="F87" t="s">
        <v>20</v>
      </c>
      <c r="G87" t="s">
        <v>761</v>
      </c>
      <c r="I87">
        <v>3</v>
      </c>
      <c r="J87">
        <v>0</v>
      </c>
      <c r="L87" t="s">
        <v>17</v>
      </c>
      <c r="M87" t="s">
        <v>186</v>
      </c>
      <c r="N87" t="s">
        <v>129</v>
      </c>
      <c r="O87">
        <v>3</v>
      </c>
      <c r="P87" t="s">
        <v>42</v>
      </c>
      <c r="R87" t="s">
        <v>60</v>
      </c>
      <c r="S87" t="s">
        <v>34</v>
      </c>
      <c r="V87" t="s">
        <v>44</v>
      </c>
    </row>
    <row r="88" spans="1:22">
      <c r="A88" t="s">
        <v>357</v>
      </c>
      <c r="D88" t="s">
        <v>183</v>
      </c>
      <c r="E88" t="s">
        <v>93</v>
      </c>
      <c r="F88" t="s">
        <v>20</v>
      </c>
      <c r="G88" t="s">
        <v>762</v>
      </c>
      <c r="I88">
        <v>14</v>
      </c>
      <c r="J88">
        <v>5</v>
      </c>
      <c r="K88" t="s">
        <v>226</v>
      </c>
      <c r="L88" t="s">
        <v>637</v>
      </c>
      <c r="M88" t="s">
        <v>763</v>
      </c>
      <c r="N88" t="s">
        <v>27</v>
      </c>
      <c r="O88">
        <v>3</v>
      </c>
      <c r="P88" t="s">
        <v>28</v>
      </c>
      <c r="R88" t="s">
        <v>28</v>
      </c>
      <c r="S88" t="s">
        <v>28</v>
      </c>
      <c r="V88" t="s">
        <v>44</v>
      </c>
    </row>
    <row r="89" spans="1:22">
      <c r="A89" t="s">
        <v>358</v>
      </c>
      <c r="E89" t="s">
        <v>93</v>
      </c>
      <c r="G89" t="s">
        <v>764</v>
      </c>
      <c r="I89">
        <v>4</v>
      </c>
      <c r="J89">
        <v>4</v>
      </c>
      <c r="K89" t="s">
        <v>164</v>
      </c>
      <c r="L89" t="s">
        <v>637</v>
      </c>
      <c r="M89" t="s">
        <v>765</v>
      </c>
      <c r="N89" t="s">
        <v>125</v>
      </c>
      <c r="P89" t="s">
        <v>227</v>
      </c>
      <c r="R89" t="s">
        <v>123</v>
      </c>
      <c r="S89" t="s">
        <v>127</v>
      </c>
      <c r="V89" t="s">
        <v>44</v>
      </c>
    </row>
    <row r="90" spans="1:22">
      <c r="A90" t="s">
        <v>359</v>
      </c>
      <c r="G90" t="s">
        <v>766</v>
      </c>
      <c r="H90" t="s">
        <v>659</v>
      </c>
      <c r="I90">
        <v>3</v>
      </c>
      <c r="J90">
        <v>5</v>
      </c>
      <c r="K90" t="s">
        <v>131</v>
      </c>
      <c r="L90" t="s">
        <v>17</v>
      </c>
      <c r="M90" t="s">
        <v>767</v>
      </c>
      <c r="N90" t="s">
        <v>133</v>
      </c>
      <c r="O90">
        <v>4</v>
      </c>
      <c r="P90" t="s">
        <v>34</v>
      </c>
      <c r="R90" t="s">
        <v>768</v>
      </c>
      <c r="S90" t="s">
        <v>769</v>
      </c>
      <c r="T90" t="s">
        <v>659</v>
      </c>
      <c r="U90" t="s">
        <v>659</v>
      </c>
      <c r="V90" t="s">
        <v>44</v>
      </c>
    </row>
    <row r="91" spans="1:22">
      <c r="A91" t="s">
        <v>360</v>
      </c>
      <c r="D91" t="s">
        <v>35</v>
      </c>
      <c r="E91" t="s">
        <v>93</v>
      </c>
      <c r="F91" t="s">
        <v>20</v>
      </c>
      <c r="L91" t="s">
        <v>17</v>
      </c>
      <c r="N91" t="s">
        <v>113</v>
      </c>
      <c r="O91">
        <v>1</v>
      </c>
      <c r="P91" t="s">
        <v>34</v>
      </c>
      <c r="R91" t="s">
        <v>28</v>
      </c>
      <c r="S91" t="s">
        <v>34</v>
      </c>
      <c r="V91" t="s">
        <v>44</v>
      </c>
    </row>
    <row r="92" spans="1:22">
      <c r="A92" t="s">
        <v>361</v>
      </c>
      <c r="D92" t="s">
        <v>183</v>
      </c>
      <c r="E92" t="s">
        <v>93</v>
      </c>
      <c r="F92" t="s">
        <v>20</v>
      </c>
      <c r="L92" t="s">
        <v>17</v>
      </c>
      <c r="N92" t="s">
        <v>223</v>
      </c>
      <c r="O92">
        <v>3</v>
      </c>
      <c r="P92" t="s">
        <v>34</v>
      </c>
      <c r="R92" t="s">
        <v>34</v>
      </c>
      <c r="S92" t="s">
        <v>34</v>
      </c>
      <c r="V92" t="s">
        <v>651</v>
      </c>
    </row>
    <row r="93" spans="1:22">
      <c r="A93" t="s">
        <v>362</v>
      </c>
      <c r="D93" t="s">
        <v>35</v>
      </c>
      <c r="E93" t="s">
        <v>93</v>
      </c>
      <c r="F93" t="s">
        <v>20</v>
      </c>
      <c r="I93">
        <v>2</v>
      </c>
      <c r="J93">
        <v>0</v>
      </c>
      <c r="L93" t="s">
        <v>637</v>
      </c>
      <c r="M93" t="s">
        <v>645</v>
      </c>
      <c r="N93" t="s">
        <v>209</v>
      </c>
      <c r="O93">
        <v>3</v>
      </c>
      <c r="P93" t="s">
        <v>42</v>
      </c>
      <c r="R93" t="s">
        <v>123</v>
      </c>
      <c r="S93" t="s">
        <v>28</v>
      </c>
      <c r="V93" t="s">
        <v>649</v>
      </c>
    </row>
    <row r="94" spans="1:22">
      <c r="A94" t="s">
        <v>363</v>
      </c>
      <c r="D94" t="s">
        <v>35</v>
      </c>
      <c r="E94" t="s">
        <v>93</v>
      </c>
      <c r="F94" t="s">
        <v>20</v>
      </c>
      <c r="I94">
        <v>1</v>
      </c>
      <c r="J94">
        <v>0</v>
      </c>
      <c r="L94" t="s">
        <v>637</v>
      </c>
      <c r="M94" t="s">
        <v>645</v>
      </c>
      <c r="N94" t="s">
        <v>111</v>
      </c>
      <c r="O94">
        <v>1</v>
      </c>
      <c r="P94" t="s">
        <v>28</v>
      </c>
      <c r="R94" t="s">
        <v>120</v>
      </c>
      <c r="S94" t="s">
        <v>34</v>
      </c>
      <c r="V94" t="s">
        <v>44</v>
      </c>
    </row>
    <row r="95" spans="1:22">
      <c r="A95" t="s">
        <v>364</v>
      </c>
      <c r="D95" t="s">
        <v>183</v>
      </c>
      <c r="E95" t="s">
        <v>93</v>
      </c>
      <c r="F95" t="s">
        <v>20</v>
      </c>
      <c r="I95">
        <v>3</v>
      </c>
      <c r="J95">
        <v>0</v>
      </c>
      <c r="L95" t="s">
        <v>637</v>
      </c>
      <c r="N95" t="s">
        <v>131</v>
      </c>
      <c r="O95">
        <v>2</v>
      </c>
      <c r="P95" t="s">
        <v>34</v>
      </c>
      <c r="R95" t="s">
        <v>228</v>
      </c>
      <c r="S95" t="s">
        <v>34</v>
      </c>
      <c r="V95" t="s">
        <v>44</v>
      </c>
    </row>
    <row r="96" spans="1:22">
      <c r="A96" t="s">
        <v>365</v>
      </c>
      <c r="D96" t="s">
        <v>35</v>
      </c>
      <c r="E96" t="s">
        <v>93</v>
      </c>
      <c r="F96" t="s">
        <v>20</v>
      </c>
      <c r="L96" t="s">
        <v>17</v>
      </c>
      <c r="N96" t="s">
        <v>129</v>
      </c>
      <c r="O96">
        <v>1</v>
      </c>
      <c r="P96" t="s">
        <v>34</v>
      </c>
      <c r="R96" t="s">
        <v>28</v>
      </c>
      <c r="S96" t="s">
        <v>34</v>
      </c>
      <c r="V96" t="s">
        <v>651</v>
      </c>
    </row>
    <row r="97" spans="1:22">
      <c r="A97" t="s">
        <v>366</v>
      </c>
      <c r="D97" t="s">
        <v>183</v>
      </c>
      <c r="E97" t="s">
        <v>93</v>
      </c>
      <c r="F97" t="s">
        <v>20</v>
      </c>
      <c r="I97">
        <v>2</v>
      </c>
      <c r="J97">
        <v>0</v>
      </c>
      <c r="L97" t="s">
        <v>637</v>
      </c>
      <c r="M97" t="s">
        <v>770</v>
      </c>
      <c r="N97" t="s">
        <v>209</v>
      </c>
      <c r="O97">
        <v>5</v>
      </c>
      <c r="P97" t="s">
        <v>34</v>
      </c>
      <c r="R97" t="s">
        <v>120</v>
      </c>
      <c r="S97" t="s">
        <v>567</v>
      </c>
      <c r="V97" t="s">
        <v>44</v>
      </c>
    </row>
    <row r="98" spans="1:22">
      <c r="A98" t="s">
        <v>367</v>
      </c>
      <c r="C98">
        <v>22</v>
      </c>
      <c r="D98" t="s">
        <v>40</v>
      </c>
      <c r="E98" t="s">
        <v>31</v>
      </c>
      <c r="F98" t="s">
        <v>14</v>
      </c>
      <c r="G98" t="s">
        <v>646</v>
      </c>
      <c r="I98">
        <v>4</v>
      </c>
      <c r="J98">
        <v>1</v>
      </c>
      <c r="K98" t="s">
        <v>223</v>
      </c>
      <c r="L98" t="s">
        <v>637</v>
      </c>
      <c r="M98" t="s">
        <v>645</v>
      </c>
      <c r="N98" t="s">
        <v>126</v>
      </c>
      <c r="O98">
        <v>3</v>
      </c>
      <c r="P98" t="s">
        <v>28</v>
      </c>
      <c r="R98" t="s">
        <v>120</v>
      </c>
      <c r="S98" t="s">
        <v>42</v>
      </c>
      <c r="V98" t="s">
        <v>44</v>
      </c>
    </row>
    <row r="99" spans="1:22">
      <c r="A99" t="s">
        <v>368</v>
      </c>
      <c r="D99" t="s">
        <v>35</v>
      </c>
      <c r="E99" t="s">
        <v>93</v>
      </c>
      <c r="F99" t="s">
        <v>20</v>
      </c>
      <c r="I99">
        <v>14</v>
      </c>
      <c r="J99">
        <v>0</v>
      </c>
      <c r="L99" t="s">
        <v>637</v>
      </c>
      <c r="M99" t="s">
        <v>645</v>
      </c>
      <c r="N99" t="s">
        <v>104</v>
      </c>
      <c r="O99">
        <v>1</v>
      </c>
      <c r="P99" t="s">
        <v>42</v>
      </c>
      <c r="R99" t="s">
        <v>120</v>
      </c>
      <c r="S99" t="s">
        <v>34</v>
      </c>
      <c r="V99" t="s">
        <v>44</v>
      </c>
    </row>
    <row r="100" spans="1:22">
      <c r="A100" t="s">
        <v>369</v>
      </c>
      <c r="D100" t="s">
        <v>35</v>
      </c>
      <c r="E100" t="s">
        <v>93</v>
      </c>
      <c r="F100" t="s">
        <v>20</v>
      </c>
      <c r="I100">
        <v>0</v>
      </c>
      <c r="J100">
        <v>0</v>
      </c>
      <c r="L100" t="s">
        <v>637</v>
      </c>
      <c r="M100" t="s">
        <v>653</v>
      </c>
      <c r="N100" t="s">
        <v>181</v>
      </c>
      <c r="O100">
        <v>1</v>
      </c>
      <c r="P100" t="s">
        <v>34</v>
      </c>
      <c r="R100" t="s">
        <v>123</v>
      </c>
      <c r="S100" t="s">
        <v>127</v>
      </c>
      <c r="V100" t="s">
        <v>229</v>
      </c>
    </row>
    <row r="101" spans="1:22">
      <c r="A101" t="s">
        <v>370</v>
      </c>
      <c r="D101" t="s">
        <v>22</v>
      </c>
      <c r="E101" t="s">
        <v>93</v>
      </c>
      <c r="F101" t="s">
        <v>20</v>
      </c>
      <c r="L101" t="s">
        <v>17</v>
      </c>
      <c r="M101" t="s">
        <v>109</v>
      </c>
      <c r="N101" t="s">
        <v>132</v>
      </c>
      <c r="O101">
        <v>2</v>
      </c>
      <c r="P101" t="s">
        <v>34</v>
      </c>
      <c r="R101" t="s">
        <v>228</v>
      </c>
      <c r="S101" t="s">
        <v>28</v>
      </c>
      <c r="V101" t="s">
        <v>44</v>
      </c>
    </row>
    <row r="102" spans="1:22">
      <c r="A102" t="s">
        <v>371</v>
      </c>
      <c r="D102" t="s">
        <v>182</v>
      </c>
      <c r="E102" t="s">
        <v>15</v>
      </c>
      <c r="F102" t="s">
        <v>20</v>
      </c>
      <c r="G102" t="s">
        <v>771</v>
      </c>
      <c r="I102">
        <v>10</v>
      </c>
      <c r="J102">
        <v>2</v>
      </c>
      <c r="K102" t="s">
        <v>54</v>
      </c>
      <c r="L102" t="s">
        <v>17</v>
      </c>
      <c r="M102" t="s">
        <v>109</v>
      </c>
      <c r="N102" t="s">
        <v>106</v>
      </c>
      <c r="P102" t="s">
        <v>34</v>
      </c>
      <c r="R102" t="s">
        <v>120</v>
      </c>
      <c r="S102" t="s">
        <v>166</v>
      </c>
      <c r="V102" t="s">
        <v>568</v>
      </c>
    </row>
    <row r="103" spans="1:22">
      <c r="A103" t="s">
        <v>372</v>
      </c>
      <c r="D103" t="s">
        <v>182</v>
      </c>
      <c r="E103" t="s">
        <v>177</v>
      </c>
      <c r="F103" t="s">
        <v>20</v>
      </c>
      <c r="G103" t="s">
        <v>772</v>
      </c>
      <c r="I103" t="s">
        <v>609</v>
      </c>
      <c r="J103" t="s">
        <v>605</v>
      </c>
      <c r="K103" t="s">
        <v>129</v>
      </c>
      <c r="L103" t="s">
        <v>17</v>
      </c>
      <c r="N103" t="s">
        <v>198</v>
      </c>
      <c r="O103" t="s">
        <v>195</v>
      </c>
      <c r="P103" t="s">
        <v>34</v>
      </c>
      <c r="R103" t="s">
        <v>120</v>
      </c>
      <c r="S103" t="s">
        <v>34</v>
      </c>
      <c r="V103" t="s">
        <v>44</v>
      </c>
    </row>
    <row r="104" spans="1:22">
      <c r="A104" t="s">
        <v>373</v>
      </c>
      <c r="D104" t="s">
        <v>182</v>
      </c>
      <c r="E104" t="s">
        <v>93</v>
      </c>
      <c r="F104" t="s">
        <v>20</v>
      </c>
      <c r="G104" t="s">
        <v>569</v>
      </c>
      <c r="I104">
        <v>15</v>
      </c>
      <c r="J104">
        <v>1</v>
      </c>
      <c r="K104" t="s">
        <v>773</v>
      </c>
      <c r="L104" t="s">
        <v>17</v>
      </c>
      <c r="M104" t="s">
        <v>109</v>
      </c>
      <c r="N104" t="s">
        <v>230</v>
      </c>
      <c r="O104">
        <v>3</v>
      </c>
      <c r="P104" t="s">
        <v>34</v>
      </c>
      <c r="R104" t="s">
        <v>120</v>
      </c>
      <c r="S104" t="s">
        <v>166</v>
      </c>
      <c r="V104" t="s">
        <v>44</v>
      </c>
    </row>
    <row r="105" spans="1:22">
      <c r="A105" t="s">
        <v>374</v>
      </c>
      <c r="D105" t="s">
        <v>183</v>
      </c>
      <c r="E105" t="s">
        <v>93</v>
      </c>
      <c r="F105" t="s">
        <v>20</v>
      </c>
      <c r="G105" t="s">
        <v>774</v>
      </c>
      <c r="I105">
        <v>8</v>
      </c>
      <c r="J105">
        <v>6</v>
      </c>
      <c r="K105" t="s">
        <v>226</v>
      </c>
      <c r="L105" t="s">
        <v>637</v>
      </c>
      <c r="N105" t="s">
        <v>124</v>
      </c>
      <c r="O105">
        <v>1</v>
      </c>
      <c r="P105" t="s">
        <v>34</v>
      </c>
      <c r="R105" t="s">
        <v>123</v>
      </c>
      <c r="S105" t="s">
        <v>42</v>
      </c>
      <c r="V105" t="s">
        <v>44</v>
      </c>
    </row>
    <row r="106" spans="1:22">
      <c r="A106" t="s">
        <v>375</v>
      </c>
      <c r="D106" t="s">
        <v>35</v>
      </c>
      <c r="E106" t="s">
        <v>93</v>
      </c>
      <c r="F106" t="s">
        <v>20</v>
      </c>
      <c r="L106" t="s">
        <v>17</v>
      </c>
      <c r="M106" t="s">
        <v>186</v>
      </c>
      <c r="N106" t="s">
        <v>139</v>
      </c>
      <c r="O106">
        <v>2</v>
      </c>
      <c r="P106" t="s">
        <v>34</v>
      </c>
      <c r="R106" t="s">
        <v>28</v>
      </c>
      <c r="S106" t="s">
        <v>34</v>
      </c>
      <c r="V106" t="s">
        <v>172</v>
      </c>
    </row>
    <row r="107" spans="1:22">
      <c r="A107" t="s">
        <v>376</v>
      </c>
      <c r="D107" t="s">
        <v>35</v>
      </c>
      <c r="E107" t="s">
        <v>15</v>
      </c>
      <c r="F107" t="s">
        <v>20</v>
      </c>
      <c r="G107" t="s">
        <v>231</v>
      </c>
      <c r="I107">
        <v>12</v>
      </c>
      <c r="J107">
        <v>4</v>
      </c>
      <c r="K107" t="s">
        <v>164</v>
      </c>
      <c r="L107" t="s">
        <v>17</v>
      </c>
      <c r="M107" t="s">
        <v>775</v>
      </c>
      <c r="N107" t="s">
        <v>111</v>
      </c>
      <c r="P107" t="s">
        <v>34</v>
      </c>
      <c r="R107" t="s">
        <v>123</v>
      </c>
      <c r="S107" t="s">
        <v>127</v>
      </c>
      <c r="V107" t="s">
        <v>44</v>
      </c>
    </row>
    <row r="108" spans="1:22">
      <c r="A108" t="s">
        <v>377</v>
      </c>
      <c r="D108" t="s">
        <v>35</v>
      </c>
      <c r="E108" t="s">
        <v>93</v>
      </c>
      <c r="F108" t="s">
        <v>20</v>
      </c>
      <c r="G108" t="s">
        <v>776</v>
      </c>
      <c r="I108">
        <v>2</v>
      </c>
      <c r="J108">
        <v>1</v>
      </c>
      <c r="K108" t="s">
        <v>125</v>
      </c>
      <c r="L108" t="s">
        <v>38</v>
      </c>
      <c r="N108" t="s">
        <v>209</v>
      </c>
      <c r="O108">
        <v>2</v>
      </c>
      <c r="P108" t="s">
        <v>34</v>
      </c>
      <c r="R108" t="s">
        <v>34</v>
      </c>
      <c r="S108" t="s">
        <v>42</v>
      </c>
      <c r="V108" t="s">
        <v>44</v>
      </c>
    </row>
    <row r="109" spans="1:22">
      <c r="A109" t="s">
        <v>378</v>
      </c>
      <c r="D109" t="s">
        <v>183</v>
      </c>
      <c r="E109" t="s">
        <v>93</v>
      </c>
      <c r="F109" t="s">
        <v>20</v>
      </c>
      <c r="G109" t="s">
        <v>777</v>
      </c>
      <c r="I109">
        <v>5</v>
      </c>
      <c r="J109">
        <v>4</v>
      </c>
      <c r="K109" t="s">
        <v>37</v>
      </c>
      <c r="L109" t="s">
        <v>637</v>
      </c>
      <c r="M109" t="s">
        <v>778</v>
      </c>
      <c r="N109" t="s">
        <v>128</v>
      </c>
      <c r="P109" t="s">
        <v>28</v>
      </c>
      <c r="R109" t="s">
        <v>28</v>
      </c>
      <c r="S109" t="s">
        <v>28</v>
      </c>
      <c r="V109" t="s">
        <v>44</v>
      </c>
    </row>
    <row r="110" spans="1:22">
      <c r="A110" t="s">
        <v>379</v>
      </c>
      <c r="D110" t="s">
        <v>35</v>
      </c>
      <c r="E110" t="s">
        <v>93</v>
      </c>
      <c r="F110" t="s">
        <v>20</v>
      </c>
      <c r="I110">
        <v>1</v>
      </c>
      <c r="J110">
        <v>0</v>
      </c>
      <c r="L110" t="s">
        <v>38</v>
      </c>
      <c r="N110" t="s">
        <v>111</v>
      </c>
      <c r="O110">
        <v>3</v>
      </c>
      <c r="P110" t="s">
        <v>34</v>
      </c>
      <c r="R110" t="s">
        <v>120</v>
      </c>
      <c r="S110" t="s">
        <v>570</v>
      </c>
      <c r="V110" t="s">
        <v>44</v>
      </c>
    </row>
    <row r="111" spans="1:22">
      <c r="A111" t="s">
        <v>380</v>
      </c>
      <c r="D111" t="s">
        <v>35</v>
      </c>
      <c r="E111" t="s">
        <v>93</v>
      </c>
      <c r="F111" t="s">
        <v>20</v>
      </c>
      <c r="G111" t="s">
        <v>779</v>
      </c>
      <c r="I111">
        <v>1</v>
      </c>
      <c r="J111">
        <v>0</v>
      </c>
      <c r="K111" t="s">
        <v>122</v>
      </c>
      <c r="L111" t="s">
        <v>17</v>
      </c>
      <c r="M111" t="s">
        <v>780</v>
      </c>
      <c r="N111" t="s">
        <v>122</v>
      </c>
      <c r="O111">
        <v>1</v>
      </c>
      <c r="P111" t="s">
        <v>34</v>
      </c>
      <c r="R111" t="s">
        <v>34</v>
      </c>
      <c r="S111" t="s">
        <v>34</v>
      </c>
      <c r="V111" t="s">
        <v>44</v>
      </c>
    </row>
    <row r="112" spans="1:22">
      <c r="A112" t="s">
        <v>381</v>
      </c>
      <c r="D112" t="s">
        <v>35</v>
      </c>
      <c r="E112" t="s">
        <v>93</v>
      </c>
      <c r="F112" t="s">
        <v>20</v>
      </c>
      <c r="L112" t="s">
        <v>17</v>
      </c>
      <c r="M112" t="s">
        <v>224</v>
      </c>
      <c r="N112" t="s">
        <v>110</v>
      </c>
      <c r="O112">
        <v>1</v>
      </c>
      <c r="P112" t="s">
        <v>28</v>
      </c>
      <c r="R112" t="s">
        <v>34</v>
      </c>
      <c r="S112" t="s">
        <v>42</v>
      </c>
      <c r="V112" t="s">
        <v>172</v>
      </c>
    </row>
    <row r="113" spans="1:22">
      <c r="A113" t="s">
        <v>382</v>
      </c>
      <c r="D113" t="s">
        <v>35</v>
      </c>
      <c r="E113" t="s">
        <v>93</v>
      </c>
      <c r="F113" t="s">
        <v>20</v>
      </c>
      <c r="G113" t="s">
        <v>781</v>
      </c>
      <c r="I113">
        <v>3</v>
      </c>
      <c r="J113">
        <v>0</v>
      </c>
      <c r="L113" t="s">
        <v>17</v>
      </c>
      <c r="M113" t="s">
        <v>186</v>
      </c>
      <c r="N113" t="s">
        <v>209</v>
      </c>
      <c r="O113">
        <v>9</v>
      </c>
      <c r="P113" t="s">
        <v>34</v>
      </c>
      <c r="R113" t="s">
        <v>123</v>
      </c>
      <c r="S113" t="s">
        <v>42</v>
      </c>
      <c r="V113" t="s">
        <v>782</v>
      </c>
    </row>
    <row r="114" spans="1:22">
      <c r="A114" t="s">
        <v>383</v>
      </c>
      <c r="G114" t="s">
        <v>783</v>
      </c>
      <c r="I114" t="s">
        <v>784</v>
      </c>
      <c r="J114" t="s">
        <v>785</v>
      </c>
      <c r="K114" t="s">
        <v>786</v>
      </c>
      <c r="L114" t="s">
        <v>637</v>
      </c>
      <c r="M114" t="s">
        <v>778</v>
      </c>
      <c r="N114" t="s">
        <v>113</v>
      </c>
      <c r="P114" t="s">
        <v>28</v>
      </c>
      <c r="R114" t="s">
        <v>123</v>
      </c>
      <c r="S114" t="s">
        <v>610</v>
      </c>
      <c r="V114" t="s">
        <v>44</v>
      </c>
    </row>
    <row r="115" spans="1:22">
      <c r="A115" t="s">
        <v>384</v>
      </c>
      <c r="G115" t="s">
        <v>787</v>
      </c>
      <c r="H115" t="s">
        <v>659</v>
      </c>
      <c r="I115">
        <v>21</v>
      </c>
      <c r="J115">
        <v>10</v>
      </c>
      <c r="K115" t="s">
        <v>788</v>
      </c>
      <c r="L115" t="s">
        <v>789</v>
      </c>
      <c r="M115" t="s">
        <v>659</v>
      </c>
      <c r="O115">
        <v>8</v>
      </c>
      <c r="P115" t="s">
        <v>34</v>
      </c>
      <c r="R115" t="s">
        <v>790</v>
      </c>
      <c r="S115" t="s">
        <v>659</v>
      </c>
      <c r="T115" t="s">
        <v>659</v>
      </c>
      <c r="U115" t="s">
        <v>659</v>
      </c>
      <c r="V115" t="s">
        <v>649</v>
      </c>
    </row>
    <row r="116" spans="1:22">
      <c r="A116" t="s">
        <v>385</v>
      </c>
      <c r="D116" t="s">
        <v>35</v>
      </c>
      <c r="E116" t="s">
        <v>93</v>
      </c>
      <c r="F116" t="s">
        <v>20</v>
      </c>
      <c r="L116" t="s">
        <v>17</v>
      </c>
      <c r="M116" t="s">
        <v>186</v>
      </c>
      <c r="N116" t="s">
        <v>126</v>
      </c>
      <c r="O116">
        <v>1</v>
      </c>
      <c r="P116" t="s">
        <v>34</v>
      </c>
      <c r="R116" t="s">
        <v>28</v>
      </c>
      <c r="S116" t="s">
        <v>34</v>
      </c>
      <c r="V116" t="s">
        <v>172</v>
      </c>
    </row>
    <row r="117" spans="1:22">
      <c r="A117" t="s">
        <v>386</v>
      </c>
      <c r="D117" t="s">
        <v>35</v>
      </c>
      <c r="E117" t="s">
        <v>93</v>
      </c>
      <c r="F117" t="s">
        <v>20</v>
      </c>
      <c r="I117">
        <v>1</v>
      </c>
      <c r="J117">
        <v>0</v>
      </c>
      <c r="L117" t="s">
        <v>17</v>
      </c>
      <c r="M117" t="s">
        <v>186</v>
      </c>
      <c r="N117" t="s">
        <v>121</v>
      </c>
      <c r="O117">
        <v>1</v>
      </c>
      <c r="P117" t="s">
        <v>34</v>
      </c>
      <c r="R117" t="s">
        <v>120</v>
      </c>
      <c r="S117" t="s">
        <v>34</v>
      </c>
      <c r="V117" t="s">
        <v>44</v>
      </c>
    </row>
    <row r="118" spans="1:22">
      <c r="A118" t="s">
        <v>387</v>
      </c>
      <c r="D118" t="s">
        <v>183</v>
      </c>
      <c r="E118" t="s">
        <v>93</v>
      </c>
      <c r="F118" t="s">
        <v>20</v>
      </c>
      <c r="L118" t="s">
        <v>17</v>
      </c>
      <c r="N118" t="s">
        <v>223</v>
      </c>
      <c r="O118">
        <v>3</v>
      </c>
      <c r="P118" t="s">
        <v>42</v>
      </c>
      <c r="R118" t="s">
        <v>123</v>
      </c>
      <c r="S118" t="s">
        <v>34</v>
      </c>
      <c r="V118" t="s">
        <v>44</v>
      </c>
    </row>
    <row r="119" spans="1:22">
      <c r="A119" t="s">
        <v>388</v>
      </c>
      <c r="G119" t="s">
        <v>791</v>
      </c>
      <c r="H119" t="s">
        <v>659</v>
      </c>
      <c r="I119">
        <v>17</v>
      </c>
      <c r="J119">
        <v>15</v>
      </c>
      <c r="K119" t="s">
        <v>223</v>
      </c>
      <c r="L119" t="s">
        <v>17</v>
      </c>
      <c r="M119" t="s">
        <v>186</v>
      </c>
      <c r="N119" t="s">
        <v>209</v>
      </c>
      <c r="O119">
        <v>1</v>
      </c>
      <c r="P119" t="s">
        <v>42</v>
      </c>
      <c r="R119" t="s">
        <v>123</v>
      </c>
      <c r="S119" t="s">
        <v>792</v>
      </c>
      <c r="T119" t="s">
        <v>659</v>
      </c>
      <c r="U119" t="s">
        <v>659</v>
      </c>
      <c r="V119" t="s">
        <v>232</v>
      </c>
    </row>
    <row r="120" spans="1:22">
      <c r="A120" t="s">
        <v>389</v>
      </c>
      <c r="C120" t="s">
        <v>793</v>
      </c>
      <c r="D120" t="s">
        <v>100</v>
      </c>
      <c r="E120" t="s">
        <v>138</v>
      </c>
      <c r="F120" t="s">
        <v>20</v>
      </c>
      <c r="G120" t="s">
        <v>794</v>
      </c>
      <c r="I120">
        <v>14</v>
      </c>
      <c r="J120">
        <v>9</v>
      </c>
      <c r="L120" t="s">
        <v>87</v>
      </c>
      <c r="M120" t="s">
        <v>186</v>
      </c>
      <c r="N120" t="s">
        <v>203</v>
      </c>
      <c r="O120">
        <v>2</v>
      </c>
      <c r="P120" t="s">
        <v>34</v>
      </c>
      <c r="R120" t="s">
        <v>571</v>
      </c>
      <c r="S120" t="s">
        <v>571</v>
      </c>
      <c r="V120" t="s">
        <v>651</v>
      </c>
    </row>
    <row r="121" spans="1:22">
      <c r="A121" t="s">
        <v>390</v>
      </c>
      <c r="D121" t="s">
        <v>32</v>
      </c>
      <c r="E121" t="s">
        <v>21</v>
      </c>
      <c r="F121" t="s">
        <v>20</v>
      </c>
      <c r="I121">
        <v>1</v>
      </c>
      <c r="J121">
        <v>0</v>
      </c>
      <c r="L121" t="s">
        <v>637</v>
      </c>
      <c r="M121" t="s">
        <v>628</v>
      </c>
      <c r="N121" t="s">
        <v>210</v>
      </c>
      <c r="O121">
        <v>1</v>
      </c>
      <c r="P121" t="s">
        <v>24</v>
      </c>
      <c r="R121" t="s">
        <v>28</v>
      </c>
      <c r="S121" t="s">
        <v>28</v>
      </c>
      <c r="V121" t="s">
        <v>651</v>
      </c>
    </row>
    <row r="122" spans="1:22">
      <c r="A122" t="s">
        <v>391</v>
      </c>
      <c r="D122" t="s">
        <v>22</v>
      </c>
      <c r="E122" t="s">
        <v>93</v>
      </c>
      <c r="F122" t="s">
        <v>20</v>
      </c>
      <c r="J122">
        <v>1</v>
      </c>
      <c r="K122" t="s">
        <v>27</v>
      </c>
      <c r="L122" t="s">
        <v>637</v>
      </c>
      <c r="M122" t="s">
        <v>795</v>
      </c>
      <c r="N122" t="s">
        <v>27</v>
      </c>
      <c r="P122" t="s">
        <v>24</v>
      </c>
      <c r="R122" t="s">
        <v>28</v>
      </c>
      <c r="V122" t="s">
        <v>651</v>
      </c>
    </row>
    <row r="123" spans="1:22">
      <c r="A123" t="s">
        <v>392</v>
      </c>
      <c r="B123" t="s">
        <v>796</v>
      </c>
      <c r="D123" t="s">
        <v>32</v>
      </c>
      <c r="E123" t="s">
        <v>21</v>
      </c>
      <c r="F123" t="s">
        <v>20</v>
      </c>
      <c r="L123" t="s">
        <v>17</v>
      </c>
      <c r="N123" t="s">
        <v>132</v>
      </c>
      <c r="P123" t="s">
        <v>92</v>
      </c>
      <c r="S123" t="s">
        <v>28</v>
      </c>
      <c r="V123" t="s">
        <v>649</v>
      </c>
    </row>
    <row r="124" spans="1:22">
      <c r="A124" t="s">
        <v>393</v>
      </c>
      <c r="D124" t="s">
        <v>32</v>
      </c>
      <c r="E124" t="s">
        <v>31</v>
      </c>
      <c r="F124" t="s">
        <v>20</v>
      </c>
      <c r="G124" t="s">
        <v>187</v>
      </c>
      <c r="I124">
        <v>14</v>
      </c>
      <c r="J124">
        <v>11</v>
      </c>
      <c r="L124" t="s">
        <v>17</v>
      </c>
      <c r="N124" t="s">
        <v>126</v>
      </c>
      <c r="O124">
        <v>1</v>
      </c>
      <c r="P124" t="s">
        <v>92</v>
      </c>
      <c r="S124" t="s">
        <v>92</v>
      </c>
      <c r="V124" t="s">
        <v>44</v>
      </c>
    </row>
    <row r="125" spans="1:22">
      <c r="A125" t="s">
        <v>497</v>
      </c>
      <c r="D125" t="s">
        <v>35</v>
      </c>
      <c r="E125" t="s">
        <v>93</v>
      </c>
      <c r="F125" t="s">
        <v>20</v>
      </c>
      <c r="L125" t="s">
        <v>17</v>
      </c>
      <c r="N125" t="s">
        <v>113</v>
      </c>
      <c r="O125">
        <v>1</v>
      </c>
      <c r="S125" t="s">
        <v>19</v>
      </c>
    </row>
    <row r="126" spans="1:22">
      <c r="A126" t="s">
        <v>498</v>
      </c>
      <c r="D126" t="s">
        <v>183</v>
      </c>
      <c r="E126" t="s">
        <v>93</v>
      </c>
      <c r="F126" t="s">
        <v>20</v>
      </c>
      <c r="L126" t="s">
        <v>17</v>
      </c>
      <c r="N126" t="s">
        <v>210</v>
      </c>
      <c r="O126">
        <v>1</v>
      </c>
      <c r="R126" t="s">
        <v>28</v>
      </c>
      <c r="S126" t="s">
        <v>19</v>
      </c>
    </row>
    <row r="127" spans="1:22">
      <c r="A127" t="s">
        <v>499</v>
      </c>
      <c r="D127" t="s">
        <v>35</v>
      </c>
      <c r="E127" t="s">
        <v>93</v>
      </c>
      <c r="F127" t="s">
        <v>20</v>
      </c>
      <c r="L127" t="s">
        <v>17</v>
      </c>
      <c r="N127" t="s">
        <v>133</v>
      </c>
      <c r="O127">
        <v>1</v>
      </c>
      <c r="R127" t="s">
        <v>28</v>
      </c>
      <c r="S127" t="s">
        <v>19</v>
      </c>
    </row>
    <row r="128" spans="1:22">
      <c r="A128" t="s">
        <v>500</v>
      </c>
      <c r="D128" t="s">
        <v>183</v>
      </c>
      <c r="E128" t="s">
        <v>93</v>
      </c>
      <c r="F128" t="s">
        <v>20</v>
      </c>
      <c r="L128" t="s">
        <v>17</v>
      </c>
      <c r="N128" t="s">
        <v>113</v>
      </c>
      <c r="O128">
        <v>1</v>
      </c>
      <c r="R128" t="s">
        <v>28</v>
      </c>
    </row>
    <row r="129" spans="1:22">
      <c r="A129" t="s">
        <v>394</v>
      </c>
      <c r="L129" t="s">
        <v>17</v>
      </c>
      <c r="N129" t="s">
        <v>106</v>
      </c>
      <c r="O129">
        <v>1</v>
      </c>
    </row>
    <row r="130" spans="1:22">
      <c r="A130" t="s">
        <v>395</v>
      </c>
      <c r="D130" t="s">
        <v>35</v>
      </c>
      <c r="E130" t="s">
        <v>93</v>
      </c>
      <c r="F130" t="s">
        <v>20</v>
      </c>
      <c r="L130" t="s">
        <v>17</v>
      </c>
      <c r="N130" t="s">
        <v>33</v>
      </c>
      <c r="O130">
        <v>1</v>
      </c>
      <c r="S130" t="s">
        <v>19</v>
      </c>
    </row>
    <row r="131" spans="1:22">
      <c r="A131" t="s">
        <v>501</v>
      </c>
      <c r="D131" t="s">
        <v>22</v>
      </c>
      <c r="L131" t="s">
        <v>17</v>
      </c>
      <c r="N131" t="s">
        <v>106</v>
      </c>
      <c r="O131">
        <v>1</v>
      </c>
      <c r="P131" t="s">
        <v>28</v>
      </c>
      <c r="R131" t="s">
        <v>24</v>
      </c>
      <c r="S131" t="s">
        <v>19</v>
      </c>
    </row>
    <row r="132" spans="1:22">
      <c r="A132" t="s">
        <v>502</v>
      </c>
      <c r="E132" t="s">
        <v>93</v>
      </c>
      <c r="F132" t="s">
        <v>20</v>
      </c>
      <c r="L132" t="s">
        <v>17</v>
      </c>
      <c r="N132" t="s">
        <v>107</v>
      </c>
      <c r="O132">
        <v>1</v>
      </c>
      <c r="S132" t="s">
        <v>19</v>
      </c>
    </row>
    <row r="133" spans="1:22">
      <c r="A133" t="s">
        <v>503</v>
      </c>
      <c r="L133" t="s">
        <v>17</v>
      </c>
      <c r="N133" t="s">
        <v>33</v>
      </c>
      <c r="O133">
        <v>2</v>
      </c>
      <c r="S133" t="s">
        <v>19</v>
      </c>
    </row>
    <row r="134" spans="1:22">
      <c r="A134" t="s">
        <v>504</v>
      </c>
      <c r="E134" t="s">
        <v>93</v>
      </c>
      <c r="F134" t="s">
        <v>20</v>
      </c>
      <c r="L134" t="s">
        <v>17</v>
      </c>
      <c r="N134" t="s">
        <v>113</v>
      </c>
      <c r="O134">
        <v>1</v>
      </c>
      <c r="P134" t="s">
        <v>39</v>
      </c>
      <c r="R134" t="s">
        <v>24</v>
      </c>
      <c r="S134" t="s">
        <v>34</v>
      </c>
      <c r="V134" t="s">
        <v>651</v>
      </c>
    </row>
    <row r="135" spans="1:22">
      <c r="A135" t="s">
        <v>505</v>
      </c>
      <c r="D135" t="s">
        <v>183</v>
      </c>
      <c r="E135" t="s">
        <v>93</v>
      </c>
      <c r="F135" t="s">
        <v>20</v>
      </c>
      <c r="I135">
        <v>3</v>
      </c>
      <c r="J135">
        <v>0</v>
      </c>
      <c r="L135" t="s">
        <v>637</v>
      </c>
      <c r="N135" t="s">
        <v>198</v>
      </c>
      <c r="O135">
        <v>1</v>
      </c>
      <c r="P135" t="s">
        <v>24</v>
      </c>
      <c r="R135" t="s">
        <v>24</v>
      </c>
      <c r="S135" t="s">
        <v>24</v>
      </c>
      <c r="V135" t="s">
        <v>39</v>
      </c>
    </row>
    <row r="136" spans="1:22">
      <c r="A136" t="s">
        <v>506</v>
      </c>
      <c r="L136" t="s">
        <v>17</v>
      </c>
      <c r="N136" t="s">
        <v>797</v>
      </c>
      <c r="O136">
        <v>1</v>
      </c>
      <c r="S136" t="s">
        <v>19</v>
      </c>
    </row>
    <row r="137" spans="1:22">
      <c r="A137" t="s">
        <v>507</v>
      </c>
      <c r="L137" t="s">
        <v>17</v>
      </c>
      <c r="N137" t="s">
        <v>111</v>
      </c>
      <c r="O137">
        <v>1</v>
      </c>
      <c r="R137" t="s">
        <v>28</v>
      </c>
      <c r="S137" t="s">
        <v>19</v>
      </c>
    </row>
    <row r="138" spans="1:22">
      <c r="A138" t="s">
        <v>396</v>
      </c>
      <c r="C138" t="s">
        <v>798</v>
      </c>
      <c r="D138" t="s">
        <v>799</v>
      </c>
      <c r="E138" t="s">
        <v>31</v>
      </c>
      <c r="F138" t="s">
        <v>20</v>
      </c>
      <c r="G138" t="s">
        <v>800</v>
      </c>
      <c r="I138" t="s">
        <v>801</v>
      </c>
      <c r="J138" t="s">
        <v>802</v>
      </c>
      <c r="K138" t="s">
        <v>129</v>
      </c>
      <c r="L138" t="s">
        <v>637</v>
      </c>
      <c r="M138" t="s">
        <v>803</v>
      </c>
      <c r="N138" t="s">
        <v>106</v>
      </c>
      <c r="P138" t="s">
        <v>28</v>
      </c>
      <c r="R138" t="s">
        <v>804</v>
      </c>
      <c r="S138" t="s">
        <v>237</v>
      </c>
      <c r="V138" t="s">
        <v>39</v>
      </c>
    </row>
    <row r="139" spans="1:22">
      <c r="A139" t="s">
        <v>397</v>
      </c>
      <c r="D139" t="s">
        <v>183</v>
      </c>
      <c r="E139" t="s">
        <v>93</v>
      </c>
      <c r="F139" t="s">
        <v>20</v>
      </c>
      <c r="G139" t="s">
        <v>805</v>
      </c>
      <c r="I139">
        <v>1</v>
      </c>
      <c r="J139">
        <v>0</v>
      </c>
      <c r="K139" t="s">
        <v>99</v>
      </c>
      <c r="L139" t="s">
        <v>17</v>
      </c>
      <c r="M139" t="s">
        <v>165</v>
      </c>
      <c r="N139" t="s">
        <v>99</v>
      </c>
      <c r="P139" t="s">
        <v>24</v>
      </c>
      <c r="R139" t="s">
        <v>28</v>
      </c>
      <c r="S139" t="s">
        <v>24</v>
      </c>
      <c r="V139" t="s">
        <v>39</v>
      </c>
    </row>
    <row r="140" spans="1:22">
      <c r="A140" t="s">
        <v>398</v>
      </c>
      <c r="D140" t="s">
        <v>182</v>
      </c>
      <c r="E140" t="s">
        <v>15</v>
      </c>
      <c r="G140" t="s">
        <v>233</v>
      </c>
      <c r="I140">
        <v>17</v>
      </c>
      <c r="J140">
        <v>5</v>
      </c>
      <c r="K140" t="s">
        <v>106</v>
      </c>
      <c r="L140" t="s">
        <v>17</v>
      </c>
      <c r="M140" t="s">
        <v>667</v>
      </c>
      <c r="N140" t="s">
        <v>91</v>
      </c>
      <c r="P140" t="s">
        <v>28</v>
      </c>
      <c r="R140" t="s">
        <v>28</v>
      </c>
      <c r="S140" t="s">
        <v>234</v>
      </c>
      <c r="V140" t="s">
        <v>39</v>
      </c>
    </row>
    <row r="141" spans="1:22">
      <c r="A141" t="s">
        <v>399</v>
      </c>
      <c r="D141" t="s">
        <v>183</v>
      </c>
      <c r="E141" t="s">
        <v>93</v>
      </c>
      <c r="F141" t="s">
        <v>20</v>
      </c>
      <c r="G141" t="s">
        <v>806</v>
      </c>
      <c r="I141">
        <v>1</v>
      </c>
      <c r="J141">
        <v>0</v>
      </c>
      <c r="L141" t="s">
        <v>17</v>
      </c>
      <c r="M141" t="s">
        <v>667</v>
      </c>
      <c r="N141" t="s">
        <v>209</v>
      </c>
      <c r="O141">
        <v>3</v>
      </c>
      <c r="P141" t="s">
        <v>24</v>
      </c>
      <c r="R141" t="s">
        <v>39</v>
      </c>
      <c r="S141" t="s">
        <v>24</v>
      </c>
      <c r="V141" t="s">
        <v>39</v>
      </c>
    </row>
    <row r="142" spans="1:22">
      <c r="A142" t="s">
        <v>400</v>
      </c>
      <c r="D142" t="s">
        <v>182</v>
      </c>
      <c r="E142" t="s">
        <v>93</v>
      </c>
      <c r="F142" t="s">
        <v>20</v>
      </c>
      <c r="G142" t="s">
        <v>807</v>
      </c>
      <c r="I142">
        <v>5</v>
      </c>
      <c r="J142">
        <v>3</v>
      </c>
      <c r="K142" t="s">
        <v>86</v>
      </c>
      <c r="L142" t="s">
        <v>17</v>
      </c>
      <c r="M142" t="s">
        <v>667</v>
      </c>
      <c r="N142" t="s">
        <v>202</v>
      </c>
      <c r="P142" t="s">
        <v>24</v>
      </c>
      <c r="R142" t="s">
        <v>28</v>
      </c>
      <c r="S142" t="s">
        <v>236</v>
      </c>
      <c r="V142" t="s">
        <v>235</v>
      </c>
    </row>
    <row r="143" spans="1:22">
      <c r="A143" t="s">
        <v>401</v>
      </c>
      <c r="D143" t="s">
        <v>183</v>
      </c>
      <c r="E143" t="s">
        <v>93</v>
      </c>
      <c r="F143" t="s">
        <v>20</v>
      </c>
      <c r="G143" t="s">
        <v>808</v>
      </c>
      <c r="I143">
        <v>1</v>
      </c>
      <c r="J143">
        <v>0</v>
      </c>
      <c r="L143" t="s">
        <v>17</v>
      </c>
      <c r="M143" t="s">
        <v>667</v>
      </c>
      <c r="N143" t="s">
        <v>132</v>
      </c>
      <c r="O143">
        <v>1</v>
      </c>
      <c r="P143" t="s">
        <v>24</v>
      </c>
      <c r="R143" t="s">
        <v>39</v>
      </c>
      <c r="S143" t="s">
        <v>24</v>
      </c>
      <c r="V143" t="s">
        <v>39</v>
      </c>
    </row>
    <row r="144" spans="1:22">
      <c r="A144" t="s">
        <v>402</v>
      </c>
      <c r="D144" t="s">
        <v>182</v>
      </c>
      <c r="E144" t="s">
        <v>15</v>
      </c>
      <c r="F144" t="s">
        <v>20</v>
      </c>
      <c r="G144" t="s">
        <v>809</v>
      </c>
      <c r="I144">
        <v>15</v>
      </c>
      <c r="J144">
        <v>9</v>
      </c>
      <c r="K144" t="s">
        <v>220</v>
      </c>
      <c r="L144" t="s">
        <v>17</v>
      </c>
      <c r="M144" t="s">
        <v>667</v>
      </c>
      <c r="N144" t="s">
        <v>174</v>
      </c>
      <c r="P144" t="s">
        <v>28</v>
      </c>
      <c r="R144" t="s">
        <v>28</v>
      </c>
      <c r="S144" t="s">
        <v>28</v>
      </c>
      <c r="V144" t="s">
        <v>180</v>
      </c>
    </row>
    <row r="145" spans="1:22">
      <c r="A145" t="s">
        <v>508</v>
      </c>
      <c r="D145" t="s">
        <v>182</v>
      </c>
      <c r="E145" t="s">
        <v>15</v>
      </c>
      <c r="F145" t="s">
        <v>20</v>
      </c>
      <c r="G145" t="s">
        <v>601</v>
      </c>
      <c r="I145">
        <v>39</v>
      </c>
      <c r="J145">
        <v>3</v>
      </c>
      <c r="K145" t="s">
        <v>181</v>
      </c>
      <c r="L145" t="s">
        <v>17</v>
      </c>
      <c r="M145" t="s">
        <v>165</v>
      </c>
      <c r="N145" t="s">
        <v>587</v>
      </c>
      <c r="R145" t="s">
        <v>28</v>
      </c>
      <c r="S145" t="s">
        <v>28</v>
      </c>
    </row>
    <row r="146" spans="1:22">
      <c r="A146" t="s">
        <v>403</v>
      </c>
      <c r="D146" t="s">
        <v>35</v>
      </c>
      <c r="E146" t="s">
        <v>93</v>
      </c>
      <c r="G146" t="s">
        <v>810</v>
      </c>
      <c r="I146">
        <v>0</v>
      </c>
      <c r="J146">
        <v>0</v>
      </c>
      <c r="L146" t="s">
        <v>637</v>
      </c>
      <c r="M146" t="s">
        <v>635</v>
      </c>
      <c r="N146" t="s">
        <v>113</v>
      </c>
      <c r="O146">
        <v>1</v>
      </c>
      <c r="P146" t="s">
        <v>24</v>
      </c>
      <c r="R146" t="s">
        <v>39</v>
      </c>
      <c r="S146" t="s">
        <v>237</v>
      </c>
      <c r="V146" t="s">
        <v>39</v>
      </c>
    </row>
    <row r="147" spans="1:22">
      <c r="A147" t="s">
        <v>404</v>
      </c>
      <c r="D147" t="s">
        <v>182</v>
      </c>
      <c r="E147" t="s">
        <v>15</v>
      </c>
      <c r="F147" t="s">
        <v>20</v>
      </c>
      <c r="G147" t="s">
        <v>811</v>
      </c>
      <c r="I147">
        <v>17</v>
      </c>
      <c r="J147">
        <v>4</v>
      </c>
      <c r="K147" t="s">
        <v>181</v>
      </c>
      <c r="L147" t="s">
        <v>17</v>
      </c>
      <c r="M147" t="s">
        <v>165</v>
      </c>
      <c r="N147" t="s">
        <v>611</v>
      </c>
      <c r="P147" t="s">
        <v>24</v>
      </c>
      <c r="R147" t="s">
        <v>28</v>
      </c>
      <c r="S147" t="s">
        <v>615</v>
      </c>
      <c r="V147" t="s">
        <v>39</v>
      </c>
    </row>
    <row r="148" spans="1:22">
      <c r="A148" t="s">
        <v>405</v>
      </c>
      <c r="D148" t="s">
        <v>35</v>
      </c>
      <c r="E148" t="s">
        <v>93</v>
      </c>
      <c r="G148" t="s">
        <v>812</v>
      </c>
      <c r="I148">
        <v>1</v>
      </c>
      <c r="J148">
        <v>0</v>
      </c>
      <c r="L148" t="s">
        <v>17</v>
      </c>
      <c r="M148" t="s">
        <v>667</v>
      </c>
      <c r="N148" t="s">
        <v>128</v>
      </c>
      <c r="O148">
        <v>1</v>
      </c>
      <c r="P148" t="s">
        <v>34</v>
      </c>
      <c r="R148" t="s">
        <v>28</v>
      </c>
      <c r="S148" t="s">
        <v>237</v>
      </c>
      <c r="V148" t="s">
        <v>39</v>
      </c>
    </row>
    <row r="149" spans="1:22">
      <c r="A149" t="s">
        <v>406</v>
      </c>
      <c r="D149" t="s">
        <v>183</v>
      </c>
      <c r="E149" t="s">
        <v>93</v>
      </c>
      <c r="F149" t="s">
        <v>20</v>
      </c>
      <c r="I149">
        <v>0</v>
      </c>
      <c r="J149">
        <v>0</v>
      </c>
      <c r="L149" t="s">
        <v>637</v>
      </c>
      <c r="M149" t="s">
        <v>628</v>
      </c>
      <c r="N149" t="s">
        <v>126</v>
      </c>
      <c r="O149">
        <v>2</v>
      </c>
      <c r="P149" t="s">
        <v>24</v>
      </c>
      <c r="R149" t="s">
        <v>39</v>
      </c>
      <c r="S149" t="s">
        <v>24</v>
      </c>
      <c r="V149" t="s">
        <v>39</v>
      </c>
    </row>
    <row r="150" spans="1:22">
      <c r="A150" t="s">
        <v>407</v>
      </c>
      <c r="D150" t="s">
        <v>182</v>
      </c>
      <c r="E150" t="s">
        <v>93</v>
      </c>
      <c r="F150" t="s">
        <v>20</v>
      </c>
      <c r="G150" t="s">
        <v>813</v>
      </c>
      <c r="H150" t="s">
        <v>659</v>
      </c>
      <c r="I150">
        <v>1</v>
      </c>
      <c r="J150">
        <v>0</v>
      </c>
      <c r="L150" t="s">
        <v>637</v>
      </c>
      <c r="N150" t="s">
        <v>192</v>
      </c>
      <c r="O150">
        <v>1</v>
      </c>
      <c r="P150" t="s">
        <v>28</v>
      </c>
      <c r="R150" t="s">
        <v>24</v>
      </c>
      <c r="S150" t="s">
        <v>814</v>
      </c>
      <c r="T150" t="s">
        <v>659</v>
      </c>
      <c r="U150" t="s">
        <v>659</v>
      </c>
      <c r="V150" t="s">
        <v>39</v>
      </c>
    </row>
    <row r="151" spans="1:22">
      <c r="A151" t="s">
        <v>408</v>
      </c>
      <c r="D151" t="s">
        <v>32</v>
      </c>
      <c r="E151" t="s">
        <v>31</v>
      </c>
      <c r="F151" t="s">
        <v>20</v>
      </c>
      <c r="G151" t="s">
        <v>815</v>
      </c>
      <c r="I151">
        <v>20</v>
      </c>
      <c r="J151">
        <v>1</v>
      </c>
      <c r="K151" t="s">
        <v>125</v>
      </c>
      <c r="L151" t="s">
        <v>118</v>
      </c>
      <c r="N151" t="s">
        <v>88</v>
      </c>
      <c r="O151">
        <v>2</v>
      </c>
      <c r="P151" t="s">
        <v>24</v>
      </c>
      <c r="R151" t="s">
        <v>63</v>
      </c>
      <c r="S151" t="s">
        <v>24</v>
      </c>
      <c r="V151" t="s">
        <v>651</v>
      </c>
    </row>
    <row r="152" spans="1:22">
      <c r="A152" t="s">
        <v>409</v>
      </c>
      <c r="D152" t="s">
        <v>35</v>
      </c>
      <c r="E152" t="s">
        <v>21</v>
      </c>
      <c r="F152" t="s">
        <v>20</v>
      </c>
      <c r="I152">
        <v>3</v>
      </c>
      <c r="J152">
        <v>0</v>
      </c>
      <c r="L152" t="s">
        <v>17</v>
      </c>
      <c r="M152" t="s">
        <v>56</v>
      </c>
      <c r="N152" t="s">
        <v>221</v>
      </c>
      <c r="O152">
        <v>2</v>
      </c>
      <c r="P152" t="s">
        <v>34</v>
      </c>
      <c r="R152" t="s">
        <v>135</v>
      </c>
      <c r="S152" t="s">
        <v>34</v>
      </c>
      <c r="V152" t="s">
        <v>651</v>
      </c>
    </row>
    <row r="153" spans="1:22">
      <c r="A153" t="s">
        <v>410</v>
      </c>
      <c r="D153" t="s">
        <v>32</v>
      </c>
      <c r="E153" t="s">
        <v>21</v>
      </c>
      <c r="F153" t="s">
        <v>20</v>
      </c>
      <c r="I153">
        <v>1</v>
      </c>
      <c r="J153">
        <v>0</v>
      </c>
      <c r="L153" t="s">
        <v>38</v>
      </c>
      <c r="N153" t="s">
        <v>193</v>
      </c>
      <c r="O153">
        <v>3</v>
      </c>
      <c r="P153" t="s">
        <v>24</v>
      </c>
      <c r="R153" t="s">
        <v>612</v>
      </c>
      <c r="S153" t="s">
        <v>24</v>
      </c>
      <c r="V153" t="s">
        <v>651</v>
      </c>
    </row>
    <row r="154" spans="1:22">
      <c r="A154" t="s">
        <v>411</v>
      </c>
      <c r="D154" t="s">
        <v>22</v>
      </c>
      <c r="E154" t="s">
        <v>93</v>
      </c>
      <c r="F154" t="s">
        <v>20</v>
      </c>
      <c r="L154" t="s">
        <v>17</v>
      </c>
      <c r="M154" t="s">
        <v>816</v>
      </c>
      <c r="N154" t="s">
        <v>238</v>
      </c>
      <c r="O154">
        <v>1</v>
      </c>
      <c r="P154" t="s">
        <v>24</v>
      </c>
      <c r="R154" t="s">
        <v>239</v>
      </c>
      <c r="S154" t="s">
        <v>24</v>
      </c>
      <c r="V154" t="s">
        <v>651</v>
      </c>
    </row>
    <row r="155" spans="1:22">
      <c r="A155" t="s">
        <v>412</v>
      </c>
      <c r="D155" t="s">
        <v>22</v>
      </c>
      <c r="E155" t="s">
        <v>93</v>
      </c>
      <c r="I155">
        <v>0</v>
      </c>
      <c r="J155">
        <v>0</v>
      </c>
      <c r="L155" t="s">
        <v>87</v>
      </c>
      <c r="M155" t="s">
        <v>572</v>
      </c>
      <c r="N155" t="s">
        <v>240</v>
      </c>
      <c r="O155">
        <v>1</v>
      </c>
      <c r="P155" t="s">
        <v>34</v>
      </c>
      <c r="R155" t="s">
        <v>135</v>
      </c>
      <c r="S155" t="s">
        <v>34</v>
      </c>
      <c r="V155" t="s">
        <v>651</v>
      </c>
    </row>
    <row r="156" spans="1:22">
      <c r="A156" t="s">
        <v>413</v>
      </c>
      <c r="D156" t="s">
        <v>100</v>
      </c>
      <c r="E156" t="s">
        <v>97</v>
      </c>
      <c r="I156">
        <v>1</v>
      </c>
      <c r="J156">
        <v>0</v>
      </c>
      <c r="L156" t="s">
        <v>637</v>
      </c>
      <c r="M156" t="s">
        <v>640</v>
      </c>
      <c r="N156" t="s">
        <v>126</v>
      </c>
      <c r="O156">
        <v>2</v>
      </c>
      <c r="P156" t="s">
        <v>18</v>
      </c>
      <c r="R156" t="s">
        <v>61</v>
      </c>
      <c r="S156" t="s">
        <v>57</v>
      </c>
      <c r="V156" t="s">
        <v>649</v>
      </c>
    </row>
    <row r="157" spans="1:22">
      <c r="A157" t="s">
        <v>414</v>
      </c>
      <c r="D157" t="s">
        <v>90</v>
      </c>
      <c r="E157" t="s">
        <v>97</v>
      </c>
      <c r="I157">
        <v>1</v>
      </c>
      <c r="J157">
        <v>0</v>
      </c>
      <c r="L157" t="s">
        <v>38</v>
      </c>
      <c r="M157" t="s">
        <v>817</v>
      </c>
      <c r="N157" t="s">
        <v>33</v>
      </c>
      <c r="O157">
        <v>1</v>
      </c>
      <c r="P157" t="s">
        <v>34</v>
      </c>
      <c r="R157" t="s">
        <v>135</v>
      </c>
      <c r="S157" t="s">
        <v>34</v>
      </c>
      <c r="V157" t="s">
        <v>143</v>
      </c>
    </row>
    <row r="158" spans="1:22">
      <c r="A158" t="s">
        <v>415</v>
      </c>
      <c r="D158" t="s">
        <v>112</v>
      </c>
      <c r="E158" t="s">
        <v>138</v>
      </c>
      <c r="G158" t="s">
        <v>818</v>
      </c>
      <c r="H158" t="s">
        <v>659</v>
      </c>
      <c r="I158">
        <v>83</v>
      </c>
      <c r="J158">
        <v>10</v>
      </c>
      <c r="L158" t="s">
        <v>819</v>
      </c>
      <c r="M158" t="s">
        <v>659</v>
      </c>
      <c r="N158" t="s">
        <v>209</v>
      </c>
      <c r="P158" t="s">
        <v>34</v>
      </c>
      <c r="R158" t="s">
        <v>135</v>
      </c>
      <c r="S158" t="s">
        <v>34</v>
      </c>
      <c r="T158" t="s">
        <v>659</v>
      </c>
      <c r="U158" t="s">
        <v>659</v>
      </c>
      <c r="V158" t="s">
        <v>820</v>
      </c>
    </row>
    <row r="159" spans="1:22">
      <c r="A159" t="s">
        <v>416</v>
      </c>
      <c r="D159" t="s">
        <v>90</v>
      </c>
      <c r="E159" t="s">
        <v>241</v>
      </c>
      <c r="I159">
        <v>1</v>
      </c>
      <c r="J159">
        <v>0</v>
      </c>
      <c r="L159" t="s">
        <v>821</v>
      </c>
      <c r="M159" t="s">
        <v>822</v>
      </c>
      <c r="N159" t="s">
        <v>43</v>
      </c>
      <c r="O159">
        <v>1</v>
      </c>
      <c r="P159" t="s">
        <v>176</v>
      </c>
      <c r="R159" t="s">
        <v>242</v>
      </c>
      <c r="S159" t="s">
        <v>34</v>
      </c>
      <c r="V159" t="s">
        <v>25</v>
      </c>
    </row>
    <row r="160" spans="1:22">
      <c r="A160" t="s">
        <v>417</v>
      </c>
      <c r="D160" t="s">
        <v>112</v>
      </c>
      <c r="E160" t="s">
        <v>97</v>
      </c>
      <c r="I160">
        <v>3</v>
      </c>
      <c r="J160">
        <v>0</v>
      </c>
      <c r="L160" t="s">
        <v>87</v>
      </c>
      <c r="M160" t="s">
        <v>606</v>
      </c>
      <c r="N160" t="s">
        <v>54</v>
      </c>
      <c r="P160" t="s">
        <v>34</v>
      </c>
      <c r="R160" t="s">
        <v>61</v>
      </c>
      <c r="S160" t="s">
        <v>34</v>
      </c>
      <c r="V160" t="s">
        <v>25</v>
      </c>
    </row>
    <row r="161" spans="1:22">
      <c r="A161" t="s">
        <v>418</v>
      </c>
      <c r="D161" t="s">
        <v>40</v>
      </c>
      <c r="E161" t="s">
        <v>21</v>
      </c>
      <c r="I161">
        <v>2</v>
      </c>
      <c r="J161">
        <v>0</v>
      </c>
      <c r="L161" t="s">
        <v>637</v>
      </c>
      <c r="M161" t="s">
        <v>823</v>
      </c>
      <c r="N161" t="s">
        <v>243</v>
      </c>
      <c r="O161">
        <v>2</v>
      </c>
      <c r="P161" t="s">
        <v>34</v>
      </c>
      <c r="R161" t="s">
        <v>135</v>
      </c>
      <c r="S161" t="s">
        <v>34</v>
      </c>
      <c r="V161" t="s">
        <v>651</v>
      </c>
    </row>
    <row r="162" spans="1:22">
      <c r="A162" t="s">
        <v>51</v>
      </c>
      <c r="C162" t="s">
        <v>12</v>
      </c>
      <c r="D162" t="s">
        <v>142</v>
      </c>
      <c r="E162" t="s">
        <v>101</v>
      </c>
      <c r="G162" t="s">
        <v>604</v>
      </c>
      <c r="I162">
        <v>1</v>
      </c>
      <c r="J162">
        <v>1</v>
      </c>
      <c r="L162" t="s">
        <v>134</v>
      </c>
      <c r="M162" t="s">
        <v>824</v>
      </c>
      <c r="N162" t="s">
        <v>825</v>
      </c>
      <c r="P162" t="s">
        <v>247</v>
      </c>
      <c r="Q162" t="s">
        <v>826</v>
      </c>
      <c r="R162" t="s">
        <v>61</v>
      </c>
      <c r="S162" t="s">
        <v>89</v>
      </c>
      <c r="V162" t="s">
        <v>820</v>
      </c>
    </row>
    <row r="163" spans="1:22">
      <c r="A163" t="s">
        <v>419</v>
      </c>
      <c r="D163" t="s">
        <v>112</v>
      </c>
      <c r="E163" t="s">
        <v>138</v>
      </c>
      <c r="G163" t="s">
        <v>827</v>
      </c>
      <c r="I163">
        <v>28</v>
      </c>
      <c r="J163">
        <v>14</v>
      </c>
      <c r="L163" t="s">
        <v>134</v>
      </c>
      <c r="M163" t="s">
        <v>828</v>
      </c>
      <c r="N163" t="s">
        <v>48</v>
      </c>
      <c r="P163" t="s">
        <v>34</v>
      </c>
      <c r="R163" t="s">
        <v>61</v>
      </c>
      <c r="S163" t="s">
        <v>143</v>
      </c>
      <c r="V163" t="s">
        <v>25</v>
      </c>
    </row>
    <row r="164" spans="1:22">
      <c r="A164" t="s">
        <v>420</v>
      </c>
      <c r="D164" t="s">
        <v>32</v>
      </c>
      <c r="E164" t="s">
        <v>21</v>
      </c>
      <c r="I164">
        <v>9</v>
      </c>
      <c r="J164">
        <v>0</v>
      </c>
      <c r="L164" t="s">
        <v>38</v>
      </c>
      <c r="N164" t="s">
        <v>244</v>
      </c>
      <c r="P164" t="s">
        <v>34</v>
      </c>
      <c r="R164" t="s">
        <v>135</v>
      </c>
      <c r="S164" t="s">
        <v>34</v>
      </c>
      <c r="V164" t="s">
        <v>25</v>
      </c>
    </row>
    <row r="165" spans="1:22">
      <c r="A165" t="s">
        <v>421</v>
      </c>
      <c r="D165" t="s">
        <v>112</v>
      </c>
      <c r="E165" t="s">
        <v>105</v>
      </c>
      <c r="I165">
        <v>0</v>
      </c>
      <c r="J165">
        <v>0</v>
      </c>
      <c r="L165" t="s">
        <v>637</v>
      </c>
      <c r="M165" t="s">
        <v>829</v>
      </c>
      <c r="N165" t="s">
        <v>48</v>
      </c>
      <c r="O165">
        <v>2</v>
      </c>
      <c r="P165" t="s">
        <v>34</v>
      </c>
      <c r="R165" t="s">
        <v>18</v>
      </c>
      <c r="S165" t="s">
        <v>34</v>
      </c>
      <c r="V165" t="s">
        <v>651</v>
      </c>
    </row>
    <row r="166" spans="1:22">
      <c r="A166" t="s">
        <v>422</v>
      </c>
      <c r="C166" t="s">
        <v>830</v>
      </c>
      <c r="D166" t="s">
        <v>90</v>
      </c>
      <c r="E166" t="s">
        <v>138</v>
      </c>
      <c r="F166" t="s">
        <v>20</v>
      </c>
      <c r="G166" t="s">
        <v>831</v>
      </c>
      <c r="I166">
        <v>25</v>
      </c>
      <c r="J166">
        <v>6</v>
      </c>
      <c r="K166" t="s">
        <v>91</v>
      </c>
      <c r="L166" t="s">
        <v>832</v>
      </c>
      <c r="M166" t="s">
        <v>833</v>
      </c>
      <c r="N166" t="s">
        <v>198</v>
      </c>
      <c r="O166">
        <v>2</v>
      </c>
      <c r="P166" t="s">
        <v>34</v>
      </c>
      <c r="R166" t="s">
        <v>834</v>
      </c>
      <c r="S166" t="s">
        <v>34</v>
      </c>
      <c r="T166" t="s">
        <v>659</v>
      </c>
      <c r="U166" t="s">
        <v>659</v>
      </c>
      <c r="V166" t="s">
        <v>25</v>
      </c>
    </row>
    <row r="167" spans="1:22">
      <c r="A167" t="s">
        <v>423</v>
      </c>
      <c r="D167" t="s">
        <v>90</v>
      </c>
      <c r="E167" t="s">
        <v>105</v>
      </c>
      <c r="I167">
        <v>0</v>
      </c>
      <c r="J167">
        <v>0</v>
      </c>
      <c r="L167" t="s">
        <v>637</v>
      </c>
      <c r="M167" t="s">
        <v>829</v>
      </c>
      <c r="N167" t="s">
        <v>33</v>
      </c>
      <c r="O167">
        <v>2</v>
      </c>
      <c r="P167" t="s">
        <v>34</v>
      </c>
      <c r="R167" t="s">
        <v>34</v>
      </c>
      <c r="S167" t="s">
        <v>34</v>
      </c>
      <c r="V167" t="s">
        <v>651</v>
      </c>
    </row>
    <row r="168" spans="1:22">
      <c r="A168" t="s">
        <v>424</v>
      </c>
      <c r="D168" t="s">
        <v>32</v>
      </c>
      <c r="E168" t="s">
        <v>21</v>
      </c>
      <c r="G168" t="s">
        <v>835</v>
      </c>
      <c r="I168">
        <v>3</v>
      </c>
      <c r="J168">
        <v>0</v>
      </c>
      <c r="L168" t="s">
        <v>836</v>
      </c>
      <c r="M168" t="s">
        <v>837</v>
      </c>
      <c r="N168" t="s">
        <v>246</v>
      </c>
      <c r="O168">
        <v>1</v>
      </c>
      <c r="P168" t="s">
        <v>247</v>
      </c>
      <c r="Q168" t="s">
        <v>826</v>
      </c>
      <c r="R168" t="s">
        <v>250</v>
      </c>
      <c r="S168" t="s">
        <v>34</v>
      </c>
      <c r="V168" t="s">
        <v>651</v>
      </c>
    </row>
    <row r="169" spans="1:22">
      <c r="A169" t="s">
        <v>425</v>
      </c>
      <c r="D169" t="s">
        <v>22</v>
      </c>
      <c r="E169" t="s">
        <v>93</v>
      </c>
      <c r="I169">
        <v>0</v>
      </c>
      <c r="J169">
        <v>0</v>
      </c>
      <c r="L169" t="s">
        <v>87</v>
      </c>
      <c r="M169" t="s">
        <v>838</v>
      </c>
      <c r="N169" t="s">
        <v>248</v>
      </c>
      <c r="P169" t="s">
        <v>34</v>
      </c>
      <c r="R169" t="s">
        <v>135</v>
      </c>
      <c r="S169" t="s">
        <v>34</v>
      </c>
      <c r="V169" t="s">
        <v>25</v>
      </c>
    </row>
    <row r="170" spans="1:22">
      <c r="A170" t="s">
        <v>426</v>
      </c>
      <c r="C170" t="s">
        <v>839</v>
      </c>
      <c r="D170" t="s">
        <v>90</v>
      </c>
      <c r="E170" t="s">
        <v>97</v>
      </c>
      <c r="G170" t="s">
        <v>840</v>
      </c>
      <c r="H170" t="s">
        <v>659</v>
      </c>
      <c r="I170">
        <v>27</v>
      </c>
      <c r="J170">
        <v>0</v>
      </c>
      <c r="L170" t="s">
        <v>38</v>
      </c>
      <c r="M170" t="s">
        <v>165</v>
      </c>
      <c r="N170" t="s">
        <v>58</v>
      </c>
      <c r="O170">
        <v>2</v>
      </c>
      <c r="P170" t="s">
        <v>34</v>
      </c>
      <c r="R170" t="s">
        <v>61</v>
      </c>
      <c r="S170" t="s">
        <v>34</v>
      </c>
      <c r="T170" t="s">
        <v>659</v>
      </c>
      <c r="U170" t="s">
        <v>659</v>
      </c>
      <c r="V170" t="s">
        <v>25</v>
      </c>
    </row>
    <row r="171" spans="1:22">
      <c r="A171" t="s">
        <v>427</v>
      </c>
      <c r="D171" t="s">
        <v>40</v>
      </c>
      <c r="E171" t="s">
        <v>31</v>
      </c>
      <c r="G171" t="s">
        <v>841</v>
      </c>
      <c r="I171">
        <v>3</v>
      </c>
      <c r="J171">
        <v>1</v>
      </c>
      <c r="L171" t="s">
        <v>38</v>
      </c>
      <c r="N171" t="s">
        <v>50</v>
      </c>
      <c r="O171">
        <v>2</v>
      </c>
      <c r="P171" t="s">
        <v>34</v>
      </c>
      <c r="R171" t="s">
        <v>34</v>
      </c>
      <c r="S171" t="s">
        <v>34</v>
      </c>
      <c r="V171" t="s">
        <v>25</v>
      </c>
    </row>
    <row r="172" spans="1:22">
      <c r="A172" t="s">
        <v>428</v>
      </c>
      <c r="D172" t="s">
        <v>100</v>
      </c>
      <c r="E172" t="s">
        <v>138</v>
      </c>
      <c r="G172" t="s">
        <v>842</v>
      </c>
      <c r="H172" t="s">
        <v>659</v>
      </c>
      <c r="I172">
        <v>49</v>
      </c>
      <c r="J172">
        <v>35</v>
      </c>
      <c r="L172" t="s">
        <v>843</v>
      </c>
      <c r="M172" t="s">
        <v>844</v>
      </c>
      <c r="N172" t="s">
        <v>249</v>
      </c>
      <c r="P172" t="s">
        <v>247</v>
      </c>
      <c r="Q172" t="s">
        <v>826</v>
      </c>
      <c r="R172" t="s">
        <v>61</v>
      </c>
      <c r="S172" t="s">
        <v>143</v>
      </c>
      <c r="T172" t="s">
        <v>659</v>
      </c>
      <c r="U172" t="s">
        <v>659</v>
      </c>
      <c r="V172" t="s">
        <v>820</v>
      </c>
    </row>
    <row r="173" spans="1:22">
      <c r="A173" t="s">
        <v>429</v>
      </c>
      <c r="D173" t="s">
        <v>112</v>
      </c>
      <c r="E173" t="s">
        <v>97</v>
      </c>
      <c r="I173">
        <v>5</v>
      </c>
      <c r="J173">
        <v>0</v>
      </c>
      <c r="L173" t="s">
        <v>87</v>
      </c>
      <c r="M173" t="s">
        <v>572</v>
      </c>
      <c r="N173" t="s">
        <v>209</v>
      </c>
      <c r="O173">
        <v>1</v>
      </c>
      <c r="P173" t="s">
        <v>34</v>
      </c>
      <c r="R173" t="s">
        <v>34</v>
      </c>
      <c r="S173" t="s">
        <v>34</v>
      </c>
      <c r="V173" t="s">
        <v>25</v>
      </c>
    </row>
    <row r="174" spans="1:22">
      <c r="A174" t="s">
        <v>430</v>
      </c>
      <c r="C174" t="s">
        <v>839</v>
      </c>
      <c r="D174" t="s">
        <v>90</v>
      </c>
      <c r="E174" t="s">
        <v>101</v>
      </c>
      <c r="G174" t="s">
        <v>815</v>
      </c>
      <c r="I174">
        <v>30</v>
      </c>
      <c r="J174">
        <v>4</v>
      </c>
      <c r="L174" t="s">
        <v>38</v>
      </c>
      <c r="N174" t="s">
        <v>251</v>
      </c>
      <c r="O174">
        <v>1</v>
      </c>
      <c r="P174" t="s">
        <v>34</v>
      </c>
      <c r="R174" t="s">
        <v>135</v>
      </c>
      <c r="S174" t="s">
        <v>34</v>
      </c>
      <c r="V174" t="s">
        <v>25</v>
      </c>
    </row>
    <row r="175" spans="1:22">
      <c r="A175" t="s">
        <v>431</v>
      </c>
      <c r="D175" t="s">
        <v>90</v>
      </c>
      <c r="E175" t="s">
        <v>97</v>
      </c>
      <c r="I175">
        <v>1</v>
      </c>
      <c r="J175">
        <v>0</v>
      </c>
      <c r="L175" t="s">
        <v>821</v>
      </c>
      <c r="M175" t="s">
        <v>823</v>
      </c>
      <c r="N175" t="s">
        <v>46</v>
      </c>
      <c r="P175" t="s">
        <v>34</v>
      </c>
      <c r="R175" t="s">
        <v>34</v>
      </c>
      <c r="S175" t="s">
        <v>34</v>
      </c>
      <c r="V175" t="s">
        <v>651</v>
      </c>
    </row>
    <row r="176" spans="1:22">
      <c r="A176" t="s">
        <v>432</v>
      </c>
      <c r="D176" t="s">
        <v>40</v>
      </c>
      <c r="E176" t="s">
        <v>93</v>
      </c>
      <c r="I176">
        <v>0</v>
      </c>
      <c r="J176">
        <v>0</v>
      </c>
      <c r="L176" t="s">
        <v>38</v>
      </c>
      <c r="M176" t="s">
        <v>845</v>
      </c>
      <c r="N176" t="s">
        <v>30</v>
      </c>
      <c r="O176">
        <v>2</v>
      </c>
      <c r="P176" t="s">
        <v>34</v>
      </c>
      <c r="R176" t="s">
        <v>34</v>
      </c>
      <c r="S176" t="s">
        <v>34</v>
      </c>
      <c r="V176" t="s">
        <v>25</v>
      </c>
    </row>
    <row r="177" spans="1:22">
      <c r="A177" t="s">
        <v>433</v>
      </c>
      <c r="C177" t="s">
        <v>12</v>
      </c>
      <c r="D177" t="s">
        <v>40</v>
      </c>
      <c r="E177" t="s">
        <v>15</v>
      </c>
      <c r="G177" t="s">
        <v>846</v>
      </c>
      <c r="I177">
        <v>9</v>
      </c>
      <c r="J177">
        <v>8</v>
      </c>
      <c r="L177" t="s">
        <v>134</v>
      </c>
      <c r="M177" t="s">
        <v>586</v>
      </c>
      <c r="N177" t="s">
        <v>50</v>
      </c>
      <c r="O177">
        <v>2</v>
      </c>
      <c r="P177" t="s">
        <v>18</v>
      </c>
      <c r="R177" t="s">
        <v>61</v>
      </c>
      <c r="S177" t="s">
        <v>34</v>
      </c>
      <c r="V177" t="s">
        <v>25</v>
      </c>
    </row>
    <row r="178" spans="1:22">
      <c r="A178" t="s">
        <v>434</v>
      </c>
      <c r="D178" t="s">
        <v>22</v>
      </c>
      <c r="E178" t="s">
        <v>21</v>
      </c>
      <c r="I178">
        <v>1</v>
      </c>
      <c r="J178">
        <v>0</v>
      </c>
      <c r="L178" t="s">
        <v>38</v>
      </c>
      <c r="M178" t="s">
        <v>847</v>
      </c>
      <c r="N178" t="s">
        <v>52</v>
      </c>
      <c r="O178">
        <v>2</v>
      </c>
      <c r="P178" t="s">
        <v>34</v>
      </c>
      <c r="R178" t="s">
        <v>135</v>
      </c>
      <c r="S178" t="s">
        <v>34</v>
      </c>
      <c r="V178" t="s">
        <v>25</v>
      </c>
    </row>
    <row r="179" spans="1:22">
      <c r="A179" t="s">
        <v>435</v>
      </c>
      <c r="D179" t="s">
        <v>112</v>
      </c>
      <c r="E179" t="s">
        <v>97</v>
      </c>
      <c r="I179">
        <v>2</v>
      </c>
      <c r="J179">
        <v>0</v>
      </c>
      <c r="L179" t="s">
        <v>560</v>
      </c>
      <c r="M179" t="s">
        <v>640</v>
      </c>
      <c r="N179" t="s">
        <v>54</v>
      </c>
      <c r="O179">
        <v>2</v>
      </c>
      <c r="P179" t="s">
        <v>34</v>
      </c>
      <c r="R179" t="s">
        <v>135</v>
      </c>
      <c r="S179" t="s">
        <v>34</v>
      </c>
      <c r="V179" t="s">
        <v>25</v>
      </c>
    </row>
    <row r="180" spans="1:22">
      <c r="A180" t="s">
        <v>436</v>
      </c>
      <c r="C180" t="s">
        <v>12</v>
      </c>
      <c r="D180" t="s">
        <v>90</v>
      </c>
      <c r="E180" t="s">
        <v>138</v>
      </c>
      <c r="G180" t="s">
        <v>848</v>
      </c>
      <c r="I180">
        <v>34</v>
      </c>
      <c r="J180">
        <v>9</v>
      </c>
      <c r="L180" t="s">
        <v>134</v>
      </c>
      <c r="M180" t="s">
        <v>574</v>
      </c>
      <c r="N180" t="s">
        <v>126</v>
      </c>
      <c r="P180" t="s">
        <v>18</v>
      </c>
      <c r="R180" t="s">
        <v>61</v>
      </c>
      <c r="S180" t="s">
        <v>34</v>
      </c>
      <c r="V180" t="s">
        <v>25</v>
      </c>
    </row>
    <row r="181" spans="1:22">
      <c r="A181" t="s">
        <v>437</v>
      </c>
      <c r="C181" t="s">
        <v>12</v>
      </c>
      <c r="D181" t="s">
        <v>90</v>
      </c>
      <c r="E181" t="s">
        <v>138</v>
      </c>
      <c r="G181" t="s">
        <v>849</v>
      </c>
      <c r="H181" t="s">
        <v>659</v>
      </c>
      <c r="I181">
        <v>54</v>
      </c>
      <c r="J181">
        <v>15</v>
      </c>
      <c r="L181" t="s">
        <v>575</v>
      </c>
      <c r="M181" t="s">
        <v>850</v>
      </c>
      <c r="N181" t="s">
        <v>116</v>
      </c>
      <c r="O181" t="s">
        <v>257</v>
      </c>
      <c r="P181" t="s">
        <v>18</v>
      </c>
      <c r="R181" t="s">
        <v>61</v>
      </c>
      <c r="S181" t="s">
        <v>34</v>
      </c>
      <c r="T181" t="s">
        <v>659</v>
      </c>
      <c r="U181" t="s">
        <v>659</v>
      </c>
      <c r="V181" t="s">
        <v>25</v>
      </c>
    </row>
    <row r="182" spans="1:22">
      <c r="A182" t="s">
        <v>438</v>
      </c>
      <c r="D182" t="s">
        <v>100</v>
      </c>
      <c r="E182" t="s">
        <v>97</v>
      </c>
      <c r="I182">
        <v>5</v>
      </c>
      <c r="J182">
        <v>0</v>
      </c>
      <c r="L182" t="s">
        <v>851</v>
      </c>
      <c r="M182" t="s">
        <v>616</v>
      </c>
      <c r="N182" t="s">
        <v>252</v>
      </c>
      <c r="P182" t="s">
        <v>18</v>
      </c>
      <c r="R182" t="s">
        <v>135</v>
      </c>
      <c r="S182" t="s">
        <v>34</v>
      </c>
      <c r="V182" t="s">
        <v>25</v>
      </c>
    </row>
    <row r="183" spans="1:22">
      <c r="A183" t="s">
        <v>439</v>
      </c>
      <c r="D183" t="s">
        <v>40</v>
      </c>
      <c r="E183" t="s">
        <v>93</v>
      </c>
      <c r="I183">
        <v>0</v>
      </c>
      <c r="J183">
        <v>0</v>
      </c>
      <c r="L183" t="s">
        <v>637</v>
      </c>
      <c r="M183" t="s">
        <v>852</v>
      </c>
      <c r="N183" t="s">
        <v>253</v>
      </c>
      <c r="O183">
        <v>2</v>
      </c>
      <c r="P183" t="s">
        <v>34</v>
      </c>
      <c r="R183" t="s">
        <v>135</v>
      </c>
      <c r="S183" t="s">
        <v>34</v>
      </c>
      <c r="V183" t="s">
        <v>651</v>
      </c>
    </row>
    <row r="184" spans="1:22">
      <c r="A184" t="s">
        <v>440</v>
      </c>
      <c r="D184" t="s">
        <v>90</v>
      </c>
      <c r="E184" t="s">
        <v>105</v>
      </c>
      <c r="I184">
        <v>0</v>
      </c>
      <c r="J184">
        <v>0</v>
      </c>
      <c r="L184" t="s">
        <v>637</v>
      </c>
      <c r="M184" t="s">
        <v>628</v>
      </c>
      <c r="N184" t="s">
        <v>245</v>
      </c>
      <c r="O184">
        <v>2</v>
      </c>
      <c r="P184" t="s">
        <v>34</v>
      </c>
      <c r="R184" t="s">
        <v>42</v>
      </c>
      <c r="S184" t="s">
        <v>34</v>
      </c>
      <c r="V184" t="s">
        <v>651</v>
      </c>
    </row>
    <row r="185" spans="1:22">
      <c r="A185" t="s">
        <v>441</v>
      </c>
      <c r="D185" t="s">
        <v>100</v>
      </c>
      <c r="E185" t="s">
        <v>101</v>
      </c>
      <c r="G185" t="s">
        <v>815</v>
      </c>
      <c r="I185">
        <v>24</v>
      </c>
      <c r="J185">
        <v>4</v>
      </c>
      <c r="L185" t="s">
        <v>38</v>
      </c>
      <c r="M185" t="s">
        <v>56</v>
      </c>
      <c r="N185" t="s">
        <v>254</v>
      </c>
      <c r="O185">
        <v>2</v>
      </c>
      <c r="P185" t="s">
        <v>34</v>
      </c>
      <c r="R185" t="s">
        <v>135</v>
      </c>
      <c r="S185" t="s">
        <v>143</v>
      </c>
      <c r="V185" t="s">
        <v>25</v>
      </c>
    </row>
    <row r="186" spans="1:22">
      <c r="A186" t="s">
        <v>442</v>
      </c>
      <c r="D186" t="s">
        <v>112</v>
      </c>
      <c r="E186" t="s">
        <v>97</v>
      </c>
      <c r="I186">
        <v>2</v>
      </c>
      <c r="J186">
        <v>0</v>
      </c>
      <c r="L186" t="s">
        <v>637</v>
      </c>
      <c r="M186" t="s">
        <v>640</v>
      </c>
      <c r="N186" t="s">
        <v>243</v>
      </c>
      <c r="O186">
        <v>2</v>
      </c>
      <c r="P186" t="s">
        <v>34</v>
      </c>
      <c r="R186" t="s">
        <v>135</v>
      </c>
      <c r="S186" t="s">
        <v>34</v>
      </c>
      <c r="V186" t="s">
        <v>651</v>
      </c>
    </row>
    <row r="187" spans="1:22">
      <c r="A187" t="s">
        <v>443</v>
      </c>
      <c r="D187" t="s">
        <v>112</v>
      </c>
      <c r="E187" t="s">
        <v>97</v>
      </c>
      <c r="I187">
        <v>14</v>
      </c>
      <c r="J187">
        <v>0</v>
      </c>
      <c r="L187" t="s">
        <v>38</v>
      </c>
      <c r="M187" t="s">
        <v>853</v>
      </c>
      <c r="N187" t="s">
        <v>255</v>
      </c>
      <c r="P187" t="s">
        <v>34</v>
      </c>
      <c r="R187" t="s">
        <v>135</v>
      </c>
      <c r="S187" t="s">
        <v>34</v>
      </c>
      <c r="V187" t="s">
        <v>25</v>
      </c>
    </row>
    <row r="188" spans="1:22">
      <c r="A188" t="s">
        <v>509</v>
      </c>
      <c r="C188" t="s">
        <v>700</v>
      </c>
      <c r="D188" t="s">
        <v>112</v>
      </c>
      <c r="E188" t="s">
        <v>138</v>
      </c>
      <c r="G188" t="s">
        <v>854</v>
      </c>
      <c r="I188">
        <v>80</v>
      </c>
      <c r="J188">
        <v>27</v>
      </c>
      <c r="L188" t="s">
        <v>855</v>
      </c>
      <c r="M188" t="s">
        <v>659</v>
      </c>
      <c r="N188" t="s">
        <v>48</v>
      </c>
      <c r="O188" t="s">
        <v>257</v>
      </c>
      <c r="P188" t="s">
        <v>18</v>
      </c>
      <c r="R188" t="s">
        <v>61</v>
      </c>
      <c r="S188" t="s">
        <v>143</v>
      </c>
      <c r="T188" t="s">
        <v>659</v>
      </c>
      <c r="U188" t="s">
        <v>659</v>
      </c>
      <c r="V188" t="s">
        <v>820</v>
      </c>
    </row>
    <row r="189" spans="1:22">
      <c r="A189" t="s">
        <v>510</v>
      </c>
      <c r="D189" t="s">
        <v>90</v>
      </c>
      <c r="E189" t="s">
        <v>138</v>
      </c>
      <c r="G189" t="s">
        <v>856</v>
      </c>
      <c r="H189" t="s">
        <v>659</v>
      </c>
      <c r="I189">
        <v>28</v>
      </c>
      <c r="J189">
        <v>10</v>
      </c>
      <c r="L189" t="s">
        <v>855</v>
      </c>
      <c r="M189" t="s">
        <v>659</v>
      </c>
      <c r="N189" t="s">
        <v>62</v>
      </c>
      <c r="P189" t="s">
        <v>34</v>
      </c>
      <c r="R189" t="s">
        <v>588</v>
      </c>
      <c r="S189" t="s">
        <v>34</v>
      </c>
      <c r="T189" t="s">
        <v>659</v>
      </c>
      <c r="U189" t="s">
        <v>659</v>
      </c>
      <c r="V189" t="s">
        <v>25</v>
      </c>
    </row>
    <row r="190" spans="1:22">
      <c r="A190" t="s">
        <v>511</v>
      </c>
      <c r="D190" t="s">
        <v>90</v>
      </c>
      <c r="E190" t="s">
        <v>105</v>
      </c>
      <c r="I190">
        <v>0</v>
      </c>
      <c r="J190">
        <v>0</v>
      </c>
      <c r="L190" t="s">
        <v>38</v>
      </c>
      <c r="N190" t="s">
        <v>589</v>
      </c>
      <c r="O190">
        <v>1</v>
      </c>
      <c r="P190" t="s">
        <v>34</v>
      </c>
      <c r="R190" t="s">
        <v>34</v>
      </c>
      <c r="S190" t="s">
        <v>34</v>
      </c>
      <c r="V190" t="s">
        <v>651</v>
      </c>
    </row>
    <row r="191" spans="1:22">
      <c r="A191" t="s">
        <v>512</v>
      </c>
      <c r="D191" t="s">
        <v>112</v>
      </c>
      <c r="E191" t="s">
        <v>97</v>
      </c>
      <c r="I191">
        <v>3</v>
      </c>
      <c r="J191">
        <v>0</v>
      </c>
      <c r="L191" t="s">
        <v>637</v>
      </c>
      <c r="M191" t="s">
        <v>857</v>
      </c>
      <c r="N191" t="s">
        <v>30</v>
      </c>
      <c r="O191">
        <v>2</v>
      </c>
      <c r="P191" t="s">
        <v>34</v>
      </c>
      <c r="R191" t="s">
        <v>135</v>
      </c>
      <c r="S191" t="s">
        <v>34</v>
      </c>
      <c r="V191" t="s">
        <v>25</v>
      </c>
    </row>
    <row r="192" spans="1:22">
      <c r="A192" t="s">
        <v>513</v>
      </c>
      <c r="D192" t="s">
        <v>40</v>
      </c>
      <c r="E192" t="s">
        <v>31</v>
      </c>
      <c r="G192" t="s">
        <v>858</v>
      </c>
      <c r="I192">
        <v>1</v>
      </c>
      <c r="J192">
        <v>1</v>
      </c>
      <c r="L192" t="s">
        <v>134</v>
      </c>
      <c r="N192" t="s">
        <v>48</v>
      </c>
      <c r="O192" t="s">
        <v>167</v>
      </c>
      <c r="P192" t="s">
        <v>18</v>
      </c>
      <c r="R192" t="s">
        <v>61</v>
      </c>
      <c r="S192" t="s">
        <v>34</v>
      </c>
      <c r="V192" t="s">
        <v>25</v>
      </c>
    </row>
    <row r="193" spans="1:22">
      <c r="A193" t="s">
        <v>514</v>
      </c>
      <c r="D193" t="s">
        <v>96</v>
      </c>
      <c r="E193" t="s">
        <v>138</v>
      </c>
      <c r="F193" t="s">
        <v>162</v>
      </c>
      <c r="G193" t="s">
        <v>859</v>
      </c>
      <c r="I193">
        <v>33</v>
      </c>
      <c r="J193">
        <v>12</v>
      </c>
      <c r="L193" t="s">
        <v>118</v>
      </c>
      <c r="N193" t="s">
        <v>111</v>
      </c>
      <c r="O193">
        <v>2</v>
      </c>
      <c r="P193" t="s">
        <v>24</v>
      </c>
      <c r="R193" t="s">
        <v>590</v>
      </c>
      <c r="S193" t="s">
        <v>24</v>
      </c>
      <c r="V193" t="s">
        <v>25</v>
      </c>
    </row>
    <row r="194" spans="1:22">
      <c r="A194" t="s">
        <v>515</v>
      </c>
      <c r="C194" t="s">
        <v>700</v>
      </c>
      <c r="D194" t="s">
        <v>96</v>
      </c>
      <c r="E194" t="s">
        <v>138</v>
      </c>
      <c r="F194" t="s">
        <v>20</v>
      </c>
      <c r="G194" t="s">
        <v>860</v>
      </c>
      <c r="I194">
        <v>16</v>
      </c>
      <c r="J194">
        <v>17</v>
      </c>
      <c r="L194" t="s">
        <v>134</v>
      </c>
      <c r="M194" t="s">
        <v>861</v>
      </c>
      <c r="N194" t="s">
        <v>48</v>
      </c>
      <c r="O194" t="s">
        <v>167</v>
      </c>
      <c r="P194" t="s">
        <v>18</v>
      </c>
      <c r="R194" t="s">
        <v>61</v>
      </c>
      <c r="S194" t="s">
        <v>34</v>
      </c>
      <c r="V194" t="s">
        <v>25</v>
      </c>
    </row>
    <row r="195" spans="1:22">
      <c r="A195" t="s">
        <v>516</v>
      </c>
      <c r="D195" t="s">
        <v>112</v>
      </c>
      <c r="E195" t="s">
        <v>105</v>
      </c>
      <c r="I195">
        <v>0</v>
      </c>
      <c r="J195">
        <v>0</v>
      </c>
      <c r="L195" t="s">
        <v>38</v>
      </c>
      <c r="M195" t="s">
        <v>862</v>
      </c>
      <c r="N195" t="s">
        <v>41</v>
      </c>
      <c r="O195">
        <v>2</v>
      </c>
      <c r="P195" t="s">
        <v>34</v>
      </c>
      <c r="R195" t="s">
        <v>34</v>
      </c>
      <c r="S195" t="s">
        <v>34</v>
      </c>
      <c r="V195" t="s">
        <v>25</v>
      </c>
    </row>
    <row r="196" spans="1:22">
      <c r="A196" t="s">
        <v>517</v>
      </c>
      <c r="C196">
        <v>30</v>
      </c>
      <c r="D196" t="s">
        <v>90</v>
      </c>
      <c r="E196" t="s">
        <v>138</v>
      </c>
      <c r="G196" t="s">
        <v>863</v>
      </c>
      <c r="H196" t="s">
        <v>659</v>
      </c>
      <c r="I196">
        <v>53</v>
      </c>
      <c r="J196">
        <v>17</v>
      </c>
      <c r="L196" t="s">
        <v>864</v>
      </c>
      <c r="M196" t="s">
        <v>865</v>
      </c>
      <c r="N196" t="s">
        <v>43</v>
      </c>
      <c r="P196" t="s">
        <v>18</v>
      </c>
      <c r="R196" t="s">
        <v>866</v>
      </c>
      <c r="S196" t="s">
        <v>34</v>
      </c>
      <c r="T196" t="s">
        <v>659</v>
      </c>
      <c r="U196" t="s">
        <v>659</v>
      </c>
      <c r="V196" t="s">
        <v>25</v>
      </c>
    </row>
    <row r="197" spans="1:22">
      <c r="A197" t="s">
        <v>518</v>
      </c>
      <c r="D197" t="s">
        <v>100</v>
      </c>
      <c r="E197" t="s">
        <v>97</v>
      </c>
      <c r="I197">
        <v>2</v>
      </c>
      <c r="J197">
        <v>0</v>
      </c>
      <c r="L197" t="s">
        <v>38</v>
      </c>
      <c r="M197" t="s">
        <v>573</v>
      </c>
      <c r="N197" t="s">
        <v>591</v>
      </c>
      <c r="P197" t="s">
        <v>34</v>
      </c>
      <c r="R197" t="s">
        <v>135</v>
      </c>
      <c r="S197" t="s">
        <v>34</v>
      </c>
      <c r="V197" t="s">
        <v>25</v>
      </c>
    </row>
    <row r="198" spans="1:22">
      <c r="A198" t="s">
        <v>519</v>
      </c>
      <c r="D198" t="s">
        <v>100</v>
      </c>
      <c r="E198" t="s">
        <v>97</v>
      </c>
      <c r="I198">
        <v>3</v>
      </c>
      <c r="J198">
        <v>0</v>
      </c>
      <c r="L198" t="s">
        <v>560</v>
      </c>
      <c r="M198" t="s">
        <v>867</v>
      </c>
      <c r="N198" t="s">
        <v>173</v>
      </c>
      <c r="P198" t="s">
        <v>247</v>
      </c>
      <c r="Q198" t="s">
        <v>826</v>
      </c>
      <c r="R198" t="s">
        <v>135</v>
      </c>
      <c r="S198" t="s">
        <v>34</v>
      </c>
      <c r="V198" t="s">
        <v>25</v>
      </c>
    </row>
    <row r="199" spans="1:22">
      <c r="A199" t="s">
        <v>520</v>
      </c>
      <c r="D199" t="s">
        <v>90</v>
      </c>
      <c r="E199" t="s">
        <v>97</v>
      </c>
      <c r="I199">
        <v>3</v>
      </c>
      <c r="J199">
        <v>0</v>
      </c>
      <c r="L199" t="s">
        <v>38</v>
      </c>
      <c r="M199" t="s">
        <v>845</v>
      </c>
      <c r="N199" t="s">
        <v>43</v>
      </c>
      <c r="P199" t="s">
        <v>34</v>
      </c>
      <c r="R199" t="s">
        <v>135</v>
      </c>
      <c r="S199" t="s">
        <v>34</v>
      </c>
      <c r="V199" t="s">
        <v>25</v>
      </c>
    </row>
    <row r="200" spans="1:22">
      <c r="A200" t="s">
        <v>521</v>
      </c>
      <c r="C200" t="s">
        <v>798</v>
      </c>
      <c r="D200" t="s">
        <v>100</v>
      </c>
      <c r="E200" t="s">
        <v>138</v>
      </c>
      <c r="G200" t="s">
        <v>868</v>
      </c>
      <c r="I200">
        <v>66</v>
      </c>
      <c r="J200">
        <v>41</v>
      </c>
      <c r="L200" t="s">
        <v>869</v>
      </c>
      <c r="M200" t="s">
        <v>870</v>
      </c>
      <c r="N200" t="s">
        <v>592</v>
      </c>
      <c r="P200" t="s">
        <v>34</v>
      </c>
      <c r="R200" t="s">
        <v>866</v>
      </c>
      <c r="S200" t="s">
        <v>34</v>
      </c>
      <c r="V200" t="s">
        <v>25</v>
      </c>
    </row>
    <row r="201" spans="1:22">
      <c r="A201" t="s">
        <v>522</v>
      </c>
      <c r="D201" t="s">
        <v>90</v>
      </c>
      <c r="E201" t="s">
        <v>101</v>
      </c>
      <c r="G201" t="s">
        <v>815</v>
      </c>
      <c r="I201">
        <v>7</v>
      </c>
      <c r="J201">
        <v>2</v>
      </c>
      <c r="L201" t="s">
        <v>134</v>
      </c>
      <c r="N201" t="s">
        <v>62</v>
      </c>
      <c r="O201">
        <v>2</v>
      </c>
      <c r="P201" t="s">
        <v>34</v>
      </c>
      <c r="R201" t="s">
        <v>18</v>
      </c>
      <c r="S201" t="s">
        <v>34</v>
      </c>
      <c r="V201" t="s">
        <v>25</v>
      </c>
    </row>
    <row r="202" spans="1:22">
      <c r="A202" t="s">
        <v>523</v>
      </c>
      <c r="D202" t="s">
        <v>90</v>
      </c>
      <c r="E202" t="s">
        <v>101</v>
      </c>
      <c r="G202" t="s">
        <v>639</v>
      </c>
      <c r="I202">
        <v>16</v>
      </c>
      <c r="J202">
        <v>3</v>
      </c>
      <c r="L202" t="s">
        <v>134</v>
      </c>
      <c r="M202" t="s">
        <v>871</v>
      </c>
      <c r="N202" t="s">
        <v>116</v>
      </c>
      <c r="P202" t="s">
        <v>34</v>
      </c>
      <c r="R202" t="s">
        <v>593</v>
      </c>
      <c r="S202" t="s">
        <v>34</v>
      </c>
      <c r="V202" t="s">
        <v>25</v>
      </c>
    </row>
    <row r="203" spans="1:22">
      <c r="A203" t="s">
        <v>524</v>
      </c>
      <c r="D203" t="s">
        <v>90</v>
      </c>
      <c r="E203" t="s">
        <v>105</v>
      </c>
      <c r="I203">
        <v>0</v>
      </c>
      <c r="J203">
        <v>0</v>
      </c>
      <c r="L203" t="s">
        <v>38</v>
      </c>
      <c r="M203" t="s">
        <v>845</v>
      </c>
      <c r="N203" t="s">
        <v>251</v>
      </c>
      <c r="O203">
        <v>1</v>
      </c>
      <c r="P203" t="s">
        <v>34</v>
      </c>
      <c r="R203" t="s">
        <v>34</v>
      </c>
      <c r="S203" t="s">
        <v>34</v>
      </c>
      <c r="V203" t="s">
        <v>651</v>
      </c>
    </row>
    <row r="204" spans="1:22">
      <c r="A204" t="s">
        <v>525</v>
      </c>
      <c r="D204" t="s">
        <v>100</v>
      </c>
      <c r="E204" t="s">
        <v>105</v>
      </c>
      <c r="I204">
        <v>0</v>
      </c>
      <c r="J204">
        <v>0</v>
      </c>
      <c r="L204" t="s">
        <v>134</v>
      </c>
      <c r="M204" t="s">
        <v>165</v>
      </c>
      <c r="N204" t="s">
        <v>252</v>
      </c>
      <c r="O204">
        <v>2</v>
      </c>
      <c r="P204" t="s">
        <v>34</v>
      </c>
      <c r="R204" t="s">
        <v>135</v>
      </c>
      <c r="S204" t="s">
        <v>34</v>
      </c>
      <c r="V204" t="s">
        <v>25</v>
      </c>
    </row>
    <row r="205" spans="1:22">
      <c r="A205" t="s">
        <v>526</v>
      </c>
      <c r="D205" t="s">
        <v>112</v>
      </c>
      <c r="E205" t="s">
        <v>97</v>
      </c>
      <c r="I205">
        <v>3</v>
      </c>
      <c r="J205">
        <v>0</v>
      </c>
      <c r="L205" t="s">
        <v>38</v>
      </c>
      <c r="N205" t="s">
        <v>30</v>
      </c>
      <c r="O205">
        <v>2</v>
      </c>
      <c r="P205" t="s">
        <v>34</v>
      </c>
      <c r="R205" t="s">
        <v>135</v>
      </c>
      <c r="S205" t="s">
        <v>34</v>
      </c>
      <c r="V205" t="s">
        <v>25</v>
      </c>
    </row>
    <row r="206" spans="1:22">
      <c r="A206" t="s">
        <v>527</v>
      </c>
      <c r="D206" t="s">
        <v>100</v>
      </c>
      <c r="E206" t="s">
        <v>97</v>
      </c>
      <c r="I206">
        <v>2</v>
      </c>
      <c r="J206">
        <v>0</v>
      </c>
      <c r="L206" t="s">
        <v>38</v>
      </c>
      <c r="M206" t="s">
        <v>572</v>
      </c>
      <c r="N206" t="s">
        <v>594</v>
      </c>
      <c r="O206">
        <v>2</v>
      </c>
      <c r="P206" t="s">
        <v>34</v>
      </c>
      <c r="R206" t="s">
        <v>135</v>
      </c>
      <c r="S206" t="s">
        <v>34</v>
      </c>
      <c r="V206" t="s">
        <v>25</v>
      </c>
    </row>
    <row r="207" spans="1:22">
      <c r="A207" t="s">
        <v>528</v>
      </c>
      <c r="D207" t="s">
        <v>90</v>
      </c>
      <c r="E207" t="s">
        <v>105</v>
      </c>
      <c r="I207">
        <v>0</v>
      </c>
      <c r="J207">
        <v>0</v>
      </c>
      <c r="L207" t="s">
        <v>38</v>
      </c>
      <c r="N207" t="s">
        <v>43</v>
      </c>
      <c r="O207">
        <v>1</v>
      </c>
      <c r="P207" t="s">
        <v>34</v>
      </c>
      <c r="R207" t="s">
        <v>135</v>
      </c>
      <c r="S207" t="s">
        <v>34</v>
      </c>
      <c r="V207" t="s">
        <v>25</v>
      </c>
    </row>
    <row r="208" spans="1:22">
      <c r="A208" t="s">
        <v>529</v>
      </c>
      <c r="D208" t="s">
        <v>90</v>
      </c>
      <c r="E208" t="s">
        <v>97</v>
      </c>
      <c r="I208">
        <v>4</v>
      </c>
      <c r="J208">
        <v>0</v>
      </c>
      <c r="L208" t="s">
        <v>38</v>
      </c>
      <c r="N208" t="s">
        <v>43</v>
      </c>
      <c r="P208" t="s">
        <v>34</v>
      </c>
      <c r="R208" t="s">
        <v>34</v>
      </c>
      <c r="S208" t="s">
        <v>34</v>
      </c>
      <c r="V208" t="s">
        <v>651</v>
      </c>
    </row>
    <row r="209" spans="1:22">
      <c r="A209" t="s">
        <v>530</v>
      </c>
      <c r="D209" t="s">
        <v>100</v>
      </c>
      <c r="E209" t="s">
        <v>97</v>
      </c>
      <c r="I209">
        <v>1</v>
      </c>
      <c r="J209">
        <v>0</v>
      </c>
      <c r="L209" t="s">
        <v>38</v>
      </c>
      <c r="M209" t="s">
        <v>872</v>
      </c>
      <c r="N209" t="s">
        <v>244</v>
      </c>
      <c r="O209">
        <v>2</v>
      </c>
      <c r="P209" t="s">
        <v>247</v>
      </c>
      <c r="R209" t="s">
        <v>61</v>
      </c>
      <c r="S209" t="s">
        <v>34</v>
      </c>
      <c r="V209" t="s">
        <v>25</v>
      </c>
    </row>
    <row r="210" spans="1:22">
      <c r="A210" t="s">
        <v>531</v>
      </c>
      <c r="D210" t="s">
        <v>90</v>
      </c>
      <c r="E210" t="s">
        <v>138</v>
      </c>
      <c r="G210" t="s">
        <v>873</v>
      </c>
      <c r="I210">
        <v>33</v>
      </c>
      <c r="J210">
        <v>3</v>
      </c>
      <c r="L210" t="s">
        <v>855</v>
      </c>
      <c r="M210" t="s">
        <v>874</v>
      </c>
      <c r="N210" t="s">
        <v>126</v>
      </c>
      <c r="P210" t="s">
        <v>18</v>
      </c>
      <c r="R210" t="s">
        <v>875</v>
      </c>
      <c r="S210" t="s">
        <v>34</v>
      </c>
      <c r="V210" t="s">
        <v>25</v>
      </c>
    </row>
    <row r="211" spans="1:22">
      <c r="A211" t="s">
        <v>532</v>
      </c>
      <c r="D211" t="s">
        <v>100</v>
      </c>
      <c r="E211" t="s">
        <v>101</v>
      </c>
      <c r="G211" t="s">
        <v>815</v>
      </c>
      <c r="I211">
        <v>4</v>
      </c>
      <c r="J211">
        <v>3</v>
      </c>
      <c r="L211" t="s">
        <v>134</v>
      </c>
      <c r="N211" t="s">
        <v>173</v>
      </c>
      <c r="O211">
        <v>2</v>
      </c>
      <c r="P211" t="s">
        <v>34</v>
      </c>
      <c r="R211" t="s">
        <v>61</v>
      </c>
      <c r="S211" t="s">
        <v>34</v>
      </c>
      <c r="V211" t="s">
        <v>649</v>
      </c>
    </row>
    <row r="212" spans="1:22">
      <c r="A212" t="s">
        <v>533</v>
      </c>
      <c r="D212" t="s">
        <v>40</v>
      </c>
      <c r="E212" t="s">
        <v>93</v>
      </c>
      <c r="I212">
        <v>0</v>
      </c>
      <c r="J212">
        <v>0</v>
      </c>
      <c r="L212" t="s">
        <v>87</v>
      </c>
      <c r="M212" t="s">
        <v>572</v>
      </c>
      <c r="N212" t="s">
        <v>253</v>
      </c>
      <c r="O212">
        <v>1</v>
      </c>
      <c r="R212" t="s">
        <v>135</v>
      </c>
      <c r="S212" t="s">
        <v>34</v>
      </c>
      <c r="V212" t="s">
        <v>651</v>
      </c>
    </row>
    <row r="213" spans="1:22">
      <c r="A213" t="s">
        <v>534</v>
      </c>
      <c r="D213" t="s">
        <v>90</v>
      </c>
      <c r="E213" t="s">
        <v>97</v>
      </c>
      <c r="I213">
        <v>4</v>
      </c>
      <c r="J213">
        <v>0</v>
      </c>
      <c r="L213" t="s">
        <v>876</v>
      </c>
      <c r="M213" t="s">
        <v>877</v>
      </c>
      <c r="N213" t="s">
        <v>52</v>
      </c>
      <c r="P213" t="s">
        <v>34</v>
      </c>
      <c r="R213" t="s">
        <v>61</v>
      </c>
      <c r="S213" t="s">
        <v>34</v>
      </c>
      <c r="V213" t="s">
        <v>25</v>
      </c>
    </row>
    <row r="214" spans="1:22">
      <c r="A214" t="s">
        <v>535</v>
      </c>
      <c r="D214" t="s">
        <v>32</v>
      </c>
      <c r="E214" t="s">
        <v>93</v>
      </c>
      <c r="I214">
        <v>0</v>
      </c>
      <c r="J214">
        <v>0</v>
      </c>
      <c r="L214" t="s">
        <v>38</v>
      </c>
      <c r="N214" t="s">
        <v>595</v>
      </c>
      <c r="O214">
        <v>2</v>
      </c>
      <c r="P214" t="s">
        <v>34</v>
      </c>
      <c r="R214" t="s">
        <v>135</v>
      </c>
      <c r="S214" t="s">
        <v>34</v>
      </c>
      <c r="V214" t="s">
        <v>651</v>
      </c>
    </row>
    <row r="215" spans="1:22">
      <c r="A215" t="s">
        <v>536</v>
      </c>
      <c r="D215" t="s">
        <v>22</v>
      </c>
      <c r="E215" t="s">
        <v>93</v>
      </c>
      <c r="F215" t="s">
        <v>20</v>
      </c>
      <c r="I215">
        <v>0</v>
      </c>
      <c r="J215">
        <v>0</v>
      </c>
      <c r="L215" t="s">
        <v>87</v>
      </c>
      <c r="M215" t="s">
        <v>572</v>
      </c>
      <c r="N215" t="s">
        <v>52</v>
      </c>
      <c r="O215">
        <v>1</v>
      </c>
      <c r="P215" t="s">
        <v>34</v>
      </c>
      <c r="R215" t="s">
        <v>34</v>
      </c>
      <c r="S215" t="s">
        <v>34</v>
      </c>
      <c r="V215" t="s">
        <v>651</v>
      </c>
    </row>
    <row r="216" spans="1:22">
      <c r="A216" t="s">
        <v>537</v>
      </c>
      <c r="D216" t="s">
        <v>100</v>
      </c>
      <c r="E216" t="s">
        <v>138</v>
      </c>
      <c r="G216" t="s">
        <v>878</v>
      </c>
      <c r="I216">
        <v>40</v>
      </c>
      <c r="J216">
        <v>12</v>
      </c>
      <c r="L216" t="s">
        <v>855</v>
      </c>
      <c r="M216" t="s">
        <v>879</v>
      </c>
      <c r="N216" t="s">
        <v>62</v>
      </c>
      <c r="P216" t="s">
        <v>34</v>
      </c>
      <c r="R216" t="s">
        <v>61</v>
      </c>
      <c r="S216" t="s">
        <v>57</v>
      </c>
      <c r="V216" t="s">
        <v>820</v>
      </c>
    </row>
    <row r="217" spans="1:22">
      <c r="A217" t="s">
        <v>538</v>
      </c>
      <c r="C217" t="s">
        <v>830</v>
      </c>
      <c r="D217" t="s">
        <v>40</v>
      </c>
      <c r="E217" t="s">
        <v>15</v>
      </c>
      <c r="G217" t="s">
        <v>880</v>
      </c>
      <c r="I217">
        <v>32</v>
      </c>
      <c r="J217">
        <v>8</v>
      </c>
      <c r="L217" t="s">
        <v>881</v>
      </c>
      <c r="M217" t="s">
        <v>882</v>
      </c>
      <c r="N217" t="s">
        <v>255</v>
      </c>
      <c r="P217" t="s">
        <v>34</v>
      </c>
      <c r="R217" t="s">
        <v>61</v>
      </c>
      <c r="S217" t="s">
        <v>34</v>
      </c>
      <c r="V217" t="s">
        <v>25</v>
      </c>
    </row>
    <row r="218" spans="1:22">
      <c r="A218" t="s">
        <v>539</v>
      </c>
      <c r="D218" t="s">
        <v>112</v>
      </c>
      <c r="E218" t="s">
        <v>97</v>
      </c>
      <c r="I218">
        <v>6</v>
      </c>
      <c r="J218">
        <v>0</v>
      </c>
      <c r="L218" t="s">
        <v>637</v>
      </c>
      <c r="M218" t="s">
        <v>640</v>
      </c>
      <c r="N218" t="s">
        <v>221</v>
      </c>
      <c r="O218">
        <v>2</v>
      </c>
      <c r="P218" t="s">
        <v>34</v>
      </c>
      <c r="R218" t="s">
        <v>135</v>
      </c>
      <c r="S218" t="s">
        <v>34</v>
      </c>
      <c r="V218" t="s">
        <v>25</v>
      </c>
    </row>
    <row r="219" spans="1:22">
      <c r="A219" t="s">
        <v>540</v>
      </c>
      <c r="D219" t="s">
        <v>90</v>
      </c>
      <c r="E219" t="s">
        <v>138</v>
      </c>
      <c r="G219" t="s">
        <v>883</v>
      </c>
      <c r="I219">
        <v>55</v>
      </c>
      <c r="J219">
        <v>17</v>
      </c>
      <c r="L219" t="s">
        <v>884</v>
      </c>
      <c r="M219" t="s">
        <v>885</v>
      </c>
      <c r="N219" t="s">
        <v>23</v>
      </c>
      <c r="P219" t="s">
        <v>34</v>
      </c>
      <c r="R219" t="s">
        <v>61</v>
      </c>
      <c r="S219" t="s">
        <v>34</v>
      </c>
      <c r="V219" t="s">
        <v>25</v>
      </c>
    </row>
    <row r="220" spans="1:22">
      <c r="A220" t="s">
        <v>541</v>
      </c>
      <c r="D220" t="s">
        <v>32</v>
      </c>
      <c r="E220" t="s">
        <v>31</v>
      </c>
      <c r="G220" t="s">
        <v>886</v>
      </c>
      <c r="I220">
        <v>3</v>
      </c>
      <c r="J220">
        <v>3</v>
      </c>
      <c r="L220" t="s">
        <v>87</v>
      </c>
      <c r="M220" t="s">
        <v>596</v>
      </c>
      <c r="N220" t="s">
        <v>597</v>
      </c>
      <c r="O220">
        <v>2</v>
      </c>
      <c r="P220" t="s">
        <v>34</v>
      </c>
      <c r="R220" t="s">
        <v>135</v>
      </c>
      <c r="S220" t="s">
        <v>34</v>
      </c>
      <c r="V220" t="s">
        <v>25</v>
      </c>
    </row>
    <row r="221" spans="1:22">
      <c r="A221" t="s">
        <v>542</v>
      </c>
      <c r="D221" t="s">
        <v>40</v>
      </c>
      <c r="E221" t="s">
        <v>21</v>
      </c>
      <c r="I221">
        <v>5</v>
      </c>
      <c r="J221">
        <v>0</v>
      </c>
      <c r="L221" t="s">
        <v>38</v>
      </c>
      <c r="N221" t="s">
        <v>30</v>
      </c>
      <c r="O221">
        <v>1</v>
      </c>
      <c r="P221" t="s">
        <v>34</v>
      </c>
      <c r="R221" t="s">
        <v>61</v>
      </c>
      <c r="S221" t="s">
        <v>34</v>
      </c>
      <c r="V221" t="s">
        <v>25</v>
      </c>
    </row>
    <row r="222" spans="1:22">
      <c r="A222" t="s">
        <v>543</v>
      </c>
      <c r="D222" t="s">
        <v>40</v>
      </c>
      <c r="E222" t="s">
        <v>21</v>
      </c>
      <c r="I222">
        <v>2</v>
      </c>
      <c r="J222">
        <v>0</v>
      </c>
      <c r="L222" t="s">
        <v>134</v>
      </c>
      <c r="M222" t="s">
        <v>165</v>
      </c>
      <c r="N222" t="s">
        <v>54</v>
      </c>
      <c r="O222">
        <v>1</v>
      </c>
      <c r="P222" t="s">
        <v>34</v>
      </c>
      <c r="R222" t="s">
        <v>34</v>
      </c>
      <c r="S222" t="s">
        <v>34</v>
      </c>
      <c r="V222" t="s">
        <v>25</v>
      </c>
    </row>
    <row r="223" spans="1:22">
      <c r="A223" t="s">
        <v>444</v>
      </c>
      <c r="D223" t="s">
        <v>100</v>
      </c>
      <c r="E223" t="s">
        <v>138</v>
      </c>
      <c r="G223" t="s">
        <v>887</v>
      </c>
      <c r="H223" t="s">
        <v>659</v>
      </c>
      <c r="I223">
        <v>12</v>
      </c>
      <c r="J223">
        <v>2</v>
      </c>
      <c r="L223" t="s">
        <v>87</v>
      </c>
      <c r="M223" t="s">
        <v>673</v>
      </c>
      <c r="N223" t="s">
        <v>121</v>
      </c>
      <c r="O223">
        <v>1</v>
      </c>
      <c r="P223" t="s">
        <v>28</v>
      </c>
      <c r="R223" t="s">
        <v>576</v>
      </c>
      <c r="S223" t="s">
        <v>28</v>
      </c>
      <c r="T223" t="s">
        <v>659</v>
      </c>
      <c r="U223" t="s">
        <v>659</v>
      </c>
      <c r="V223" t="s">
        <v>577</v>
      </c>
    </row>
    <row r="224" spans="1:22">
      <c r="A224" t="s">
        <v>445</v>
      </c>
      <c r="D224" t="s">
        <v>22</v>
      </c>
      <c r="E224" t="s">
        <v>177</v>
      </c>
      <c r="F224" t="s">
        <v>20</v>
      </c>
      <c r="G224" t="s">
        <v>888</v>
      </c>
      <c r="I224">
        <v>2</v>
      </c>
      <c r="J224">
        <v>1</v>
      </c>
      <c r="K224" t="s">
        <v>106</v>
      </c>
      <c r="L224" t="s">
        <v>87</v>
      </c>
      <c r="N224" t="s">
        <v>106</v>
      </c>
      <c r="O224">
        <v>1</v>
      </c>
      <c r="P224" t="s">
        <v>24</v>
      </c>
      <c r="R224" t="s">
        <v>28</v>
      </c>
      <c r="S224" t="s">
        <v>28</v>
      </c>
      <c r="V224" t="s">
        <v>651</v>
      </c>
    </row>
    <row r="225" spans="1:22">
      <c r="A225" t="s">
        <v>446</v>
      </c>
      <c r="D225" t="s">
        <v>32</v>
      </c>
      <c r="E225" t="s">
        <v>93</v>
      </c>
      <c r="L225" t="s">
        <v>17</v>
      </c>
      <c r="N225" t="s">
        <v>169</v>
      </c>
      <c r="P225" t="s">
        <v>18</v>
      </c>
      <c r="R225" t="s">
        <v>28</v>
      </c>
      <c r="S225" t="s">
        <v>136</v>
      </c>
      <c r="V225" t="s">
        <v>651</v>
      </c>
    </row>
    <row r="226" spans="1:22">
      <c r="A226" t="s">
        <v>447</v>
      </c>
      <c r="D226" t="s">
        <v>40</v>
      </c>
      <c r="E226" t="s">
        <v>93</v>
      </c>
      <c r="F226" t="s">
        <v>20</v>
      </c>
      <c r="L226" t="s">
        <v>17</v>
      </c>
      <c r="N226" t="s">
        <v>30</v>
      </c>
      <c r="P226" t="s">
        <v>28</v>
      </c>
      <c r="V226" t="s">
        <v>651</v>
      </c>
    </row>
    <row r="227" spans="1:22">
      <c r="A227" t="s">
        <v>448</v>
      </c>
      <c r="D227" t="s">
        <v>40</v>
      </c>
      <c r="E227" t="s">
        <v>21</v>
      </c>
      <c r="F227" t="s">
        <v>20</v>
      </c>
      <c r="I227">
        <v>6</v>
      </c>
      <c r="J227">
        <v>0</v>
      </c>
      <c r="L227" t="s">
        <v>87</v>
      </c>
      <c r="N227" t="s">
        <v>129</v>
      </c>
      <c r="O227">
        <v>1</v>
      </c>
      <c r="P227" t="s">
        <v>24</v>
      </c>
      <c r="R227" t="s">
        <v>228</v>
      </c>
      <c r="S227" t="s">
        <v>34</v>
      </c>
      <c r="V227" t="s">
        <v>651</v>
      </c>
    </row>
    <row r="228" spans="1:22">
      <c r="A228" t="s">
        <v>449</v>
      </c>
      <c r="D228" t="s">
        <v>40</v>
      </c>
      <c r="E228" t="s">
        <v>31</v>
      </c>
      <c r="F228" t="s">
        <v>20</v>
      </c>
      <c r="G228" t="s">
        <v>889</v>
      </c>
      <c r="I228">
        <v>27</v>
      </c>
      <c r="J228">
        <v>20</v>
      </c>
      <c r="L228" t="s">
        <v>87</v>
      </c>
      <c r="N228" t="s">
        <v>128</v>
      </c>
      <c r="O228">
        <v>1</v>
      </c>
      <c r="P228" t="s">
        <v>24</v>
      </c>
      <c r="R228" t="s">
        <v>634</v>
      </c>
      <c r="S228" t="s">
        <v>34</v>
      </c>
      <c r="V228" t="s">
        <v>651</v>
      </c>
    </row>
    <row r="229" spans="1:22">
      <c r="A229" t="s">
        <v>450</v>
      </c>
      <c r="D229" t="s">
        <v>22</v>
      </c>
      <c r="E229" t="s">
        <v>31</v>
      </c>
      <c r="F229" t="s">
        <v>20</v>
      </c>
      <c r="G229" t="s">
        <v>889</v>
      </c>
      <c r="I229">
        <v>7</v>
      </c>
      <c r="J229">
        <v>6</v>
      </c>
      <c r="L229" t="s">
        <v>637</v>
      </c>
      <c r="N229" t="s">
        <v>121</v>
      </c>
      <c r="P229" t="s">
        <v>28</v>
      </c>
      <c r="V229" t="s">
        <v>578</v>
      </c>
    </row>
    <row r="230" spans="1:22">
      <c r="A230" t="s">
        <v>451</v>
      </c>
      <c r="D230" t="s">
        <v>32</v>
      </c>
      <c r="E230" t="s">
        <v>31</v>
      </c>
      <c r="G230" t="s">
        <v>889</v>
      </c>
      <c r="I230">
        <v>10</v>
      </c>
      <c r="J230">
        <v>2</v>
      </c>
      <c r="L230" t="s">
        <v>87</v>
      </c>
      <c r="M230" t="s">
        <v>673</v>
      </c>
      <c r="N230" t="s">
        <v>106</v>
      </c>
      <c r="O230">
        <v>4</v>
      </c>
      <c r="P230" t="s">
        <v>18</v>
      </c>
      <c r="R230" t="s">
        <v>28</v>
      </c>
      <c r="S230" t="s">
        <v>189</v>
      </c>
      <c r="V230" t="s">
        <v>890</v>
      </c>
    </row>
    <row r="231" spans="1:22">
      <c r="A231" t="s">
        <v>452</v>
      </c>
      <c r="D231" t="s">
        <v>32</v>
      </c>
      <c r="E231" t="s">
        <v>31</v>
      </c>
      <c r="G231" t="s">
        <v>891</v>
      </c>
      <c r="I231">
        <v>17</v>
      </c>
      <c r="J231">
        <v>8</v>
      </c>
      <c r="L231" t="s">
        <v>87</v>
      </c>
      <c r="N231" t="s">
        <v>185</v>
      </c>
      <c r="P231" t="s">
        <v>24</v>
      </c>
      <c r="R231" t="s">
        <v>34</v>
      </c>
      <c r="V231" t="s">
        <v>638</v>
      </c>
    </row>
    <row r="232" spans="1:22">
      <c r="A232" t="s">
        <v>453</v>
      </c>
      <c r="D232" t="s">
        <v>22</v>
      </c>
      <c r="E232" t="s">
        <v>93</v>
      </c>
      <c r="F232" t="s">
        <v>20</v>
      </c>
      <c r="L232" t="s">
        <v>17</v>
      </c>
      <c r="M232" t="s">
        <v>667</v>
      </c>
      <c r="N232" t="s">
        <v>114</v>
      </c>
      <c r="O232">
        <v>2</v>
      </c>
      <c r="P232" t="s">
        <v>24</v>
      </c>
      <c r="R232" t="s">
        <v>39</v>
      </c>
      <c r="V232" t="s">
        <v>651</v>
      </c>
    </row>
    <row r="233" spans="1:22">
      <c r="A233" t="s">
        <v>454</v>
      </c>
      <c r="D233" t="s">
        <v>32</v>
      </c>
      <c r="E233" t="s">
        <v>31</v>
      </c>
      <c r="G233" t="s">
        <v>892</v>
      </c>
      <c r="I233">
        <v>4</v>
      </c>
      <c r="J233">
        <v>1</v>
      </c>
      <c r="L233" t="s">
        <v>87</v>
      </c>
      <c r="N233" t="s">
        <v>194</v>
      </c>
      <c r="O233">
        <v>1</v>
      </c>
      <c r="P233" t="s">
        <v>258</v>
      </c>
      <c r="R233" t="s">
        <v>258</v>
      </c>
      <c r="S233" t="s">
        <v>893</v>
      </c>
      <c r="V233" t="s">
        <v>649</v>
      </c>
    </row>
    <row r="234" spans="1:22">
      <c r="A234" t="s">
        <v>455</v>
      </c>
      <c r="D234" t="s">
        <v>22</v>
      </c>
      <c r="E234" t="s">
        <v>31</v>
      </c>
      <c r="G234" t="s">
        <v>891</v>
      </c>
      <c r="I234">
        <v>4</v>
      </c>
      <c r="J234">
        <v>1</v>
      </c>
      <c r="L234" t="s">
        <v>87</v>
      </c>
      <c r="N234" t="s">
        <v>106</v>
      </c>
      <c r="O234">
        <v>1</v>
      </c>
      <c r="P234" t="s">
        <v>18</v>
      </c>
      <c r="V234" t="s">
        <v>651</v>
      </c>
    </row>
    <row r="235" spans="1:22">
      <c r="A235" t="s">
        <v>456</v>
      </c>
      <c r="D235" t="s">
        <v>22</v>
      </c>
      <c r="E235" t="s">
        <v>21</v>
      </c>
      <c r="F235" t="s">
        <v>20</v>
      </c>
      <c r="I235">
        <v>1</v>
      </c>
      <c r="J235">
        <v>0</v>
      </c>
      <c r="L235" t="s">
        <v>637</v>
      </c>
      <c r="M235" t="s">
        <v>628</v>
      </c>
      <c r="N235" t="s">
        <v>114</v>
      </c>
      <c r="O235">
        <v>1</v>
      </c>
      <c r="P235" t="s">
        <v>24</v>
      </c>
      <c r="R235" t="s">
        <v>634</v>
      </c>
      <c r="S235" t="s">
        <v>34</v>
      </c>
      <c r="V235" t="s">
        <v>651</v>
      </c>
    </row>
    <row r="236" spans="1:22">
      <c r="A236" t="s">
        <v>457</v>
      </c>
      <c r="D236" t="s">
        <v>100</v>
      </c>
      <c r="E236" t="s">
        <v>138</v>
      </c>
      <c r="F236" t="s">
        <v>184</v>
      </c>
      <c r="G236" t="s">
        <v>256</v>
      </c>
      <c r="I236">
        <v>40</v>
      </c>
      <c r="J236">
        <v>19</v>
      </c>
      <c r="K236" t="s">
        <v>181</v>
      </c>
      <c r="L236" t="s">
        <v>637</v>
      </c>
      <c r="M236" t="s">
        <v>653</v>
      </c>
      <c r="N236" t="s">
        <v>106</v>
      </c>
      <c r="O236">
        <v>3</v>
      </c>
      <c r="P236" t="s">
        <v>28</v>
      </c>
      <c r="R236" t="s">
        <v>34</v>
      </c>
      <c r="S236" t="s">
        <v>189</v>
      </c>
      <c r="V236" t="s">
        <v>651</v>
      </c>
    </row>
    <row r="237" spans="1:22">
      <c r="A237" t="s">
        <v>458</v>
      </c>
      <c r="D237" t="s">
        <v>90</v>
      </c>
      <c r="E237" t="s">
        <v>101</v>
      </c>
      <c r="G237" t="s">
        <v>889</v>
      </c>
      <c r="I237">
        <v>20</v>
      </c>
      <c r="J237">
        <v>7</v>
      </c>
      <c r="L237" t="s">
        <v>560</v>
      </c>
      <c r="M237" t="s">
        <v>628</v>
      </c>
      <c r="N237" t="s">
        <v>110</v>
      </c>
      <c r="O237">
        <v>1</v>
      </c>
      <c r="P237" t="s">
        <v>28</v>
      </c>
      <c r="V237" t="s">
        <v>578</v>
      </c>
    </row>
    <row r="238" spans="1:22">
      <c r="A238" t="s">
        <v>459</v>
      </c>
      <c r="D238" t="s">
        <v>22</v>
      </c>
      <c r="E238" t="s">
        <v>21</v>
      </c>
      <c r="F238" t="s">
        <v>14</v>
      </c>
      <c r="I238">
        <v>12</v>
      </c>
      <c r="J238">
        <v>0</v>
      </c>
      <c r="L238" t="s">
        <v>87</v>
      </c>
      <c r="N238" t="s">
        <v>106</v>
      </c>
      <c r="P238" t="s">
        <v>24</v>
      </c>
      <c r="R238" t="s">
        <v>634</v>
      </c>
      <c r="S238" t="s">
        <v>34</v>
      </c>
      <c r="V238" t="s">
        <v>651</v>
      </c>
    </row>
    <row r="239" spans="1:22">
      <c r="A239" t="s">
        <v>460</v>
      </c>
      <c r="D239" t="s">
        <v>22</v>
      </c>
      <c r="E239" t="s">
        <v>894</v>
      </c>
      <c r="G239" t="s">
        <v>895</v>
      </c>
      <c r="I239">
        <v>15</v>
      </c>
      <c r="J239">
        <v>3</v>
      </c>
      <c r="L239" t="s">
        <v>87</v>
      </c>
      <c r="M239" t="s">
        <v>896</v>
      </c>
      <c r="N239" t="s">
        <v>27</v>
      </c>
      <c r="O239">
        <v>1</v>
      </c>
      <c r="P239" t="s">
        <v>28</v>
      </c>
      <c r="R239" t="s">
        <v>28</v>
      </c>
      <c r="S239" t="s">
        <v>28</v>
      </c>
      <c r="V239" t="s">
        <v>638</v>
      </c>
    </row>
    <row r="240" spans="1:22">
      <c r="A240" t="s">
        <v>461</v>
      </c>
      <c r="D240" t="s">
        <v>22</v>
      </c>
      <c r="E240" t="s">
        <v>93</v>
      </c>
      <c r="F240" t="s">
        <v>20</v>
      </c>
      <c r="I240">
        <v>0</v>
      </c>
      <c r="J240">
        <v>0</v>
      </c>
      <c r="L240" t="s">
        <v>17</v>
      </c>
      <c r="M240" t="s">
        <v>897</v>
      </c>
      <c r="N240" t="s">
        <v>137</v>
      </c>
      <c r="O240">
        <v>1</v>
      </c>
      <c r="P240" t="s">
        <v>24</v>
      </c>
      <c r="R240" t="s">
        <v>39</v>
      </c>
      <c r="V240" t="s">
        <v>651</v>
      </c>
    </row>
    <row r="241" spans="1:22">
      <c r="A241" t="s">
        <v>462</v>
      </c>
      <c r="C241" t="s">
        <v>798</v>
      </c>
      <c r="D241" t="s">
        <v>100</v>
      </c>
      <c r="E241" t="s">
        <v>138</v>
      </c>
      <c r="F241" t="s">
        <v>184</v>
      </c>
      <c r="G241" t="s">
        <v>898</v>
      </c>
      <c r="I241">
        <v>31</v>
      </c>
      <c r="J241">
        <v>16</v>
      </c>
      <c r="K241" t="s">
        <v>106</v>
      </c>
      <c r="L241" t="s">
        <v>17</v>
      </c>
      <c r="N241" t="s">
        <v>259</v>
      </c>
      <c r="O241">
        <v>1</v>
      </c>
      <c r="P241" t="s">
        <v>180</v>
      </c>
      <c r="R241" t="s">
        <v>39</v>
      </c>
      <c r="S241" t="s">
        <v>39</v>
      </c>
      <c r="V241" t="s">
        <v>651</v>
      </c>
    </row>
    <row r="242" spans="1:22">
      <c r="A242" t="s">
        <v>544</v>
      </c>
      <c r="D242" t="s">
        <v>35</v>
      </c>
      <c r="E242" t="s">
        <v>21</v>
      </c>
      <c r="F242" t="s">
        <v>20</v>
      </c>
      <c r="I242">
        <v>3</v>
      </c>
      <c r="J242">
        <v>0</v>
      </c>
      <c r="L242" t="s">
        <v>17</v>
      </c>
      <c r="N242" t="s">
        <v>102</v>
      </c>
      <c r="O242">
        <v>1</v>
      </c>
      <c r="P242" t="s">
        <v>34</v>
      </c>
      <c r="R242" t="s">
        <v>28</v>
      </c>
      <c r="S242" t="s">
        <v>34</v>
      </c>
      <c r="V242" t="s">
        <v>651</v>
      </c>
    </row>
    <row r="243" spans="1:22">
      <c r="A243" t="s">
        <v>463</v>
      </c>
      <c r="D243" t="s">
        <v>35</v>
      </c>
      <c r="E243" t="s">
        <v>93</v>
      </c>
      <c r="L243" t="s">
        <v>17</v>
      </c>
      <c r="M243" t="s">
        <v>165</v>
      </c>
      <c r="N243" t="s">
        <v>129</v>
      </c>
      <c r="P243" t="s">
        <v>39</v>
      </c>
      <c r="R243" t="s">
        <v>28</v>
      </c>
      <c r="V243" t="s">
        <v>651</v>
      </c>
    </row>
    <row r="244" spans="1:22">
      <c r="A244" t="s">
        <v>464</v>
      </c>
      <c r="D244" t="s">
        <v>100</v>
      </c>
      <c r="E244" t="s">
        <v>97</v>
      </c>
      <c r="I244">
        <v>9</v>
      </c>
      <c r="J244">
        <v>0</v>
      </c>
      <c r="L244" t="s">
        <v>899</v>
      </c>
      <c r="M244" t="s">
        <v>900</v>
      </c>
      <c r="N244" t="s">
        <v>260</v>
      </c>
      <c r="P244" t="s">
        <v>579</v>
      </c>
      <c r="R244" t="s">
        <v>262</v>
      </c>
      <c r="S244" t="s">
        <v>34</v>
      </c>
      <c r="V244" t="s">
        <v>583</v>
      </c>
    </row>
    <row r="245" spans="1:22">
      <c r="A245" t="s">
        <v>465</v>
      </c>
      <c r="D245" t="s">
        <v>100</v>
      </c>
      <c r="E245" t="s">
        <v>21</v>
      </c>
      <c r="F245" t="s">
        <v>20</v>
      </c>
      <c r="I245">
        <v>4</v>
      </c>
      <c r="J245">
        <v>0</v>
      </c>
      <c r="L245" t="s">
        <v>87</v>
      </c>
      <c r="M245" t="s">
        <v>186</v>
      </c>
      <c r="N245" t="s">
        <v>163</v>
      </c>
      <c r="O245">
        <v>3</v>
      </c>
      <c r="P245" t="s">
        <v>34</v>
      </c>
      <c r="R245" t="s">
        <v>57</v>
      </c>
      <c r="S245" t="s">
        <v>136</v>
      </c>
      <c r="V245" t="s">
        <v>651</v>
      </c>
    </row>
    <row r="246" spans="1:22">
      <c r="A246" t="s">
        <v>466</v>
      </c>
      <c r="D246" t="s">
        <v>40</v>
      </c>
      <c r="E246" t="s">
        <v>31</v>
      </c>
      <c r="F246" t="s">
        <v>20</v>
      </c>
      <c r="G246" t="s">
        <v>261</v>
      </c>
      <c r="I246">
        <v>2</v>
      </c>
      <c r="J246">
        <v>2</v>
      </c>
      <c r="K246" t="s">
        <v>131</v>
      </c>
      <c r="L246" t="s">
        <v>87</v>
      </c>
      <c r="M246" t="s">
        <v>26</v>
      </c>
      <c r="N246" t="s">
        <v>128</v>
      </c>
      <c r="P246" t="s">
        <v>34</v>
      </c>
      <c r="R246" t="s">
        <v>28</v>
      </c>
      <c r="S246" t="s">
        <v>34</v>
      </c>
      <c r="V246" t="s">
        <v>651</v>
      </c>
    </row>
    <row r="247" spans="1:22">
      <c r="A247" t="s">
        <v>467</v>
      </c>
      <c r="D247" t="s">
        <v>35</v>
      </c>
      <c r="E247" t="s">
        <v>93</v>
      </c>
      <c r="F247" t="s">
        <v>20</v>
      </c>
      <c r="L247" t="s">
        <v>17</v>
      </c>
      <c r="M247" t="s">
        <v>165</v>
      </c>
      <c r="N247" t="s">
        <v>110</v>
      </c>
      <c r="O247">
        <v>1</v>
      </c>
      <c r="R247" t="s">
        <v>28</v>
      </c>
      <c r="S247" t="s">
        <v>28</v>
      </c>
      <c r="V247" t="s">
        <v>901</v>
      </c>
    </row>
    <row r="248" spans="1:22">
      <c r="A248" t="s">
        <v>468</v>
      </c>
      <c r="D248" t="s">
        <v>22</v>
      </c>
      <c r="E248" t="s">
        <v>177</v>
      </c>
      <c r="F248" t="s">
        <v>20</v>
      </c>
      <c r="I248">
        <v>4</v>
      </c>
      <c r="J248">
        <v>1</v>
      </c>
      <c r="K248" t="s">
        <v>33</v>
      </c>
      <c r="L248" t="s">
        <v>17</v>
      </c>
      <c r="M248" t="s">
        <v>190</v>
      </c>
      <c r="N248" t="s">
        <v>33</v>
      </c>
      <c r="O248">
        <v>3</v>
      </c>
      <c r="P248" t="s">
        <v>34</v>
      </c>
      <c r="R248" t="s">
        <v>34</v>
      </c>
      <c r="S248" t="s">
        <v>34</v>
      </c>
      <c r="V248" t="s">
        <v>39</v>
      </c>
    </row>
    <row r="249" spans="1:22">
      <c r="A249" t="s">
        <v>469</v>
      </c>
      <c r="D249" t="s">
        <v>100</v>
      </c>
      <c r="E249" t="s">
        <v>101</v>
      </c>
      <c r="F249" t="s">
        <v>162</v>
      </c>
      <c r="G249" t="s">
        <v>902</v>
      </c>
      <c r="I249">
        <v>2</v>
      </c>
      <c r="J249">
        <v>2</v>
      </c>
      <c r="K249" t="s">
        <v>209</v>
      </c>
      <c r="L249" t="s">
        <v>87</v>
      </c>
      <c r="M249" t="s">
        <v>186</v>
      </c>
      <c r="N249" t="s">
        <v>128</v>
      </c>
      <c r="O249">
        <v>2</v>
      </c>
      <c r="P249" t="s">
        <v>34</v>
      </c>
      <c r="R249" t="s">
        <v>28</v>
      </c>
      <c r="S249" t="s">
        <v>57</v>
      </c>
      <c r="V249" t="s">
        <v>651</v>
      </c>
    </row>
    <row r="250" spans="1:22">
      <c r="A250" t="s">
        <v>470</v>
      </c>
      <c r="D250" t="s">
        <v>40</v>
      </c>
      <c r="E250" t="s">
        <v>93</v>
      </c>
      <c r="F250" t="s">
        <v>20</v>
      </c>
      <c r="L250" t="s">
        <v>17</v>
      </c>
      <c r="M250" t="s">
        <v>186</v>
      </c>
      <c r="N250" t="s">
        <v>139</v>
      </c>
      <c r="P250" t="s">
        <v>34</v>
      </c>
      <c r="R250" t="s">
        <v>262</v>
      </c>
      <c r="S250" t="s">
        <v>28</v>
      </c>
      <c r="V250" t="s">
        <v>39</v>
      </c>
    </row>
    <row r="251" spans="1:22">
      <c r="A251" t="s">
        <v>471</v>
      </c>
      <c r="D251" t="s">
        <v>183</v>
      </c>
      <c r="E251" t="s">
        <v>93</v>
      </c>
      <c r="F251" t="s">
        <v>20</v>
      </c>
      <c r="L251" t="s">
        <v>17</v>
      </c>
      <c r="M251" t="s">
        <v>56</v>
      </c>
      <c r="N251" t="s">
        <v>107</v>
      </c>
      <c r="O251">
        <v>6</v>
      </c>
      <c r="P251" t="s">
        <v>34</v>
      </c>
      <c r="R251" t="s">
        <v>580</v>
      </c>
      <c r="S251" t="s">
        <v>34</v>
      </c>
      <c r="V251" t="s">
        <v>651</v>
      </c>
    </row>
    <row r="252" spans="1:22">
      <c r="A252" t="s">
        <v>472</v>
      </c>
      <c r="D252" t="s">
        <v>22</v>
      </c>
      <c r="E252" t="s">
        <v>93</v>
      </c>
      <c r="F252" t="s">
        <v>20</v>
      </c>
      <c r="L252" t="s">
        <v>17</v>
      </c>
      <c r="N252" t="s">
        <v>220</v>
      </c>
      <c r="O252">
        <v>1</v>
      </c>
      <c r="P252" t="s">
        <v>34</v>
      </c>
      <c r="R252" t="s">
        <v>263</v>
      </c>
      <c r="S252" t="s">
        <v>34</v>
      </c>
      <c r="V252" t="s">
        <v>39</v>
      </c>
    </row>
    <row r="253" spans="1:22">
      <c r="A253" t="s">
        <v>473</v>
      </c>
      <c r="D253" t="s">
        <v>32</v>
      </c>
      <c r="E253" t="s">
        <v>21</v>
      </c>
      <c r="F253" t="s">
        <v>20</v>
      </c>
      <c r="I253">
        <v>6</v>
      </c>
      <c r="J253">
        <v>0</v>
      </c>
      <c r="L253" t="s">
        <v>17</v>
      </c>
      <c r="M253" t="s">
        <v>186</v>
      </c>
      <c r="N253" t="s">
        <v>203</v>
      </c>
      <c r="O253">
        <v>1</v>
      </c>
      <c r="P253" t="s">
        <v>34</v>
      </c>
      <c r="R253" t="s">
        <v>28</v>
      </c>
      <c r="S253" t="s">
        <v>28</v>
      </c>
      <c r="V253" t="s">
        <v>178</v>
      </c>
    </row>
    <row r="254" spans="1:22">
      <c r="A254" t="s">
        <v>474</v>
      </c>
      <c r="D254" t="s">
        <v>22</v>
      </c>
      <c r="E254" t="s">
        <v>21</v>
      </c>
      <c r="F254" t="s">
        <v>20</v>
      </c>
      <c r="I254">
        <v>1</v>
      </c>
      <c r="J254">
        <v>0</v>
      </c>
      <c r="L254" t="s">
        <v>17</v>
      </c>
      <c r="M254" t="s">
        <v>165</v>
      </c>
      <c r="N254" t="s">
        <v>198</v>
      </c>
      <c r="O254">
        <v>1</v>
      </c>
      <c r="P254" t="s">
        <v>34</v>
      </c>
      <c r="R254" t="s">
        <v>57</v>
      </c>
      <c r="S254" t="s">
        <v>34</v>
      </c>
      <c r="V254" t="s">
        <v>903</v>
      </c>
    </row>
    <row r="255" spans="1:22">
      <c r="A255" t="s">
        <v>475</v>
      </c>
      <c r="D255" t="s">
        <v>183</v>
      </c>
      <c r="E255" t="s">
        <v>93</v>
      </c>
      <c r="F255" t="s">
        <v>20</v>
      </c>
      <c r="L255" t="s">
        <v>17</v>
      </c>
      <c r="M255" t="s">
        <v>165</v>
      </c>
      <c r="N255" t="s">
        <v>126</v>
      </c>
      <c r="O255">
        <v>1</v>
      </c>
      <c r="R255" t="s">
        <v>28</v>
      </c>
    </row>
    <row r="256" spans="1:22">
      <c r="A256" t="s">
        <v>476</v>
      </c>
      <c r="D256" t="s">
        <v>32</v>
      </c>
      <c r="E256" t="s">
        <v>31</v>
      </c>
      <c r="F256" t="s">
        <v>20</v>
      </c>
      <c r="G256" t="s">
        <v>904</v>
      </c>
      <c r="I256">
        <v>11</v>
      </c>
      <c r="J256">
        <v>4</v>
      </c>
      <c r="K256" t="s">
        <v>122</v>
      </c>
      <c r="L256" t="s">
        <v>17</v>
      </c>
      <c r="M256" t="s">
        <v>190</v>
      </c>
      <c r="N256" t="s">
        <v>139</v>
      </c>
      <c r="P256" t="s">
        <v>34</v>
      </c>
      <c r="R256" t="s">
        <v>117</v>
      </c>
      <c r="S256" t="s">
        <v>581</v>
      </c>
      <c r="V256" t="s">
        <v>905</v>
      </c>
    </row>
    <row r="257" spans="1:22">
      <c r="A257" t="s">
        <v>477</v>
      </c>
      <c r="D257" t="s">
        <v>40</v>
      </c>
      <c r="E257" t="s">
        <v>21</v>
      </c>
      <c r="F257" t="s">
        <v>20</v>
      </c>
      <c r="I257">
        <v>5</v>
      </c>
      <c r="J257">
        <v>0</v>
      </c>
      <c r="L257" t="s">
        <v>38</v>
      </c>
      <c r="N257" t="s">
        <v>139</v>
      </c>
      <c r="P257" t="s">
        <v>34</v>
      </c>
      <c r="R257" t="s">
        <v>34</v>
      </c>
      <c r="S257" t="s">
        <v>34</v>
      </c>
      <c r="V257" t="s">
        <v>39</v>
      </c>
    </row>
    <row r="258" spans="1:22">
      <c r="A258" t="s">
        <v>53</v>
      </c>
      <c r="D258" t="s">
        <v>45</v>
      </c>
      <c r="E258" t="s">
        <v>21</v>
      </c>
      <c r="F258" t="s">
        <v>20</v>
      </c>
      <c r="I258">
        <v>3</v>
      </c>
      <c r="J258">
        <v>0</v>
      </c>
      <c r="L258" t="s">
        <v>637</v>
      </c>
      <c r="N258" t="s">
        <v>223</v>
      </c>
      <c r="O258">
        <v>2</v>
      </c>
      <c r="P258" t="s">
        <v>34</v>
      </c>
      <c r="R258" t="s">
        <v>34</v>
      </c>
      <c r="S258" t="s">
        <v>906</v>
      </c>
      <c r="V258" t="s">
        <v>39</v>
      </c>
    </row>
    <row r="259" spans="1:22">
      <c r="A259" t="s">
        <v>478</v>
      </c>
      <c r="D259" t="s">
        <v>45</v>
      </c>
      <c r="E259" t="s">
        <v>93</v>
      </c>
      <c r="L259" t="s">
        <v>17</v>
      </c>
      <c r="M259" t="s">
        <v>165</v>
      </c>
      <c r="N259" t="s">
        <v>111</v>
      </c>
      <c r="O259" t="s">
        <v>195</v>
      </c>
      <c r="P259" t="s">
        <v>34</v>
      </c>
      <c r="R259" t="s">
        <v>34</v>
      </c>
      <c r="S259" t="s">
        <v>34</v>
      </c>
      <c r="V259" t="s">
        <v>651</v>
      </c>
    </row>
    <row r="260" spans="1:22">
      <c r="A260" t="s">
        <v>479</v>
      </c>
      <c r="D260" t="s">
        <v>32</v>
      </c>
      <c r="E260" t="s">
        <v>31</v>
      </c>
      <c r="F260" t="s">
        <v>20</v>
      </c>
      <c r="G260" t="s">
        <v>643</v>
      </c>
      <c r="I260">
        <v>6</v>
      </c>
      <c r="J260">
        <v>4</v>
      </c>
      <c r="K260" t="s">
        <v>139</v>
      </c>
      <c r="L260" t="s">
        <v>87</v>
      </c>
      <c r="M260" t="s">
        <v>56</v>
      </c>
      <c r="N260" t="s">
        <v>126</v>
      </c>
      <c r="O260">
        <v>5</v>
      </c>
      <c r="P260" t="s">
        <v>34</v>
      </c>
      <c r="R260" t="s">
        <v>264</v>
      </c>
      <c r="S260" t="s">
        <v>57</v>
      </c>
      <c r="V260" t="s">
        <v>649</v>
      </c>
    </row>
    <row r="261" spans="1:22">
      <c r="A261" t="s">
        <v>480</v>
      </c>
      <c r="D261" t="s">
        <v>22</v>
      </c>
      <c r="E261" t="s">
        <v>93</v>
      </c>
      <c r="F261" t="s">
        <v>20</v>
      </c>
      <c r="L261" t="s">
        <v>38</v>
      </c>
      <c r="M261" t="s">
        <v>165</v>
      </c>
      <c r="N261" t="s">
        <v>265</v>
      </c>
      <c r="P261" t="s">
        <v>34</v>
      </c>
      <c r="R261" t="s">
        <v>34</v>
      </c>
      <c r="S261" t="s">
        <v>34</v>
      </c>
      <c r="V261" t="s">
        <v>651</v>
      </c>
    </row>
    <row r="262" spans="1:22">
      <c r="A262" t="s">
        <v>481</v>
      </c>
      <c r="C262">
        <v>23</v>
      </c>
      <c r="D262" t="s">
        <v>90</v>
      </c>
      <c r="E262" t="s">
        <v>582</v>
      </c>
      <c r="G262" t="s">
        <v>907</v>
      </c>
      <c r="I262">
        <v>23</v>
      </c>
      <c r="J262">
        <v>14</v>
      </c>
      <c r="K262" t="s">
        <v>91</v>
      </c>
      <c r="L262" t="s">
        <v>17</v>
      </c>
      <c r="N262" t="s">
        <v>106</v>
      </c>
      <c r="O262">
        <v>1</v>
      </c>
      <c r="P262" t="s">
        <v>908</v>
      </c>
      <c r="Q262" t="s">
        <v>909</v>
      </c>
      <c r="R262" t="s">
        <v>28</v>
      </c>
      <c r="S262" t="s">
        <v>910</v>
      </c>
      <c r="V262" t="s">
        <v>911</v>
      </c>
    </row>
    <row r="263" spans="1:22">
      <c r="A263" t="s">
        <v>482</v>
      </c>
      <c r="D263" t="s">
        <v>32</v>
      </c>
      <c r="E263" t="s">
        <v>21</v>
      </c>
      <c r="F263" t="s">
        <v>20</v>
      </c>
      <c r="G263" t="s">
        <v>912</v>
      </c>
      <c r="I263">
        <v>6</v>
      </c>
      <c r="J263">
        <v>0</v>
      </c>
      <c r="L263" t="s">
        <v>637</v>
      </c>
      <c r="N263" t="s">
        <v>113</v>
      </c>
      <c r="O263">
        <v>2</v>
      </c>
      <c r="P263" t="s">
        <v>34</v>
      </c>
      <c r="R263" t="s">
        <v>913</v>
      </c>
      <c r="S263" t="s">
        <v>914</v>
      </c>
      <c r="V263" t="s">
        <v>180</v>
      </c>
    </row>
    <row r="264" spans="1:22">
      <c r="A264" t="s">
        <v>483</v>
      </c>
      <c r="D264" t="s">
        <v>22</v>
      </c>
      <c r="E264" t="s">
        <v>177</v>
      </c>
      <c r="F264" t="s">
        <v>20</v>
      </c>
      <c r="G264" t="s">
        <v>915</v>
      </c>
      <c r="I264">
        <v>14</v>
      </c>
      <c r="J264">
        <v>11</v>
      </c>
      <c r="K264" t="s">
        <v>125</v>
      </c>
      <c r="L264" t="s">
        <v>17</v>
      </c>
      <c r="M264" t="s">
        <v>916</v>
      </c>
      <c r="N264" t="s">
        <v>94</v>
      </c>
      <c r="P264" t="s">
        <v>28</v>
      </c>
      <c r="R264" t="s">
        <v>28</v>
      </c>
      <c r="S264" t="s">
        <v>28</v>
      </c>
      <c r="V264" t="s">
        <v>917</v>
      </c>
    </row>
    <row r="265" spans="1:22">
      <c r="A265" t="s">
        <v>484</v>
      </c>
      <c r="D265" t="s">
        <v>32</v>
      </c>
      <c r="E265" t="s">
        <v>21</v>
      </c>
      <c r="F265" t="s">
        <v>20</v>
      </c>
      <c r="G265" t="s">
        <v>918</v>
      </c>
      <c r="I265">
        <v>5</v>
      </c>
      <c r="J265">
        <v>0</v>
      </c>
      <c r="K265" t="s">
        <v>266</v>
      </c>
      <c r="L265" t="s">
        <v>87</v>
      </c>
      <c r="N265" t="s">
        <v>266</v>
      </c>
      <c r="O265">
        <v>1</v>
      </c>
      <c r="P265" t="s">
        <v>39</v>
      </c>
      <c r="R265" t="s">
        <v>24</v>
      </c>
      <c r="S265" t="s">
        <v>28</v>
      </c>
      <c r="V265" t="s">
        <v>651</v>
      </c>
    </row>
    <row r="266" spans="1:22">
      <c r="A266" t="s">
        <v>485</v>
      </c>
      <c r="D266" t="s">
        <v>35</v>
      </c>
      <c r="E266" t="s">
        <v>31</v>
      </c>
      <c r="F266" t="s">
        <v>20</v>
      </c>
      <c r="G266" t="s">
        <v>919</v>
      </c>
      <c r="I266">
        <v>3</v>
      </c>
      <c r="J266">
        <v>2</v>
      </c>
      <c r="K266" t="s">
        <v>179</v>
      </c>
      <c r="L266" t="s">
        <v>17</v>
      </c>
      <c r="N266" t="s">
        <v>113</v>
      </c>
      <c r="O266">
        <v>1</v>
      </c>
      <c r="P266" t="s">
        <v>267</v>
      </c>
      <c r="R266" t="s">
        <v>28</v>
      </c>
      <c r="S266" t="s">
        <v>28</v>
      </c>
      <c r="V266" t="s">
        <v>649</v>
      </c>
    </row>
    <row r="267" spans="1:22">
      <c r="A267" t="s">
        <v>486</v>
      </c>
      <c r="D267" t="s">
        <v>22</v>
      </c>
      <c r="E267" t="s">
        <v>21</v>
      </c>
      <c r="F267" t="s">
        <v>20</v>
      </c>
      <c r="G267" t="s">
        <v>672</v>
      </c>
      <c r="I267">
        <v>3</v>
      </c>
      <c r="J267">
        <v>0</v>
      </c>
      <c r="L267" t="s">
        <v>17</v>
      </c>
      <c r="M267" t="s">
        <v>186</v>
      </c>
      <c r="N267" t="s">
        <v>110</v>
      </c>
      <c r="O267">
        <v>1</v>
      </c>
      <c r="P267" t="s">
        <v>28</v>
      </c>
      <c r="R267" t="s">
        <v>28</v>
      </c>
      <c r="V267" t="s">
        <v>651</v>
      </c>
    </row>
    <row r="268" spans="1:22">
      <c r="A268" t="s">
        <v>487</v>
      </c>
      <c r="C268" t="s">
        <v>798</v>
      </c>
      <c r="D268" t="s">
        <v>100</v>
      </c>
      <c r="E268" t="s">
        <v>101</v>
      </c>
      <c r="G268" t="s">
        <v>920</v>
      </c>
      <c r="H268" t="s">
        <v>659</v>
      </c>
      <c r="I268">
        <v>18</v>
      </c>
      <c r="J268">
        <v>4</v>
      </c>
      <c r="L268" t="s">
        <v>87</v>
      </c>
      <c r="M268" t="s">
        <v>921</v>
      </c>
      <c r="N268" t="s">
        <v>268</v>
      </c>
      <c r="O268">
        <v>2</v>
      </c>
      <c r="P268" t="s">
        <v>28</v>
      </c>
      <c r="Q268" t="s">
        <v>909</v>
      </c>
      <c r="S268" t="s">
        <v>136</v>
      </c>
      <c r="T268" t="s">
        <v>659</v>
      </c>
      <c r="U268" t="s">
        <v>659</v>
      </c>
      <c r="V268" t="s">
        <v>25</v>
      </c>
    </row>
    <row r="269" spans="1:22">
      <c r="A269" t="s">
        <v>488</v>
      </c>
      <c r="C269">
        <v>14</v>
      </c>
      <c r="D269" t="s">
        <v>40</v>
      </c>
      <c r="E269" t="s">
        <v>21</v>
      </c>
      <c r="F269" t="s">
        <v>20</v>
      </c>
      <c r="G269" t="s">
        <v>922</v>
      </c>
      <c r="I269">
        <v>20</v>
      </c>
      <c r="J269">
        <v>1</v>
      </c>
      <c r="L269" t="s">
        <v>87</v>
      </c>
      <c r="M269" t="s">
        <v>165</v>
      </c>
      <c r="N269" t="s">
        <v>113</v>
      </c>
      <c r="O269">
        <v>2</v>
      </c>
      <c r="P269" t="s">
        <v>34</v>
      </c>
      <c r="R269" t="s">
        <v>168</v>
      </c>
      <c r="S269" t="s">
        <v>34</v>
      </c>
      <c r="V269" t="s">
        <v>651</v>
      </c>
    </row>
    <row r="270" spans="1:22">
      <c r="A270" t="s">
        <v>489</v>
      </c>
      <c r="D270" t="s">
        <v>22</v>
      </c>
      <c r="E270" t="s">
        <v>31</v>
      </c>
      <c r="F270" t="s">
        <v>20</v>
      </c>
      <c r="G270" t="s">
        <v>923</v>
      </c>
      <c r="I270">
        <v>14</v>
      </c>
      <c r="J270">
        <v>5</v>
      </c>
      <c r="K270" t="s">
        <v>223</v>
      </c>
      <c r="L270" t="s">
        <v>87</v>
      </c>
      <c r="M270" t="s">
        <v>924</v>
      </c>
      <c r="N270" t="s">
        <v>220</v>
      </c>
      <c r="P270" t="s">
        <v>28</v>
      </c>
      <c r="Q270" t="s">
        <v>55</v>
      </c>
      <c r="R270" t="s">
        <v>262</v>
      </c>
      <c r="S270" t="s">
        <v>34</v>
      </c>
      <c r="V270" t="s">
        <v>25</v>
      </c>
    </row>
    <row r="271" spans="1:22">
      <c r="A271" t="s">
        <v>545</v>
      </c>
      <c r="D271" t="s">
        <v>32</v>
      </c>
      <c r="E271" t="s">
        <v>15</v>
      </c>
      <c r="F271" t="s">
        <v>20</v>
      </c>
      <c r="G271" t="s">
        <v>925</v>
      </c>
      <c r="I271">
        <v>11</v>
      </c>
      <c r="J271">
        <v>9</v>
      </c>
      <c r="K271" t="s">
        <v>223</v>
      </c>
      <c r="L271" t="s">
        <v>87</v>
      </c>
      <c r="M271" t="s">
        <v>926</v>
      </c>
      <c r="N271" t="s">
        <v>121</v>
      </c>
      <c r="P271" t="s">
        <v>28</v>
      </c>
      <c r="Q271" t="s">
        <v>647</v>
      </c>
      <c r="R271" t="s">
        <v>168</v>
      </c>
      <c r="S271" t="s">
        <v>28</v>
      </c>
    </row>
    <row r="272" spans="1:22">
      <c r="A272" t="s">
        <v>490</v>
      </c>
      <c r="D272" t="s">
        <v>32</v>
      </c>
      <c r="E272" t="s">
        <v>31</v>
      </c>
      <c r="G272" t="s">
        <v>927</v>
      </c>
      <c r="I272">
        <v>9</v>
      </c>
      <c r="J272">
        <v>2</v>
      </c>
      <c r="L272" t="s">
        <v>87</v>
      </c>
      <c r="N272" t="s">
        <v>91</v>
      </c>
      <c r="O272">
        <v>1</v>
      </c>
      <c r="R272" t="s">
        <v>571</v>
      </c>
      <c r="S272" t="s">
        <v>571</v>
      </c>
      <c r="V272" t="s">
        <v>651</v>
      </c>
    </row>
    <row r="273" spans="1:22">
      <c r="A273" t="s">
        <v>491</v>
      </c>
      <c r="D273" t="s">
        <v>100</v>
      </c>
      <c r="E273" t="s">
        <v>138</v>
      </c>
      <c r="G273" t="s">
        <v>928</v>
      </c>
      <c r="I273">
        <v>19</v>
      </c>
      <c r="J273">
        <v>12</v>
      </c>
      <c r="L273" t="s">
        <v>87</v>
      </c>
      <c r="N273" t="s">
        <v>88</v>
      </c>
      <c r="O273">
        <v>1</v>
      </c>
      <c r="P273" t="s">
        <v>141</v>
      </c>
      <c r="Q273" t="s">
        <v>826</v>
      </c>
      <c r="R273" t="s">
        <v>34</v>
      </c>
      <c r="S273" t="s">
        <v>34</v>
      </c>
      <c r="V273" t="s">
        <v>651</v>
      </c>
    </row>
    <row r="274" spans="1:22">
      <c r="A274" t="s">
        <v>492</v>
      </c>
      <c r="D274" t="s">
        <v>100</v>
      </c>
      <c r="E274" t="s">
        <v>138</v>
      </c>
      <c r="G274" t="s">
        <v>929</v>
      </c>
      <c r="H274" t="s">
        <v>659</v>
      </c>
      <c r="I274">
        <v>106</v>
      </c>
      <c r="J274">
        <v>23</v>
      </c>
      <c r="L274" t="s">
        <v>140</v>
      </c>
      <c r="N274" t="s">
        <v>91</v>
      </c>
      <c r="O274">
        <v>2</v>
      </c>
      <c r="R274" t="s">
        <v>571</v>
      </c>
      <c r="S274" t="s">
        <v>571</v>
      </c>
      <c r="T274" t="s">
        <v>659</v>
      </c>
      <c r="U274" t="s">
        <v>659</v>
      </c>
      <c r="V274" t="s">
        <v>649</v>
      </c>
    </row>
    <row r="275" spans="1:22">
      <c r="A275" t="s">
        <v>493</v>
      </c>
      <c r="D275" t="s">
        <v>32</v>
      </c>
      <c r="E275" t="s">
        <v>101</v>
      </c>
      <c r="F275" t="s">
        <v>20</v>
      </c>
      <c r="G275" t="s">
        <v>815</v>
      </c>
      <c r="I275">
        <v>4</v>
      </c>
      <c r="J275">
        <v>1</v>
      </c>
      <c r="K275" t="s">
        <v>125</v>
      </c>
      <c r="L275" t="s">
        <v>87</v>
      </c>
      <c r="M275" t="s">
        <v>56</v>
      </c>
      <c r="N275" t="s">
        <v>91</v>
      </c>
      <c r="P275" t="s">
        <v>42</v>
      </c>
      <c r="R275" t="s">
        <v>571</v>
      </c>
      <c r="S275" t="s">
        <v>571</v>
      </c>
      <c r="V275" t="s">
        <v>651</v>
      </c>
    </row>
    <row r="276" spans="1:22">
      <c r="A276" t="s">
        <v>494</v>
      </c>
      <c r="D276" t="s">
        <v>100</v>
      </c>
      <c r="E276" t="s">
        <v>138</v>
      </c>
      <c r="G276" t="s">
        <v>930</v>
      </c>
      <c r="I276">
        <v>40</v>
      </c>
      <c r="J276">
        <v>13</v>
      </c>
      <c r="L276" t="s">
        <v>560</v>
      </c>
      <c r="M276" t="s">
        <v>56</v>
      </c>
      <c r="N276" t="s">
        <v>193</v>
      </c>
      <c r="P276" t="s">
        <v>28</v>
      </c>
      <c r="R276" t="s">
        <v>34</v>
      </c>
      <c r="S276" t="s">
        <v>34</v>
      </c>
      <c r="V276" t="s">
        <v>651</v>
      </c>
    </row>
    <row r="277" spans="1:22">
      <c r="A277" t="s">
        <v>546</v>
      </c>
      <c r="D277" t="s">
        <v>22</v>
      </c>
      <c r="E277" t="s">
        <v>93</v>
      </c>
      <c r="F277" t="s">
        <v>20</v>
      </c>
      <c r="G277" t="s">
        <v>931</v>
      </c>
      <c r="I277">
        <v>4</v>
      </c>
      <c r="J277">
        <v>0</v>
      </c>
      <c r="L277" t="s">
        <v>637</v>
      </c>
      <c r="N277" t="s">
        <v>119</v>
      </c>
      <c r="O277">
        <v>1</v>
      </c>
      <c r="P277" t="s">
        <v>19</v>
      </c>
      <c r="R277" t="s">
        <v>92</v>
      </c>
      <c r="S277" t="s">
        <v>19</v>
      </c>
      <c r="V277" t="s">
        <v>602</v>
      </c>
    </row>
    <row r="278" spans="1:22">
      <c r="A278" t="s">
        <v>547</v>
      </c>
      <c r="C278">
        <v>23</v>
      </c>
      <c r="D278" t="s">
        <v>35</v>
      </c>
      <c r="E278" t="s">
        <v>177</v>
      </c>
      <c r="F278" t="s">
        <v>20</v>
      </c>
      <c r="G278" t="s">
        <v>932</v>
      </c>
      <c r="I278">
        <v>11</v>
      </c>
      <c r="J278">
        <v>10</v>
      </c>
      <c r="K278" t="s">
        <v>122</v>
      </c>
      <c r="L278" t="s">
        <v>637</v>
      </c>
      <c r="M278" t="s">
        <v>645</v>
      </c>
      <c r="N278" t="s">
        <v>113</v>
      </c>
      <c r="O278">
        <v>1</v>
      </c>
      <c r="P278" t="s">
        <v>19</v>
      </c>
      <c r="R278" t="s">
        <v>933</v>
      </c>
      <c r="S278" t="s">
        <v>92</v>
      </c>
      <c r="V278" t="s">
        <v>180</v>
      </c>
    </row>
    <row r="279" spans="1:22">
      <c r="A279" t="s">
        <v>548</v>
      </c>
      <c r="D279" t="s">
        <v>35</v>
      </c>
      <c r="E279" t="s">
        <v>93</v>
      </c>
      <c r="F279" t="s">
        <v>20</v>
      </c>
      <c r="G279" t="s">
        <v>812</v>
      </c>
      <c r="I279">
        <v>1</v>
      </c>
      <c r="J279">
        <v>0</v>
      </c>
      <c r="L279" t="s">
        <v>17</v>
      </c>
      <c r="N279" t="s">
        <v>139</v>
      </c>
      <c r="O279">
        <v>1</v>
      </c>
      <c r="P279" t="s">
        <v>19</v>
      </c>
      <c r="R279" t="s">
        <v>92</v>
      </c>
      <c r="S279" t="s">
        <v>19</v>
      </c>
      <c r="V279" t="s">
        <v>39</v>
      </c>
    </row>
    <row r="280" spans="1:22">
      <c r="A280" t="s">
        <v>549</v>
      </c>
      <c r="D280" t="s">
        <v>35</v>
      </c>
      <c r="E280" t="s">
        <v>93</v>
      </c>
      <c r="F280" t="s">
        <v>20</v>
      </c>
      <c r="G280" t="s">
        <v>934</v>
      </c>
      <c r="I280">
        <v>4</v>
      </c>
      <c r="J280">
        <v>0</v>
      </c>
      <c r="L280" t="s">
        <v>17</v>
      </c>
      <c r="N280" t="s">
        <v>113</v>
      </c>
      <c r="O280">
        <v>1</v>
      </c>
      <c r="P280" t="s">
        <v>19</v>
      </c>
      <c r="R280" t="s">
        <v>19</v>
      </c>
      <c r="S280" t="s">
        <v>19</v>
      </c>
      <c r="V280" t="s">
        <v>39</v>
      </c>
    </row>
    <row r="281" spans="1:22">
      <c r="A281" t="s">
        <v>550</v>
      </c>
      <c r="D281" t="s">
        <v>35</v>
      </c>
      <c r="E281" t="s">
        <v>21</v>
      </c>
      <c r="F281" t="s">
        <v>20</v>
      </c>
      <c r="G281" t="s">
        <v>672</v>
      </c>
      <c r="I281">
        <v>4</v>
      </c>
      <c r="J281">
        <v>2</v>
      </c>
      <c r="K281" t="s">
        <v>131</v>
      </c>
      <c r="L281" t="s">
        <v>17</v>
      </c>
      <c r="N281" t="s">
        <v>598</v>
      </c>
      <c r="O281">
        <v>1</v>
      </c>
      <c r="P281" t="s">
        <v>19</v>
      </c>
      <c r="R281" t="s">
        <v>19</v>
      </c>
      <c r="S281" t="s">
        <v>19</v>
      </c>
      <c r="V281" t="s">
        <v>39</v>
      </c>
    </row>
    <row r="282" spans="1:22">
      <c r="A282" t="s">
        <v>551</v>
      </c>
      <c r="B282" t="s">
        <v>935</v>
      </c>
      <c r="D282" t="s">
        <v>45</v>
      </c>
      <c r="E282" t="s">
        <v>93</v>
      </c>
      <c r="F282" t="s">
        <v>20</v>
      </c>
      <c r="G282" t="s">
        <v>936</v>
      </c>
      <c r="I282">
        <v>13</v>
      </c>
      <c r="J282">
        <v>0</v>
      </c>
      <c r="L282" t="s">
        <v>637</v>
      </c>
      <c r="M282" t="s">
        <v>628</v>
      </c>
      <c r="N282" t="s">
        <v>209</v>
      </c>
      <c r="O282">
        <v>1</v>
      </c>
      <c r="P282" t="s">
        <v>19</v>
      </c>
      <c r="R282" t="s">
        <v>19</v>
      </c>
      <c r="S282" t="s">
        <v>19</v>
      </c>
      <c r="V282" t="s">
        <v>39</v>
      </c>
    </row>
    <row r="283" spans="1:22">
      <c r="A283" t="s">
        <v>552</v>
      </c>
      <c r="D283" t="s">
        <v>22</v>
      </c>
      <c r="E283" t="s">
        <v>21</v>
      </c>
      <c r="I283">
        <v>3</v>
      </c>
      <c r="J283">
        <v>0</v>
      </c>
      <c r="L283" t="s">
        <v>87</v>
      </c>
      <c r="M283" t="s">
        <v>56</v>
      </c>
      <c r="N283" t="s">
        <v>110</v>
      </c>
      <c r="P283" t="s">
        <v>34</v>
      </c>
      <c r="R283" t="s">
        <v>599</v>
      </c>
      <c r="S283" t="s">
        <v>34</v>
      </c>
      <c r="V283" t="s">
        <v>25</v>
      </c>
    </row>
    <row r="284" spans="1:22">
      <c r="A284" t="s">
        <v>553</v>
      </c>
      <c r="D284" t="s">
        <v>35</v>
      </c>
      <c r="E284" t="s">
        <v>93</v>
      </c>
      <c r="F284" t="s">
        <v>20</v>
      </c>
      <c r="G284" t="s">
        <v>937</v>
      </c>
      <c r="I284">
        <v>1</v>
      </c>
      <c r="J284">
        <v>1</v>
      </c>
      <c r="K284" t="s">
        <v>125</v>
      </c>
      <c r="L284" t="s">
        <v>17</v>
      </c>
      <c r="M284" t="s">
        <v>667</v>
      </c>
      <c r="N284" t="s">
        <v>91</v>
      </c>
      <c r="O284">
        <v>2</v>
      </c>
      <c r="R284" t="s">
        <v>938</v>
      </c>
    </row>
    <row r="285" spans="1:22">
      <c r="A285" t="s">
        <v>554</v>
      </c>
      <c r="D285" t="s">
        <v>182</v>
      </c>
      <c r="E285" t="s">
        <v>93</v>
      </c>
      <c r="F285" t="s">
        <v>20</v>
      </c>
      <c r="L285" t="s">
        <v>17</v>
      </c>
      <c r="M285" t="s">
        <v>939</v>
      </c>
      <c r="N285" t="s">
        <v>603</v>
      </c>
      <c r="P285" t="s">
        <v>34</v>
      </c>
      <c r="R285" t="s">
        <v>42</v>
      </c>
      <c r="S285" t="s">
        <v>143</v>
      </c>
      <c r="V285" t="s">
        <v>649</v>
      </c>
    </row>
    <row r="286" spans="1:22">
      <c r="A286" t="s">
        <v>555</v>
      </c>
      <c r="D286" t="s">
        <v>32</v>
      </c>
      <c r="E286" t="s">
        <v>31</v>
      </c>
      <c r="F286" t="s">
        <v>20</v>
      </c>
      <c r="G286" t="s">
        <v>940</v>
      </c>
      <c r="I286">
        <v>33</v>
      </c>
      <c r="J286">
        <v>4</v>
      </c>
      <c r="L286" t="s">
        <v>87</v>
      </c>
      <c r="M286" t="s">
        <v>109</v>
      </c>
      <c r="N286" t="s">
        <v>210</v>
      </c>
      <c r="P286" t="s">
        <v>28</v>
      </c>
      <c r="R286" t="s">
        <v>143</v>
      </c>
      <c r="S286" t="s">
        <v>28</v>
      </c>
      <c r="V286" t="s">
        <v>613</v>
      </c>
    </row>
    <row r="287" spans="1:22">
      <c r="A287" t="s">
        <v>495</v>
      </c>
      <c r="C287" t="s">
        <v>798</v>
      </c>
      <c r="D287" t="s">
        <v>100</v>
      </c>
      <c r="E287" t="s">
        <v>941</v>
      </c>
      <c r="F287" t="s">
        <v>162</v>
      </c>
      <c r="G287" t="s">
        <v>942</v>
      </c>
      <c r="I287">
        <v>77</v>
      </c>
      <c r="J287">
        <v>40</v>
      </c>
      <c r="L287" t="s">
        <v>118</v>
      </c>
      <c r="N287" t="s">
        <v>269</v>
      </c>
      <c r="O287">
        <v>1</v>
      </c>
      <c r="P287" t="s">
        <v>34</v>
      </c>
      <c r="R287" t="s">
        <v>270</v>
      </c>
      <c r="S287" t="s">
        <v>28</v>
      </c>
      <c r="V287" t="s">
        <v>651</v>
      </c>
    </row>
    <row r="288" spans="1:22">
      <c r="A288" t="s">
        <v>556</v>
      </c>
      <c r="D288" t="s">
        <v>22</v>
      </c>
      <c r="E288" t="s">
        <v>21</v>
      </c>
      <c r="I288">
        <v>2</v>
      </c>
      <c r="J288">
        <v>0</v>
      </c>
      <c r="L288" t="s">
        <v>637</v>
      </c>
      <c r="M288" t="s">
        <v>644</v>
      </c>
      <c r="N288" t="s">
        <v>106</v>
      </c>
      <c r="O288">
        <v>1</v>
      </c>
      <c r="P288" t="s">
        <v>28</v>
      </c>
      <c r="Q288" t="s">
        <v>47</v>
      </c>
      <c r="R288" t="s">
        <v>28</v>
      </c>
      <c r="S288" t="s">
        <v>117</v>
      </c>
      <c r="V288" t="s">
        <v>39</v>
      </c>
    </row>
    <row r="289" spans="1:22">
      <c r="A289" t="s">
        <v>557</v>
      </c>
      <c r="C289" t="s">
        <v>600</v>
      </c>
      <c r="D289" t="s">
        <v>32</v>
      </c>
      <c r="E289" t="s">
        <v>31</v>
      </c>
      <c r="F289" t="s">
        <v>20</v>
      </c>
      <c r="G289" t="s">
        <v>774</v>
      </c>
      <c r="I289">
        <v>4</v>
      </c>
      <c r="J289">
        <v>1</v>
      </c>
      <c r="K289" t="s">
        <v>104</v>
      </c>
      <c r="L289" t="s">
        <v>637</v>
      </c>
      <c r="N289" t="s">
        <v>169</v>
      </c>
      <c r="O289">
        <v>3</v>
      </c>
      <c r="P289" t="s">
        <v>39</v>
      </c>
      <c r="R289" t="s">
        <v>28</v>
      </c>
      <c r="S289" t="s">
        <v>28</v>
      </c>
      <c r="V289" t="s">
        <v>651</v>
      </c>
    </row>
    <row r="290" spans="1:22">
      <c r="A290" t="s">
        <v>496</v>
      </c>
      <c r="D290" t="s">
        <v>32</v>
      </c>
      <c r="E290" t="s">
        <v>93</v>
      </c>
      <c r="F290" t="s">
        <v>20</v>
      </c>
      <c r="L290" t="s">
        <v>851</v>
      </c>
      <c r="M290" t="s">
        <v>165</v>
      </c>
      <c r="N290" t="s">
        <v>194</v>
      </c>
      <c r="O290">
        <v>2</v>
      </c>
      <c r="P290" t="s">
        <v>34</v>
      </c>
      <c r="R290" t="s">
        <v>271</v>
      </c>
      <c r="V290" t="s">
        <v>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2024-12-06T10:37:35Z</dcterms:modified>
  <cp:category/>
  <cp:contentStatus/>
</cp:coreProperties>
</file>