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llama\"/>
    </mc:Choice>
  </mc:AlternateContent>
  <xr:revisionPtr revIDLastSave="0" documentId="13_ncr:1_{E00F670F-0BB3-4622-A85D-0C688BE43B4A}"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0" r:id="rId1"/>
    <sheet name="Model output" sheetId="21" r:id="rId2"/>
  </sheets>
  <definedNames>
    <definedName name="_xlnm._FilterDatabase" localSheetId="0" hidden="1">'Classification result'!$AO$2:$AS$291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3" i="20" l="1"/>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74" i="20"/>
  <c r="G75" i="20"/>
  <c r="G76" i="20"/>
  <c r="G77" i="20"/>
  <c r="G78" i="20"/>
  <c r="G79" i="20"/>
  <c r="G80" i="20"/>
  <c r="G81" i="20"/>
  <c r="G82" i="20"/>
  <c r="G83" i="20"/>
  <c r="G84" i="20"/>
  <c r="G85" i="20"/>
  <c r="G86" i="20"/>
  <c r="G87" i="20"/>
  <c r="G88" i="20"/>
  <c r="G89" i="20"/>
  <c r="G90" i="20"/>
  <c r="G91" i="20"/>
  <c r="G92" i="20"/>
  <c r="G93" i="20"/>
  <c r="G94" i="20"/>
  <c r="G95" i="20"/>
  <c r="G96" i="20"/>
  <c r="G97" i="20"/>
  <c r="G98" i="20"/>
  <c r="G99" i="20"/>
  <c r="G100" i="20"/>
  <c r="G101" i="20"/>
  <c r="G102" i="20"/>
  <c r="G103" i="20"/>
  <c r="G104" i="20"/>
  <c r="G105" i="20"/>
  <c r="G106" i="20"/>
  <c r="G107" i="20"/>
  <c r="G108" i="20"/>
  <c r="G109" i="20"/>
  <c r="G110" i="20"/>
  <c r="G111" i="20"/>
  <c r="G112" i="20"/>
  <c r="G113" i="20"/>
  <c r="G114" i="20"/>
  <c r="G115" i="20"/>
  <c r="G116" i="20"/>
  <c r="G117" i="20"/>
  <c r="G118" i="20"/>
  <c r="G119" i="20"/>
  <c r="G120" i="20"/>
  <c r="G121" i="20"/>
  <c r="G122" i="20"/>
  <c r="G123" i="20"/>
  <c r="G124" i="20"/>
  <c r="G125" i="20"/>
  <c r="G126" i="20"/>
  <c r="G127" i="20"/>
  <c r="G128" i="20"/>
  <c r="G129" i="20"/>
  <c r="G130" i="20"/>
  <c r="G131" i="20"/>
  <c r="G132" i="20"/>
  <c r="G133" i="20"/>
  <c r="G134" i="20"/>
  <c r="G135" i="20"/>
  <c r="G136" i="20"/>
  <c r="G137" i="20"/>
  <c r="G138" i="20"/>
  <c r="G139" i="20"/>
  <c r="G140" i="20"/>
  <c r="G141" i="20"/>
  <c r="G142" i="20"/>
  <c r="G143" i="20"/>
  <c r="G144" i="20"/>
  <c r="G145" i="20"/>
  <c r="G146" i="20"/>
  <c r="G147" i="20"/>
  <c r="G148" i="20"/>
  <c r="G149" i="20"/>
  <c r="G150" i="20"/>
  <c r="G151" i="20"/>
  <c r="G152" i="20"/>
  <c r="G153" i="20"/>
  <c r="G154" i="20"/>
  <c r="G155" i="20"/>
  <c r="G156" i="20"/>
  <c r="G157" i="20"/>
  <c r="G158" i="20"/>
  <c r="G159" i="20"/>
  <c r="G160" i="20"/>
  <c r="G161" i="20"/>
  <c r="G162" i="20"/>
  <c r="G163" i="20"/>
  <c r="G164" i="20"/>
  <c r="G165" i="20"/>
  <c r="G166" i="20"/>
  <c r="G167" i="20"/>
  <c r="G168" i="20"/>
  <c r="G169" i="20"/>
  <c r="G170" i="20"/>
  <c r="G171" i="20"/>
  <c r="G172" i="20"/>
  <c r="G173" i="20"/>
  <c r="G174" i="20"/>
  <c r="G175" i="20"/>
  <c r="G176" i="20"/>
  <c r="G177" i="20"/>
  <c r="G178" i="20"/>
  <c r="G179" i="20"/>
  <c r="G180" i="20"/>
  <c r="G181" i="20"/>
  <c r="G182" i="20"/>
  <c r="G183" i="20"/>
  <c r="G184" i="20"/>
  <c r="G185" i="20"/>
  <c r="G186" i="20"/>
  <c r="G187" i="20"/>
  <c r="G188" i="20"/>
  <c r="G189" i="20"/>
  <c r="G190" i="20"/>
  <c r="G191" i="20"/>
  <c r="G192" i="20"/>
  <c r="G193" i="20"/>
  <c r="G194" i="20"/>
  <c r="G195" i="20"/>
  <c r="G196" i="20"/>
  <c r="G197" i="20"/>
  <c r="G198" i="20"/>
  <c r="G199" i="20"/>
  <c r="G200" i="20"/>
  <c r="G201" i="20"/>
  <c r="G202" i="20"/>
  <c r="G203" i="20"/>
  <c r="G204" i="20"/>
  <c r="G205" i="20"/>
  <c r="G206" i="20"/>
  <c r="G207" i="20"/>
  <c r="G208" i="20"/>
  <c r="G209" i="20"/>
  <c r="G210" i="20"/>
  <c r="G211" i="20"/>
  <c r="G212" i="20"/>
  <c r="G213" i="20"/>
  <c r="G214" i="20"/>
  <c r="G215" i="20"/>
  <c r="G216" i="20"/>
  <c r="G217" i="20"/>
  <c r="G218" i="20"/>
  <c r="G219" i="20"/>
  <c r="G220" i="20"/>
  <c r="G221" i="20"/>
  <c r="G222" i="20"/>
  <c r="G223" i="20"/>
  <c r="G224" i="20"/>
  <c r="G225" i="20"/>
  <c r="G226" i="20"/>
  <c r="G227" i="20"/>
  <c r="G228" i="20"/>
  <c r="G229" i="20"/>
  <c r="G230" i="20"/>
  <c r="G231" i="20"/>
  <c r="G232" i="20"/>
  <c r="G233" i="20"/>
  <c r="G234" i="20"/>
  <c r="G235" i="20"/>
  <c r="G236" i="20"/>
  <c r="G237" i="20"/>
  <c r="G238" i="20"/>
  <c r="G239" i="20"/>
  <c r="G240" i="20"/>
  <c r="G241" i="20"/>
  <c r="G242" i="20"/>
  <c r="G243" i="20"/>
  <c r="G244" i="20"/>
  <c r="G245" i="20"/>
  <c r="G246" i="20"/>
  <c r="G247" i="20"/>
  <c r="G248" i="20"/>
  <c r="G249" i="20"/>
  <c r="G250" i="20"/>
  <c r="G251" i="20"/>
  <c r="G252" i="20"/>
  <c r="G253" i="20"/>
  <c r="G254" i="20"/>
  <c r="G255" i="20"/>
  <c r="G256" i="20"/>
  <c r="G257" i="20"/>
  <c r="G258" i="20"/>
  <c r="G259" i="20"/>
  <c r="G260" i="20"/>
  <c r="G261" i="20"/>
  <c r="G262" i="20"/>
  <c r="G263" i="20"/>
  <c r="G264" i="20"/>
  <c r="G265" i="20"/>
  <c r="G266" i="20"/>
  <c r="G267" i="20"/>
  <c r="G268" i="20"/>
  <c r="G269" i="20"/>
  <c r="G270" i="20"/>
  <c r="G271" i="20"/>
  <c r="G272" i="20"/>
  <c r="G273" i="20"/>
  <c r="G274" i="20"/>
  <c r="G275" i="20"/>
  <c r="G276" i="20"/>
  <c r="G277" i="20"/>
  <c r="G278" i="20"/>
  <c r="G279" i="20"/>
  <c r="G280" i="20"/>
  <c r="G281" i="20"/>
  <c r="G282" i="20"/>
  <c r="G283" i="20"/>
  <c r="G284" i="20"/>
  <c r="G285" i="20"/>
  <c r="G286" i="20"/>
  <c r="G287" i="20"/>
  <c r="G288" i="20"/>
  <c r="G289" i="20"/>
  <c r="G290" i="20"/>
  <c r="G291" i="20"/>
  <c r="G3" i="20"/>
  <c r="AH8" i="20"/>
  <c r="AH71" i="20"/>
  <c r="AH74" i="20"/>
  <c r="AH78" i="20"/>
  <c r="AH88" i="20"/>
  <c r="AI88" i="20"/>
  <c r="AH89" i="20"/>
  <c r="AH90" i="20"/>
  <c r="AI90" i="20" s="1"/>
  <c r="AH175" i="20"/>
  <c r="AH210" i="20"/>
  <c r="AH215" i="20"/>
  <c r="AH287" i="20"/>
  <c r="AH288" i="20"/>
  <c r="Y260" i="20"/>
  <c r="Y262" i="20"/>
  <c r="Y268" i="20"/>
  <c r="Y270" i="20"/>
  <c r="Y271" i="20"/>
  <c r="Y274" i="20"/>
  <c r="Y277" i="20"/>
  <c r="Y278" i="20"/>
  <c r="Y280" i="20"/>
  <c r="Y281" i="20"/>
  <c r="Y282" i="20"/>
  <c r="Y283" i="20"/>
  <c r="Y284" i="20"/>
  <c r="Y285" i="20"/>
  <c r="Y286" i="20"/>
  <c r="Y289" i="20"/>
  <c r="Y291" i="20"/>
  <c r="Y5" i="20"/>
  <c r="Y6" i="20"/>
  <c r="Y7" i="20"/>
  <c r="Y8" i="20"/>
  <c r="Y9" i="20"/>
  <c r="Y11" i="20"/>
  <c r="Y12" i="20"/>
  <c r="Y13" i="20"/>
  <c r="Y14" i="20"/>
  <c r="Y15" i="20"/>
  <c r="Y16" i="20"/>
  <c r="Y20" i="20"/>
  <c r="Y21" i="20"/>
  <c r="Y22" i="20"/>
  <c r="Y23" i="20"/>
  <c r="Y25" i="20"/>
  <c r="Y27" i="20"/>
  <c r="Y31" i="20"/>
  <c r="Y32" i="20"/>
  <c r="Y33" i="20"/>
  <c r="Y36" i="20"/>
  <c r="Y37" i="20"/>
  <c r="Y39" i="20"/>
  <c r="Y41" i="20"/>
  <c r="Y43" i="20"/>
  <c r="Y46" i="20"/>
  <c r="Y47" i="20"/>
  <c r="Y48" i="20"/>
  <c r="Y49" i="20"/>
  <c r="Y50" i="20"/>
  <c r="Y51" i="20"/>
  <c r="Y52" i="20"/>
  <c r="Y53" i="20"/>
  <c r="Y56" i="20"/>
  <c r="Y57" i="20"/>
  <c r="Y58" i="20"/>
  <c r="Y60" i="20"/>
  <c r="Y61" i="20"/>
  <c r="Y62" i="20"/>
  <c r="Y65" i="20"/>
  <c r="Y66" i="20"/>
  <c r="Y67" i="20"/>
  <c r="Y69" i="20"/>
  <c r="Y70" i="20"/>
  <c r="Y71" i="20"/>
  <c r="Y72" i="20"/>
  <c r="Y75" i="20"/>
  <c r="Y76" i="20"/>
  <c r="Y77" i="20"/>
  <c r="Y79" i="20"/>
  <c r="Y82" i="20"/>
  <c r="Y85" i="20"/>
  <c r="Y86" i="20"/>
  <c r="Y87" i="20"/>
  <c r="Y88" i="20"/>
  <c r="Y91" i="20"/>
  <c r="Y92" i="20"/>
  <c r="Y93" i="20"/>
  <c r="Y95" i="20"/>
  <c r="Y96" i="20"/>
  <c r="Y97" i="20"/>
  <c r="Y99" i="20"/>
  <c r="Y100" i="20"/>
  <c r="Y104" i="20"/>
  <c r="Y106" i="20"/>
  <c r="Y107" i="20"/>
  <c r="Y109" i="20"/>
  <c r="Y112" i="20"/>
  <c r="Y113" i="20"/>
  <c r="Y114" i="20"/>
  <c r="Y116" i="20"/>
  <c r="Y117" i="20"/>
  <c r="Y118" i="20"/>
  <c r="Y119" i="20"/>
  <c r="Y123" i="20"/>
  <c r="Y126" i="20"/>
  <c r="Y127" i="20"/>
  <c r="Y128" i="20"/>
  <c r="Y129" i="20"/>
  <c r="Y130" i="20"/>
  <c r="Y131" i="20"/>
  <c r="Y132" i="20"/>
  <c r="Y133" i="20"/>
  <c r="Y134" i="20"/>
  <c r="Y135" i="20"/>
  <c r="Y136" i="20"/>
  <c r="Y137" i="20"/>
  <c r="Y138" i="20"/>
  <c r="Y140" i="20"/>
  <c r="Y142" i="20"/>
  <c r="Y144" i="20"/>
  <c r="Y150" i="20"/>
  <c r="Y152" i="20"/>
  <c r="Y153" i="20"/>
  <c r="Y154" i="20"/>
  <c r="Y155" i="20"/>
  <c r="Y156" i="20"/>
  <c r="Y158" i="20"/>
  <c r="Y159" i="20"/>
  <c r="Y160" i="20"/>
  <c r="Y161" i="20"/>
  <c r="Y162" i="20"/>
  <c r="Y164" i="20"/>
  <c r="Y165" i="20"/>
  <c r="Y166" i="20"/>
  <c r="Y167" i="20"/>
  <c r="Y168" i="20"/>
  <c r="Y169" i="20"/>
  <c r="Y170" i="20"/>
  <c r="Y171" i="20"/>
  <c r="Y172" i="20"/>
  <c r="Y173" i="20"/>
  <c r="Y174" i="20"/>
  <c r="Y175" i="20"/>
  <c r="Y176" i="20"/>
  <c r="Y177" i="20"/>
  <c r="Y178" i="20"/>
  <c r="Y179" i="20"/>
  <c r="Y180" i="20"/>
  <c r="Y181" i="20"/>
  <c r="Y182" i="20"/>
  <c r="Y183" i="20"/>
  <c r="Y184" i="20"/>
  <c r="Y185" i="20"/>
  <c r="Y186" i="20"/>
  <c r="Y187" i="20"/>
  <c r="Y188" i="20"/>
  <c r="Y189" i="20"/>
  <c r="Y190" i="20"/>
  <c r="Y191" i="20"/>
  <c r="Y192" i="20"/>
  <c r="Y193" i="20"/>
  <c r="Y194" i="20"/>
  <c r="Y195" i="20"/>
  <c r="Y196" i="20"/>
  <c r="Y197" i="20"/>
  <c r="Y198" i="20"/>
  <c r="Y199" i="20"/>
  <c r="Y200" i="20"/>
  <c r="Y201" i="20"/>
  <c r="Y202" i="20"/>
  <c r="Y203" i="20"/>
  <c r="Y204" i="20"/>
  <c r="Y205" i="20"/>
  <c r="Y206" i="20"/>
  <c r="Y207" i="20"/>
  <c r="Y208" i="20"/>
  <c r="Y209" i="20"/>
  <c r="Y210" i="20"/>
  <c r="Y211" i="20"/>
  <c r="Y212" i="20"/>
  <c r="Y213" i="20"/>
  <c r="Y214" i="20"/>
  <c r="Y215" i="20"/>
  <c r="Y216" i="20"/>
  <c r="Y218" i="20"/>
  <c r="Y219" i="20"/>
  <c r="Y220" i="20"/>
  <c r="Y221" i="20"/>
  <c r="Y222" i="20"/>
  <c r="Y223" i="20"/>
  <c r="Y227" i="20"/>
  <c r="Y228" i="20"/>
  <c r="Y229" i="20"/>
  <c r="Y232" i="20"/>
  <c r="Y233" i="20"/>
  <c r="Y235" i="20"/>
  <c r="Y236" i="20"/>
  <c r="Y239" i="20"/>
  <c r="Y240" i="20"/>
  <c r="Y241" i="20"/>
  <c r="Y243" i="20"/>
  <c r="Y244" i="20"/>
  <c r="Y245" i="20"/>
  <c r="Y247" i="20"/>
  <c r="Y249" i="20"/>
  <c r="Y252" i="20"/>
  <c r="Y253" i="20"/>
  <c r="Y255" i="20"/>
  <c r="Y256" i="20"/>
  <c r="Y258" i="20"/>
  <c r="Y259" i="20"/>
  <c r="AC235" i="20"/>
  <c r="AC236" i="20"/>
  <c r="AC237" i="20"/>
  <c r="AC238" i="20"/>
  <c r="AC239" i="20"/>
  <c r="AC240" i="20"/>
  <c r="AC241" i="20"/>
  <c r="AC242" i="20"/>
  <c r="AC243" i="20"/>
  <c r="AC244" i="20"/>
  <c r="AC245" i="20"/>
  <c r="AC246" i="20"/>
  <c r="AC247" i="20"/>
  <c r="AC248" i="20"/>
  <c r="AC249" i="20"/>
  <c r="AC250" i="20"/>
  <c r="AC251" i="20"/>
  <c r="AC252" i="20"/>
  <c r="AC253" i="20"/>
  <c r="AC254" i="20"/>
  <c r="AC255" i="20"/>
  <c r="AC256" i="20"/>
  <c r="AC257" i="20"/>
  <c r="AC258" i="20"/>
  <c r="AC259" i="20"/>
  <c r="AC260" i="20"/>
  <c r="AC261" i="20"/>
  <c r="AC262" i="20"/>
  <c r="AC263" i="20"/>
  <c r="AC264" i="20"/>
  <c r="AC265" i="20"/>
  <c r="AC266" i="20"/>
  <c r="AC267" i="20"/>
  <c r="AC268" i="20"/>
  <c r="AC269" i="20"/>
  <c r="AC270" i="20"/>
  <c r="AC271" i="20"/>
  <c r="AC272" i="20"/>
  <c r="AC273" i="20"/>
  <c r="AC274" i="20"/>
  <c r="AC275" i="20"/>
  <c r="AC276" i="20"/>
  <c r="AC277" i="20"/>
  <c r="AC278" i="20"/>
  <c r="AC279" i="20"/>
  <c r="AC280" i="20"/>
  <c r="AC281" i="20"/>
  <c r="AC282" i="20"/>
  <c r="AC283" i="20"/>
  <c r="AC284" i="20"/>
  <c r="AC285" i="20"/>
  <c r="AC286" i="20"/>
  <c r="AC287" i="20"/>
  <c r="AC288" i="20"/>
  <c r="AC289" i="20"/>
  <c r="AC290" i="20"/>
  <c r="AC291" i="20"/>
  <c r="AC3" i="20"/>
  <c r="AC4" i="20"/>
  <c r="AC5" i="20"/>
  <c r="AC6" i="20"/>
  <c r="AC7" i="20"/>
  <c r="AC8" i="20"/>
  <c r="AC9" i="20"/>
  <c r="AC10" i="20"/>
  <c r="AC11" i="20"/>
  <c r="AC12" i="20"/>
  <c r="AC13" i="20"/>
  <c r="AC14" i="20"/>
  <c r="AC15" i="20"/>
  <c r="AC16" i="20"/>
  <c r="AC17" i="20"/>
  <c r="AC18" i="20"/>
  <c r="AC19" i="20"/>
  <c r="AC20" i="20"/>
  <c r="AC21" i="20"/>
  <c r="AC22" i="20"/>
  <c r="AC23" i="20"/>
  <c r="AC24" i="20"/>
  <c r="AC25" i="20"/>
  <c r="AC26" i="20"/>
  <c r="AC27" i="20"/>
  <c r="AC28" i="20"/>
  <c r="AC29" i="20"/>
  <c r="AC30" i="20"/>
  <c r="AC31" i="20"/>
  <c r="AC32" i="20"/>
  <c r="AC33" i="20"/>
  <c r="AC34" i="20"/>
  <c r="AC35" i="20"/>
  <c r="AC36" i="20"/>
  <c r="AC37" i="20"/>
  <c r="AC38" i="20"/>
  <c r="AC39" i="20"/>
  <c r="AC40" i="20"/>
  <c r="AC41" i="20"/>
  <c r="AC42" i="20"/>
  <c r="AC43" i="20"/>
  <c r="AC44" i="20"/>
  <c r="AC45" i="20"/>
  <c r="AC46" i="20"/>
  <c r="AC47" i="20"/>
  <c r="AC48" i="20"/>
  <c r="AC49" i="20"/>
  <c r="AC50" i="20"/>
  <c r="AC51" i="20"/>
  <c r="AC52" i="20"/>
  <c r="AC53" i="20"/>
  <c r="AC54" i="20"/>
  <c r="AC55" i="20"/>
  <c r="AC56" i="20"/>
  <c r="AC57" i="20"/>
  <c r="AC58" i="20"/>
  <c r="AC59" i="20"/>
  <c r="AC60" i="20"/>
  <c r="AC61" i="20"/>
  <c r="AC62" i="20"/>
  <c r="AC63" i="20"/>
  <c r="AC64" i="20"/>
  <c r="AC65" i="20"/>
  <c r="AC66" i="20"/>
  <c r="AC67" i="20"/>
  <c r="AC68" i="20"/>
  <c r="AC69" i="20"/>
  <c r="AC70" i="20"/>
  <c r="AC71" i="20"/>
  <c r="AC72" i="20"/>
  <c r="AC73" i="20"/>
  <c r="AC74" i="20"/>
  <c r="AC75" i="20"/>
  <c r="AC76" i="20"/>
  <c r="AC77" i="20"/>
  <c r="AC78" i="20"/>
  <c r="AC79" i="20"/>
  <c r="AC80" i="20"/>
  <c r="AC81" i="20"/>
  <c r="AC82" i="20"/>
  <c r="AC83" i="20"/>
  <c r="AC84" i="20"/>
  <c r="AC85" i="20"/>
  <c r="AC86" i="20"/>
  <c r="AC87" i="20"/>
  <c r="AC88" i="20"/>
  <c r="AC89" i="20"/>
  <c r="AC90" i="20"/>
  <c r="AC91" i="20"/>
  <c r="AC92" i="20"/>
  <c r="AC93" i="20"/>
  <c r="AC94" i="20"/>
  <c r="AC95" i="20"/>
  <c r="AC96" i="20"/>
  <c r="AC97" i="20"/>
  <c r="AC98" i="20"/>
  <c r="AC99" i="20"/>
  <c r="AC100" i="20"/>
  <c r="AC101" i="20"/>
  <c r="AC102" i="20"/>
  <c r="AC103" i="20"/>
  <c r="AC104" i="20"/>
  <c r="AC105" i="20"/>
  <c r="AC106" i="20"/>
  <c r="AC107" i="20"/>
  <c r="AC108" i="20"/>
  <c r="AC109" i="20"/>
  <c r="AC110" i="20"/>
  <c r="AC111" i="20"/>
  <c r="AC112" i="20"/>
  <c r="AC113" i="20"/>
  <c r="AC114" i="20"/>
  <c r="AC115" i="20"/>
  <c r="AC116" i="20"/>
  <c r="AC117" i="20"/>
  <c r="AC118" i="20"/>
  <c r="AC119" i="20"/>
  <c r="AC120" i="20"/>
  <c r="AC121" i="20"/>
  <c r="AC122" i="20"/>
  <c r="AC123" i="20"/>
  <c r="AC124" i="20"/>
  <c r="AC125" i="20"/>
  <c r="AC126" i="20"/>
  <c r="AC127" i="20"/>
  <c r="AC128" i="20"/>
  <c r="AC129" i="20"/>
  <c r="AC130" i="20"/>
  <c r="AC131" i="20"/>
  <c r="AC132" i="20"/>
  <c r="AC133" i="20"/>
  <c r="AC134" i="20"/>
  <c r="AC135" i="20"/>
  <c r="AC136" i="20"/>
  <c r="AC137" i="20"/>
  <c r="AC138" i="20"/>
  <c r="AC139" i="20"/>
  <c r="AC140" i="20"/>
  <c r="AC141" i="20"/>
  <c r="AC142" i="20"/>
  <c r="AC143" i="20"/>
  <c r="AC144" i="20"/>
  <c r="AC145" i="20"/>
  <c r="AC146" i="20"/>
  <c r="AC147" i="20"/>
  <c r="AC148" i="20"/>
  <c r="AC149" i="20"/>
  <c r="AC150" i="20"/>
  <c r="AC151" i="20"/>
  <c r="AC152" i="20"/>
  <c r="AC153" i="20"/>
  <c r="AC154" i="20"/>
  <c r="AC155" i="20"/>
  <c r="AC156" i="20"/>
  <c r="AC157" i="20"/>
  <c r="AC158" i="20"/>
  <c r="AC159" i="20"/>
  <c r="AC160" i="20"/>
  <c r="AC161" i="20"/>
  <c r="AC162" i="20"/>
  <c r="AC163" i="20"/>
  <c r="AC164" i="20"/>
  <c r="AC165" i="20"/>
  <c r="AC166" i="20"/>
  <c r="AC167" i="20"/>
  <c r="AC168" i="20"/>
  <c r="AC169" i="20"/>
  <c r="AC170" i="20"/>
  <c r="AC171" i="20"/>
  <c r="AC172" i="20"/>
  <c r="AC173" i="20"/>
  <c r="AC174" i="20"/>
  <c r="AC175" i="20"/>
  <c r="AC176" i="20"/>
  <c r="AC177" i="20"/>
  <c r="AC178" i="20"/>
  <c r="AC179" i="20"/>
  <c r="AC180" i="20"/>
  <c r="AC181" i="20"/>
  <c r="AC182" i="20"/>
  <c r="AC183" i="20"/>
  <c r="AC184" i="20"/>
  <c r="AC185" i="20"/>
  <c r="AC186" i="20"/>
  <c r="AC187" i="20"/>
  <c r="AC188" i="20"/>
  <c r="AC189" i="20"/>
  <c r="AC190" i="20"/>
  <c r="AC191" i="20"/>
  <c r="AC192" i="20"/>
  <c r="AC193" i="20"/>
  <c r="AC194" i="20"/>
  <c r="AC195" i="20"/>
  <c r="AC196" i="20"/>
  <c r="AC197" i="20"/>
  <c r="AC198" i="20"/>
  <c r="AC199" i="20"/>
  <c r="AC200" i="20"/>
  <c r="AC201" i="20"/>
  <c r="AC202" i="20"/>
  <c r="AC203" i="20"/>
  <c r="AC204" i="20"/>
  <c r="AC205" i="20"/>
  <c r="AC206" i="20"/>
  <c r="AC207" i="20"/>
  <c r="AC208" i="20"/>
  <c r="AC209" i="20"/>
  <c r="AC210" i="20"/>
  <c r="AC211" i="20"/>
  <c r="AC212" i="20"/>
  <c r="AC213" i="20"/>
  <c r="AC214" i="20"/>
  <c r="AC215" i="20"/>
  <c r="AC216" i="20"/>
  <c r="AC217" i="20"/>
  <c r="AC218" i="20"/>
  <c r="AC219" i="20"/>
  <c r="AC220" i="20"/>
  <c r="AC221" i="20"/>
  <c r="AC222" i="20"/>
  <c r="AC223" i="20"/>
  <c r="AC224" i="20"/>
  <c r="AC225" i="20"/>
  <c r="AC226" i="20"/>
  <c r="AC227" i="20"/>
  <c r="AC228" i="20"/>
  <c r="AC229" i="20"/>
  <c r="AC230" i="20"/>
  <c r="AC231" i="20"/>
  <c r="AC232" i="20"/>
  <c r="AC233" i="20"/>
  <c r="AC234" i="20"/>
  <c r="H4" i="20"/>
  <c r="AH4" i="20" s="1"/>
  <c r="H5" i="20"/>
  <c r="AH5" i="20" s="1"/>
  <c r="H6" i="20"/>
  <c r="AH6" i="20" s="1"/>
  <c r="H7" i="20"/>
  <c r="AH7" i="20" s="1"/>
  <c r="AI7" i="20" s="1"/>
  <c r="H8" i="20"/>
  <c r="H9" i="20"/>
  <c r="AH9" i="20" s="1"/>
  <c r="AI9" i="20" s="1"/>
  <c r="H10" i="20"/>
  <c r="AH10" i="20" s="1"/>
  <c r="H11" i="20"/>
  <c r="AH11" i="20" s="1"/>
  <c r="AI11" i="20" s="1"/>
  <c r="H12" i="20"/>
  <c r="AH12" i="20" s="1"/>
  <c r="H13" i="20"/>
  <c r="AH13" i="20" s="1"/>
  <c r="AI13" i="20" s="1"/>
  <c r="H14" i="20"/>
  <c r="AH14" i="20" s="1"/>
  <c r="H15" i="20"/>
  <c r="AH15" i="20" s="1"/>
  <c r="H16" i="20"/>
  <c r="AH16" i="20" s="1"/>
  <c r="H17" i="20"/>
  <c r="AH17" i="20" s="1"/>
  <c r="AI17" i="20" s="1"/>
  <c r="H18" i="20"/>
  <c r="AH18" i="20" s="1"/>
  <c r="AI18" i="20" s="1"/>
  <c r="H19" i="20"/>
  <c r="AH19" i="20" s="1"/>
  <c r="H20" i="20"/>
  <c r="AH20" i="20" s="1"/>
  <c r="H21" i="20"/>
  <c r="AH21" i="20" s="1"/>
  <c r="AI21" i="20" s="1"/>
  <c r="H22" i="20"/>
  <c r="AH22" i="20" s="1"/>
  <c r="H23" i="20"/>
  <c r="AH23" i="20" s="1"/>
  <c r="AI23" i="20" s="1"/>
  <c r="H24" i="20"/>
  <c r="AH24" i="20" s="1"/>
  <c r="H25" i="20"/>
  <c r="AH25" i="20" s="1"/>
  <c r="H26" i="20"/>
  <c r="AH26" i="20" s="1"/>
  <c r="AI26" i="20" s="1"/>
  <c r="H27" i="20"/>
  <c r="AH27" i="20" s="1"/>
  <c r="H28" i="20"/>
  <c r="AH28" i="20" s="1"/>
  <c r="H29" i="20"/>
  <c r="AH29" i="20" s="1"/>
  <c r="AI29" i="20" s="1"/>
  <c r="H30" i="20"/>
  <c r="AH30" i="20" s="1"/>
  <c r="H31" i="20"/>
  <c r="AH31" i="20" s="1"/>
  <c r="AI31" i="20" s="1"/>
  <c r="H32" i="20"/>
  <c r="AH32" i="20" s="1"/>
  <c r="H33" i="20"/>
  <c r="AH33" i="20" s="1"/>
  <c r="AI33" i="20" s="1"/>
  <c r="H34" i="20"/>
  <c r="AH34" i="20" s="1"/>
  <c r="AI34" i="20" s="1"/>
  <c r="H35" i="20"/>
  <c r="AH35" i="20" s="1"/>
  <c r="H36" i="20"/>
  <c r="AH36" i="20" s="1"/>
  <c r="H37" i="20"/>
  <c r="AH37" i="20" s="1"/>
  <c r="H38" i="20"/>
  <c r="AH38" i="20" s="1"/>
  <c r="H39" i="20"/>
  <c r="AH39" i="20" s="1"/>
  <c r="AI39" i="20" s="1"/>
  <c r="H40" i="20"/>
  <c r="AH40" i="20" s="1"/>
  <c r="H41" i="20"/>
  <c r="AH41" i="20" s="1"/>
  <c r="AI41" i="20" s="1"/>
  <c r="H42" i="20"/>
  <c r="AH42" i="20" s="1"/>
  <c r="H43" i="20"/>
  <c r="AH43" i="20" s="1"/>
  <c r="AI43" i="20" s="1"/>
  <c r="H44" i="20"/>
  <c r="AH44" i="20" s="1"/>
  <c r="AI44" i="20" s="1"/>
  <c r="H45" i="20"/>
  <c r="AH45" i="20" s="1"/>
  <c r="AI45" i="20" s="1"/>
  <c r="H46" i="20"/>
  <c r="AH46" i="20" s="1"/>
  <c r="H47" i="20"/>
  <c r="AH47" i="20" s="1"/>
  <c r="H48" i="20"/>
  <c r="AH48" i="20" s="1"/>
  <c r="H49" i="20"/>
  <c r="AH49" i="20" s="1"/>
  <c r="AI49" i="20" s="1"/>
  <c r="H50" i="20"/>
  <c r="AH50" i="20" s="1"/>
  <c r="H51" i="20"/>
  <c r="AH51" i="20" s="1"/>
  <c r="AI51" i="20" s="1"/>
  <c r="H52" i="20"/>
  <c r="AH52" i="20" s="1"/>
  <c r="H53" i="20"/>
  <c r="AH53" i="20" s="1"/>
  <c r="AI53" i="20" s="1"/>
  <c r="H54" i="20"/>
  <c r="AH54" i="20" s="1"/>
  <c r="H55" i="20"/>
  <c r="AH55" i="20" s="1"/>
  <c r="H56" i="20"/>
  <c r="AH56" i="20" s="1"/>
  <c r="AI56" i="20" s="1"/>
  <c r="H57" i="20"/>
  <c r="AH57" i="20" s="1"/>
  <c r="AI57" i="20" s="1"/>
  <c r="H58" i="20"/>
  <c r="AH58" i="20" s="1"/>
  <c r="H59" i="20"/>
  <c r="AH59" i="20" s="1"/>
  <c r="H60" i="20"/>
  <c r="AH60" i="20" s="1"/>
  <c r="H61" i="20"/>
  <c r="AH61" i="20" s="1"/>
  <c r="H62" i="20"/>
  <c r="AH62" i="20" s="1"/>
  <c r="AI62" i="20" s="1"/>
  <c r="H63" i="20"/>
  <c r="AH63" i="20" s="1"/>
  <c r="H64" i="20"/>
  <c r="AH64" i="20" s="1"/>
  <c r="AI64" i="20" s="1"/>
  <c r="H65" i="20"/>
  <c r="AH65" i="20" s="1"/>
  <c r="H66" i="20"/>
  <c r="AH66" i="20" s="1"/>
  <c r="AI66" i="20" s="1"/>
  <c r="H67" i="20"/>
  <c r="AH67" i="20" s="1"/>
  <c r="AI67" i="20" s="1"/>
  <c r="H68" i="20"/>
  <c r="AH68" i="20" s="1"/>
  <c r="AI68" i="20" s="1"/>
  <c r="H69" i="20"/>
  <c r="AH69" i="20" s="1"/>
  <c r="AI69" i="20" s="1"/>
  <c r="H70" i="20"/>
  <c r="AH70" i="20" s="1"/>
  <c r="AI70" i="20" s="1"/>
  <c r="H71" i="20"/>
  <c r="H72" i="20"/>
  <c r="AH72" i="20" s="1"/>
  <c r="H73" i="20"/>
  <c r="AH73" i="20" s="1"/>
  <c r="AI73" i="20" s="1"/>
  <c r="H74" i="20"/>
  <c r="H75" i="20"/>
  <c r="AH75" i="20" s="1"/>
  <c r="H76" i="20"/>
  <c r="AH76" i="20" s="1"/>
  <c r="H77" i="20"/>
  <c r="AH77" i="20" s="1"/>
  <c r="H78" i="20"/>
  <c r="H79" i="20"/>
  <c r="AH79" i="20" s="1"/>
  <c r="AI79" i="20" s="1"/>
  <c r="H80" i="20"/>
  <c r="AH80" i="20" s="1"/>
  <c r="AI80" i="20" s="1"/>
  <c r="H81" i="20"/>
  <c r="AH81" i="20" s="1"/>
  <c r="AI81" i="20" s="1"/>
  <c r="H82" i="20"/>
  <c r="AH82" i="20" s="1"/>
  <c r="H83" i="20"/>
  <c r="AH83" i="20" s="1"/>
  <c r="H84" i="20"/>
  <c r="AH84" i="20" s="1"/>
  <c r="AI84" i="20" s="1"/>
  <c r="H85" i="20"/>
  <c r="AH85" i="20" s="1"/>
  <c r="H86" i="20"/>
  <c r="AH86" i="20" s="1"/>
  <c r="AI86" i="20" s="1"/>
  <c r="H87" i="20"/>
  <c r="AH87" i="20" s="1"/>
  <c r="H88" i="20"/>
  <c r="H89" i="20"/>
  <c r="H90" i="20"/>
  <c r="H91" i="20"/>
  <c r="AH91" i="20" s="1"/>
  <c r="AI91" i="20" s="1"/>
  <c r="H92" i="20"/>
  <c r="AH92" i="20" s="1"/>
  <c r="AI92" i="20" s="1"/>
  <c r="H93" i="20"/>
  <c r="AH93" i="20" s="1"/>
  <c r="AI93" i="20" s="1"/>
  <c r="H94" i="20"/>
  <c r="AH94" i="20" s="1"/>
  <c r="H95" i="20"/>
  <c r="AH95" i="20" s="1"/>
  <c r="AI95" i="20" s="1"/>
  <c r="H96" i="20"/>
  <c r="AH96" i="20" s="1"/>
  <c r="AI96" i="20" s="1"/>
  <c r="H97" i="20"/>
  <c r="AH97" i="20" s="1"/>
  <c r="H98" i="20"/>
  <c r="AH98" i="20" s="1"/>
  <c r="H99" i="20"/>
  <c r="AH99" i="20" s="1"/>
  <c r="H100" i="20"/>
  <c r="AH100" i="20" s="1"/>
  <c r="H101" i="20"/>
  <c r="AH101" i="20" s="1"/>
  <c r="H102" i="20"/>
  <c r="AH102" i="20" s="1"/>
  <c r="H103" i="20"/>
  <c r="AH103" i="20" s="1"/>
  <c r="AI103" i="20" s="1"/>
  <c r="H104" i="20"/>
  <c r="AH104" i="20" s="1"/>
  <c r="AI104" i="20" s="1"/>
  <c r="H105" i="20"/>
  <c r="AH105" i="20" s="1"/>
  <c r="AI105" i="20" s="1"/>
  <c r="H106" i="20"/>
  <c r="AH106" i="20" s="1"/>
  <c r="AI106" i="20" s="1"/>
  <c r="H107" i="20"/>
  <c r="AH107" i="20" s="1"/>
  <c r="AI107" i="20" s="1"/>
  <c r="H108" i="20"/>
  <c r="AH108" i="20" s="1"/>
  <c r="H109" i="20"/>
  <c r="AH109" i="20" s="1"/>
  <c r="AI109" i="20" s="1"/>
  <c r="H110" i="20"/>
  <c r="AH110" i="20" s="1"/>
  <c r="H111" i="20"/>
  <c r="AH111" i="20" s="1"/>
  <c r="H112" i="20"/>
  <c r="AH112" i="20" s="1"/>
  <c r="H113" i="20"/>
  <c r="AH113" i="20" s="1"/>
  <c r="H114" i="20"/>
  <c r="AH114" i="20" s="1"/>
  <c r="H115" i="20"/>
  <c r="AH115" i="20" s="1"/>
  <c r="H116" i="20"/>
  <c r="AH116" i="20" s="1"/>
  <c r="H117" i="20"/>
  <c r="AH117" i="20" s="1"/>
  <c r="AI117" i="20" s="1"/>
  <c r="H118" i="20"/>
  <c r="AH118" i="20" s="1"/>
  <c r="AI118" i="20" s="1"/>
  <c r="H119" i="20"/>
  <c r="AH119" i="20" s="1"/>
  <c r="AI119" i="20" s="1"/>
  <c r="H120" i="20"/>
  <c r="AH120" i="20" s="1"/>
  <c r="H121" i="20"/>
  <c r="AH121" i="20" s="1"/>
  <c r="H122" i="20"/>
  <c r="AH122" i="20" s="1"/>
  <c r="H123" i="20"/>
  <c r="AH123" i="20" s="1"/>
  <c r="AI123" i="20" s="1"/>
  <c r="H124" i="20"/>
  <c r="AH124" i="20" s="1"/>
  <c r="H125" i="20"/>
  <c r="AH125" i="20" s="1"/>
  <c r="AI125" i="20" s="1"/>
  <c r="H126" i="20"/>
  <c r="AH126" i="20" s="1"/>
  <c r="AI126" i="20" s="1"/>
  <c r="H127" i="20"/>
  <c r="AH127" i="20" s="1"/>
  <c r="AI127" i="20" s="1"/>
  <c r="H128" i="20"/>
  <c r="AH128" i="20" s="1"/>
  <c r="AI128" i="20" s="1"/>
  <c r="H129" i="20"/>
  <c r="AH129" i="20" s="1"/>
  <c r="H130" i="20"/>
  <c r="AH130" i="20" s="1"/>
  <c r="H131" i="20"/>
  <c r="AH131" i="20" s="1"/>
  <c r="H132" i="20"/>
  <c r="AH132" i="20" s="1"/>
  <c r="AI132" i="20" s="1"/>
  <c r="H133" i="20"/>
  <c r="AH133" i="20" s="1"/>
  <c r="H134" i="20"/>
  <c r="AH134" i="20" s="1"/>
  <c r="AI134" i="20" s="1"/>
  <c r="H135" i="20"/>
  <c r="AH135" i="20" s="1"/>
  <c r="H136" i="20"/>
  <c r="AH136" i="20" s="1"/>
  <c r="AI136" i="20" s="1"/>
  <c r="H137" i="20"/>
  <c r="AH137" i="20" s="1"/>
  <c r="AI137" i="20" s="1"/>
  <c r="H138" i="20"/>
  <c r="AH138" i="20" s="1"/>
  <c r="AI138" i="20" s="1"/>
  <c r="H139" i="20"/>
  <c r="AH139" i="20" s="1"/>
  <c r="AI139" i="20" s="1"/>
  <c r="H140" i="20"/>
  <c r="AH140" i="20" s="1"/>
  <c r="H141" i="20"/>
  <c r="AH141" i="20" s="1"/>
  <c r="AI141" i="20" s="1"/>
  <c r="H142" i="20"/>
  <c r="AH142" i="20" s="1"/>
  <c r="AI142" i="20" s="1"/>
  <c r="H143" i="20"/>
  <c r="AH143" i="20" s="1"/>
  <c r="H144" i="20"/>
  <c r="AH144" i="20" s="1"/>
  <c r="AI144" i="20" s="1"/>
  <c r="H145" i="20"/>
  <c r="AH145" i="20" s="1"/>
  <c r="AI145" i="20" s="1"/>
  <c r="H146" i="20"/>
  <c r="AH146" i="20" s="1"/>
  <c r="H147" i="20"/>
  <c r="AH147" i="20" s="1"/>
  <c r="H148" i="20"/>
  <c r="AH148" i="20" s="1"/>
  <c r="H149" i="20"/>
  <c r="AH149" i="20" s="1"/>
  <c r="H150" i="20"/>
  <c r="AH150" i="20" s="1"/>
  <c r="H151" i="20"/>
  <c r="AH151" i="20" s="1"/>
  <c r="H152" i="20"/>
  <c r="AH152" i="20" s="1"/>
  <c r="AI152" i="20" s="1"/>
  <c r="H153" i="20"/>
  <c r="AH153" i="20" s="1"/>
  <c r="AI153" i="20" s="1"/>
  <c r="H154" i="20"/>
  <c r="AH154" i="20" s="1"/>
  <c r="AI154" i="20" s="1"/>
  <c r="H155" i="20"/>
  <c r="AH155" i="20" s="1"/>
  <c r="H156" i="20"/>
  <c r="AH156" i="20" s="1"/>
  <c r="H157" i="20"/>
  <c r="AH157" i="20" s="1"/>
  <c r="AI157" i="20" s="1"/>
  <c r="H158" i="20"/>
  <c r="AH158" i="20" s="1"/>
  <c r="H159" i="20"/>
  <c r="AH159" i="20" s="1"/>
  <c r="AI159" i="20" s="1"/>
  <c r="H160" i="20"/>
  <c r="AH160" i="20" s="1"/>
  <c r="H161" i="20"/>
  <c r="AH161" i="20" s="1"/>
  <c r="AI161" i="20" s="1"/>
  <c r="H162" i="20"/>
  <c r="AH162" i="20" s="1"/>
  <c r="H163" i="20"/>
  <c r="AH163" i="20" s="1"/>
  <c r="H164" i="20"/>
  <c r="AH164" i="20" s="1"/>
  <c r="H165" i="20"/>
  <c r="AH165" i="20" s="1"/>
  <c r="AI165" i="20" s="1"/>
  <c r="H166" i="20"/>
  <c r="AH166" i="20" s="1"/>
  <c r="AI166" i="20" s="1"/>
  <c r="H167" i="20"/>
  <c r="AH167" i="20" s="1"/>
  <c r="AI167" i="20" s="1"/>
  <c r="H168" i="20"/>
  <c r="AH168" i="20" s="1"/>
  <c r="AI168" i="20" s="1"/>
  <c r="H169" i="20"/>
  <c r="AH169" i="20" s="1"/>
  <c r="H170" i="20"/>
  <c r="AH170" i="20" s="1"/>
  <c r="H171" i="20"/>
  <c r="AH171" i="20" s="1"/>
  <c r="AI171" i="20" s="1"/>
  <c r="H172" i="20"/>
  <c r="AH172" i="20" s="1"/>
  <c r="AI172" i="20" s="1"/>
  <c r="H173" i="20"/>
  <c r="AH173" i="20" s="1"/>
  <c r="H174" i="20"/>
  <c r="AH174" i="20" s="1"/>
  <c r="AI174" i="20" s="1"/>
  <c r="H175" i="20"/>
  <c r="H176" i="20"/>
  <c r="AH176" i="20" s="1"/>
  <c r="H177" i="20"/>
  <c r="AH177" i="20" s="1"/>
  <c r="AI177" i="20" s="1"/>
  <c r="H178" i="20"/>
  <c r="AH178" i="20" s="1"/>
  <c r="AI178" i="20" s="1"/>
  <c r="H179" i="20"/>
  <c r="AH179" i="20" s="1"/>
  <c r="AI179" i="20" s="1"/>
  <c r="H180" i="20"/>
  <c r="AH180" i="20" s="1"/>
  <c r="H181" i="20"/>
  <c r="AH181" i="20" s="1"/>
  <c r="H182" i="20"/>
  <c r="AH182" i="20" s="1"/>
  <c r="AI182" i="20" s="1"/>
  <c r="H183" i="20"/>
  <c r="AH183" i="20" s="1"/>
  <c r="AI183" i="20" s="1"/>
  <c r="H184" i="20"/>
  <c r="AH184" i="20" s="1"/>
  <c r="AI184" i="20" s="1"/>
  <c r="H185" i="20"/>
  <c r="AH185" i="20" s="1"/>
  <c r="H186" i="20"/>
  <c r="AH186" i="20" s="1"/>
  <c r="H187" i="20"/>
  <c r="AH187" i="20" s="1"/>
  <c r="H188" i="20"/>
  <c r="AH188" i="20" s="1"/>
  <c r="AI188" i="20" s="1"/>
  <c r="H189" i="20"/>
  <c r="AH189" i="20" s="1"/>
  <c r="AI189" i="20" s="1"/>
  <c r="H190" i="20"/>
  <c r="AH190" i="20" s="1"/>
  <c r="H191" i="20"/>
  <c r="AH191" i="20" s="1"/>
  <c r="AI191" i="20" s="1"/>
  <c r="H192" i="20"/>
  <c r="AH192" i="20" s="1"/>
  <c r="H193" i="20"/>
  <c r="AH193" i="20" s="1"/>
  <c r="H194" i="20"/>
  <c r="AH194" i="20" s="1"/>
  <c r="H195" i="20"/>
  <c r="AH195" i="20" s="1"/>
  <c r="AI195" i="20" s="1"/>
  <c r="H196" i="20"/>
  <c r="AH196" i="20" s="1"/>
  <c r="H197" i="20"/>
  <c r="AH197" i="20" s="1"/>
  <c r="H198" i="20"/>
  <c r="AH198" i="20" s="1"/>
  <c r="H199" i="20"/>
  <c r="AH199" i="20" s="1"/>
  <c r="AI199" i="20" s="1"/>
  <c r="H200" i="20"/>
  <c r="AH200" i="20" s="1"/>
  <c r="H201" i="20"/>
  <c r="AH201" i="20" s="1"/>
  <c r="H202" i="20"/>
  <c r="AH202" i="20" s="1"/>
  <c r="H203" i="20"/>
  <c r="AH203" i="20" s="1"/>
  <c r="H204" i="20"/>
  <c r="AH204" i="20" s="1"/>
  <c r="AI204" i="20" s="1"/>
  <c r="H205" i="20"/>
  <c r="AH205" i="20" s="1"/>
  <c r="AI205" i="20" s="1"/>
  <c r="H206" i="20"/>
  <c r="AH206" i="20" s="1"/>
  <c r="AI206" i="20" s="1"/>
  <c r="H207" i="20"/>
  <c r="AH207" i="20" s="1"/>
  <c r="AI207" i="20" s="1"/>
  <c r="H208" i="20"/>
  <c r="AH208" i="20" s="1"/>
  <c r="H209" i="20"/>
  <c r="AH209" i="20" s="1"/>
  <c r="AI209" i="20" s="1"/>
  <c r="H210" i="20"/>
  <c r="H211" i="20"/>
  <c r="AH211" i="20" s="1"/>
  <c r="H212" i="20"/>
  <c r="AH212" i="20" s="1"/>
  <c r="AI212" i="20" s="1"/>
  <c r="H213" i="20"/>
  <c r="AH213" i="20" s="1"/>
  <c r="AI213" i="20" s="1"/>
  <c r="H214" i="20"/>
  <c r="AH214" i="20" s="1"/>
  <c r="AI214" i="20" s="1"/>
  <c r="H215" i="20"/>
  <c r="H216" i="20"/>
  <c r="AH216" i="20" s="1"/>
  <c r="AI216" i="20" s="1"/>
  <c r="H217" i="20"/>
  <c r="AH217" i="20" s="1"/>
  <c r="H218" i="20"/>
  <c r="AH218" i="20" s="1"/>
  <c r="AI218" i="20" s="1"/>
  <c r="H219" i="20"/>
  <c r="AH219" i="20" s="1"/>
  <c r="H220" i="20"/>
  <c r="AH220" i="20" s="1"/>
  <c r="AI220" i="20" s="1"/>
  <c r="H221" i="20"/>
  <c r="AH221" i="20" s="1"/>
  <c r="H222" i="20"/>
  <c r="AH222" i="20" s="1"/>
  <c r="H223" i="20"/>
  <c r="AH223" i="20" s="1"/>
  <c r="H224" i="20"/>
  <c r="AH224" i="20" s="1"/>
  <c r="H225" i="20"/>
  <c r="AH225" i="20" s="1"/>
  <c r="AI225" i="20" s="1"/>
  <c r="H226" i="20"/>
  <c r="AH226" i="20" s="1"/>
  <c r="AI226" i="20" s="1"/>
  <c r="H227" i="20"/>
  <c r="AH227" i="20" s="1"/>
  <c r="H228" i="20"/>
  <c r="AH228" i="20" s="1"/>
  <c r="H229" i="20"/>
  <c r="AH229" i="20" s="1"/>
  <c r="AI229" i="20" s="1"/>
  <c r="H230" i="20"/>
  <c r="AH230" i="20" s="1"/>
  <c r="H231" i="20"/>
  <c r="AH231" i="20" s="1"/>
  <c r="AI231" i="20" s="1"/>
  <c r="H232" i="20"/>
  <c r="AH232" i="20" s="1"/>
  <c r="H233" i="20"/>
  <c r="AH233" i="20" s="1"/>
  <c r="H234" i="20"/>
  <c r="AH234" i="20" s="1"/>
  <c r="AI234" i="20" s="1"/>
  <c r="H235" i="20"/>
  <c r="AH235" i="20" s="1"/>
  <c r="AI235" i="20" s="1"/>
  <c r="H236" i="20"/>
  <c r="AH236" i="20" s="1"/>
  <c r="AI236" i="20" s="1"/>
  <c r="H237" i="20"/>
  <c r="AH237" i="20" s="1"/>
  <c r="H238" i="20"/>
  <c r="AH238" i="20" s="1"/>
  <c r="AI238" i="20" s="1"/>
  <c r="H239" i="20"/>
  <c r="AH239" i="20" s="1"/>
  <c r="H240" i="20"/>
  <c r="AH240" i="20" s="1"/>
  <c r="AI240" i="20" s="1"/>
  <c r="H241" i="20"/>
  <c r="AH241" i="20" s="1"/>
  <c r="AI241" i="20" s="1"/>
  <c r="H242" i="20"/>
  <c r="AH242" i="20" s="1"/>
  <c r="H243" i="20"/>
  <c r="AH243" i="20" s="1"/>
  <c r="H244" i="20"/>
  <c r="AH244" i="20" s="1"/>
  <c r="H245" i="20"/>
  <c r="AH245" i="20" s="1"/>
  <c r="H246" i="20"/>
  <c r="AH246" i="20" s="1"/>
  <c r="AI246" i="20" s="1"/>
  <c r="H247" i="20"/>
  <c r="AH247" i="20" s="1"/>
  <c r="H248" i="20"/>
  <c r="AH248" i="20" s="1"/>
  <c r="H249" i="20"/>
  <c r="AH249" i="20" s="1"/>
  <c r="AI249" i="20" s="1"/>
  <c r="H250" i="20"/>
  <c r="AH250" i="20" s="1"/>
  <c r="AI250" i="20" s="1"/>
  <c r="H251" i="20"/>
  <c r="AH251" i="20" s="1"/>
  <c r="H252" i="20"/>
  <c r="AH252" i="20" s="1"/>
  <c r="H253" i="20"/>
  <c r="AH253" i="20" s="1"/>
  <c r="H254" i="20"/>
  <c r="AH254" i="20" s="1"/>
  <c r="H255" i="20"/>
  <c r="AH255" i="20" s="1"/>
  <c r="H256" i="20"/>
  <c r="AH256" i="20" s="1"/>
  <c r="AI256" i="20" s="1"/>
  <c r="H257" i="20"/>
  <c r="AH257" i="20" s="1"/>
  <c r="H258" i="20"/>
  <c r="AH258" i="20" s="1"/>
  <c r="AI258" i="20" s="1"/>
  <c r="H259" i="20"/>
  <c r="AH259" i="20" s="1"/>
  <c r="H260" i="20"/>
  <c r="AH260" i="20" s="1"/>
  <c r="H261" i="20"/>
  <c r="AH261" i="20" s="1"/>
  <c r="AI261" i="20" s="1"/>
  <c r="H262" i="20"/>
  <c r="AH262" i="20" s="1"/>
  <c r="AI262" i="20" s="1"/>
  <c r="H263" i="20"/>
  <c r="AH263" i="20" s="1"/>
  <c r="H264" i="20"/>
  <c r="AH264" i="20" s="1"/>
  <c r="AI264" i="20" s="1"/>
  <c r="H265" i="20"/>
  <c r="AH265" i="20" s="1"/>
  <c r="AI265" i="20" s="1"/>
  <c r="H266" i="20"/>
  <c r="AH266" i="20" s="1"/>
  <c r="H267" i="20"/>
  <c r="AH267" i="20" s="1"/>
  <c r="H268" i="20"/>
  <c r="AH268" i="20" s="1"/>
  <c r="H269" i="20"/>
  <c r="AH269" i="20" s="1"/>
  <c r="AI269" i="20" s="1"/>
  <c r="H270" i="20"/>
  <c r="AH270" i="20" s="1"/>
  <c r="AI270" i="20" s="1"/>
  <c r="H271" i="20"/>
  <c r="AH271" i="20" s="1"/>
  <c r="AI271" i="20" s="1"/>
  <c r="H272" i="20"/>
  <c r="AH272" i="20" s="1"/>
  <c r="AI272" i="20" s="1"/>
  <c r="H273" i="20"/>
  <c r="AH273" i="20" s="1"/>
  <c r="H274" i="20"/>
  <c r="AH274" i="20" s="1"/>
  <c r="AI274" i="20" s="1"/>
  <c r="H275" i="20"/>
  <c r="AH275" i="20" s="1"/>
  <c r="AI275" i="20" s="1"/>
  <c r="H276" i="20"/>
  <c r="AH276" i="20" s="1"/>
  <c r="AI276" i="20" s="1"/>
  <c r="H277" i="20"/>
  <c r="AH277" i="20" s="1"/>
  <c r="AI277" i="20" s="1"/>
  <c r="H278" i="20"/>
  <c r="AH278" i="20" s="1"/>
  <c r="H279" i="20"/>
  <c r="AH279" i="20" s="1"/>
  <c r="AI279" i="20" s="1"/>
  <c r="H280" i="20"/>
  <c r="AH280" i="20" s="1"/>
  <c r="AI280" i="20" s="1"/>
  <c r="H281" i="20"/>
  <c r="AH281" i="20" s="1"/>
  <c r="H282" i="20"/>
  <c r="AH282" i="20" s="1"/>
  <c r="AI282" i="20" s="1"/>
  <c r="H283" i="20"/>
  <c r="AH283" i="20" s="1"/>
  <c r="H284" i="20"/>
  <c r="AH284" i="20" s="1"/>
  <c r="AI284" i="20" s="1"/>
  <c r="H285" i="20"/>
  <c r="AH285" i="20" s="1"/>
  <c r="AI285" i="20" s="1"/>
  <c r="H286" i="20"/>
  <c r="AH286" i="20" s="1"/>
  <c r="AI286" i="20" s="1"/>
  <c r="H287" i="20"/>
  <c r="H288" i="20"/>
  <c r="H289" i="20"/>
  <c r="AH289" i="20" s="1"/>
  <c r="AI289" i="20" s="1"/>
  <c r="H290" i="20"/>
  <c r="AH290" i="20" s="1"/>
  <c r="H291" i="20"/>
  <c r="AH291" i="20" s="1"/>
  <c r="H3" i="20"/>
  <c r="AH3" i="20" s="1"/>
  <c r="AA4" i="20"/>
  <c r="AB4" i="20" s="1"/>
  <c r="AA5" i="20"/>
  <c r="AB5" i="20" s="1"/>
  <c r="AA6" i="20"/>
  <c r="AB6" i="20" s="1"/>
  <c r="AA7" i="20"/>
  <c r="AB7" i="20" s="1"/>
  <c r="AA8" i="20"/>
  <c r="AB8" i="20" s="1"/>
  <c r="AA9" i="20"/>
  <c r="AB9" i="20" s="1"/>
  <c r="AA10" i="20"/>
  <c r="AB10" i="20" s="1"/>
  <c r="AA11" i="20"/>
  <c r="AB11" i="20" s="1"/>
  <c r="AA12" i="20"/>
  <c r="AB12" i="20" s="1"/>
  <c r="AA13" i="20"/>
  <c r="AB13" i="20" s="1"/>
  <c r="AA14" i="20"/>
  <c r="AB14" i="20" s="1"/>
  <c r="AA15" i="20"/>
  <c r="AB15" i="20" s="1"/>
  <c r="AA16" i="20"/>
  <c r="AB16" i="20" s="1"/>
  <c r="AA17" i="20"/>
  <c r="AB17" i="20" s="1"/>
  <c r="AA18" i="20"/>
  <c r="AB18" i="20" s="1"/>
  <c r="AA19" i="20"/>
  <c r="AB19" i="20" s="1"/>
  <c r="AA20" i="20"/>
  <c r="AB20" i="20" s="1"/>
  <c r="AA21" i="20"/>
  <c r="AB21" i="20" s="1"/>
  <c r="AA22" i="20"/>
  <c r="AB22" i="20" s="1"/>
  <c r="AA23" i="20"/>
  <c r="AB23" i="20" s="1"/>
  <c r="AA24" i="20"/>
  <c r="AB24" i="20" s="1"/>
  <c r="AA25" i="20"/>
  <c r="AB25" i="20" s="1"/>
  <c r="AA26" i="20"/>
  <c r="AB26" i="20" s="1"/>
  <c r="AA27" i="20"/>
  <c r="AB27" i="20" s="1"/>
  <c r="AA28" i="20"/>
  <c r="AB28" i="20" s="1"/>
  <c r="AA29" i="20"/>
  <c r="AB29" i="20" s="1"/>
  <c r="AA30" i="20"/>
  <c r="AB30" i="20" s="1"/>
  <c r="AA31" i="20"/>
  <c r="AB31" i="20" s="1"/>
  <c r="AA32" i="20"/>
  <c r="AB32" i="20" s="1"/>
  <c r="AA33" i="20"/>
  <c r="AB33" i="20" s="1"/>
  <c r="AA34" i="20"/>
  <c r="AB34" i="20" s="1"/>
  <c r="AA35" i="20"/>
  <c r="AB35" i="20" s="1"/>
  <c r="AA36" i="20"/>
  <c r="AB36" i="20" s="1"/>
  <c r="AA37" i="20"/>
  <c r="AB37" i="20" s="1"/>
  <c r="AA38" i="20"/>
  <c r="AB38" i="20" s="1"/>
  <c r="AA39" i="20"/>
  <c r="AB39" i="20" s="1"/>
  <c r="AA40" i="20"/>
  <c r="AB40" i="20" s="1"/>
  <c r="AA41" i="20"/>
  <c r="AB41" i="20" s="1"/>
  <c r="AA42" i="20"/>
  <c r="AB42" i="20" s="1"/>
  <c r="AA43" i="20"/>
  <c r="AB43" i="20" s="1"/>
  <c r="AA44" i="20"/>
  <c r="AB44" i="20" s="1"/>
  <c r="AA45" i="20"/>
  <c r="AB45" i="20" s="1"/>
  <c r="AA46" i="20"/>
  <c r="AB46" i="20" s="1"/>
  <c r="AA47" i="20"/>
  <c r="AB47" i="20" s="1"/>
  <c r="AA48" i="20"/>
  <c r="AB48" i="20" s="1"/>
  <c r="AA49" i="20"/>
  <c r="AB49" i="20" s="1"/>
  <c r="AA50" i="20"/>
  <c r="AB50" i="20" s="1"/>
  <c r="AA51" i="20"/>
  <c r="AB51" i="20" s="1"/>
  <c r="AA52" i="20"/>
  <c r="AB52" i="20" s="1"/>
  <c r="AA53" i="20"/>
  <c r="AB53" i="20" s="1"/>
  <c r="AA54" i="20"/>
  <c r="AB54" i="20" s="1"/>
  <c r="AA55" i="20"/>
  <c r="AB55" i="20" s="1"/>
  <c r="AA56" i="20"/>
  <c r="AB56" i="20" s="1"/>
  <c r="AA57" i="20"/>
  <c r="AB57" i="20" s="1"/>
  <c r="AA58" i="20"/>
  <c r="AB58" i="20" s="1"/>
  <c r="AA59" i="20"/>
  <c r="AB59" i="20" s="1"/>
  <c r="AA60" i="20"/>
  <c r="AB60" i="20" s="1"/>
  <c r="AA61" i="20"/>
  <c r="AB61" i="20" s="1"/>
  <c r="AA62" i="20"/>
  <c r="AB62" i="20" s="1"/>
  <c r="AA63" i="20"/>
  <c r="AB63" i="20" s="1"/>
  <c r="AA64" i="20"/>
  <c r="AB64" i="20" s="1"/>
  <c r="AA65" i="20"/>
  <c r="AB65" i="20" s="1"/>
  <c r="AA66" i="20"/>
  <c r="AB66" i="20" s="1"/>
  <c r="AA67" i="20"/>
  <c r="AB67" i="20" s="1"/>
  <c r="AA68" i="20"/>
  <c r="AB68" i="20" s="1"/>
  <c r="AA69" i="20"/>
  <c r="AB69" i="20" s="1"/>
  <c r="AA70" i="20"/>
  <c r="AB70" i="20" s="1"/>
  <c r="AA71" i="20"/>
  <c r="AB71" i="20" s="1"/>
  <c r="AA72" i="20"/>
  <c r="AB72" i="20" s="1"/>
  <c r="AA73" i="20"/>
  <c r="AB73" i="20" s="1"/>
  <c r="AA74" i="20"/>
  <c r="AB74" i="20" s="1"/>
  <c r="AA75" i="20"/>
  <c r="AB75" i="20" s="1"/>
  <c r="AA76" i="20"/>
  <c r="AB76" i="20" s="1"/>
  <c r="AA77" i="20"/>
  <c r="AB77" i="20" s="1"/>
  <c r="AA78" i="20"/>
  <c r="AB78" i="20" s="1"/>
  <c r="AA79" i="20"/>
  <c r="AB79" i="20" s="1"/>
  <c r="AA80" i="20"/>
  <c r="AB80" i="20" s="1"/>
  <c r="AA81" i="20"/>
  <c r="AB81" i="20" s="1"/>
  <c r="AA82" i="20"/>
  <c r="AB82" i="20" s="1"/>
  <c r="AA83" i="20"/>
  <c r="AB83" i="20" s="1"/>
  <c r="AA84" i="20"/>
  <c r="AB84" i="20" s="1"/>
  <c r="AA85" i="20"/>
  <c r="AB85" i="20" s="1"/>
  <c r="AA86" i="20"/>
  <c r="AB86" i="20" s="1"/>
  <c r="AA87" i="20"/>
  <c r="AB87" i="20" s="1"/>
  <c r="AA88" i="20"/>
  <c r="AB88" i="20" s="1"/>
  <c r="AA89" i="20"/>
  <c r="AB89" i="20" s="1"/>
  <c r="AA90" i="20"/>
  <c r="AB90" i="20" s="1"/>
  <c r="AA91" i="20"/>
  <c r="AB91" i="20" s="1"/>
  <c r="AA92" i="20"/>
  <c r="AB92" i="20" s="1"/>
  <c r="AA93" i="20"/>
  <c r="AB93" i="20" s="1"/>
  <c r="AA94" i="20"/>
  <c r="AB94" i="20" s="1"/>
  <c r="AA95" i="20"/>
  <c r="AB95" i="20" s="1"/>
  <c r="AA96" i="20"/>
  <c r="AB96" i="20" s="1"/>
  <c r="AA97" i="20"/>
  <c r="AB97" i="20" s="1"/>
  <c r="AA98" i="20"/>
  <c r="AB98" i="20" s="1"/>
  <c r="AA99" i="20"/>
  <c r="AB99" i="20" s="1"/>
  <c r="AA100" i="20"/>
  <c r="AB100" i="20" s="1"/>
  <c r="AA101" i="20"/>
  <c r="AB101" i="20" s="1"/>
  <c r="AA102" i="20"/>
  <c r="AB102" i="20" s="1"/>
  <c r="AA103" i="20"/>
  <c r="AB103" i="20" s="1"/>
  <c r="AA104" i="20"/>
  <c r="AB104" i="20" s="1"/>
  <c r="AA105" i="20"/>
  <c r="AB105" i="20" s="1"/>
  <c r="AA106" i="20"/>
  <c r="AB106" i="20" s="1"/>
  <c r="AA107" i="20"/>
  <c r="AB107" i="20" s="1"/>
  <c r="AA108" i="20"/>
  <c r="AB108" i="20" s="1"/>
  <c r="AA109" i="20"/>
  <c r="AB109" i="20" s="1"/>
  <c r="AA110" i="20"/>
  <c r="AB110" i="20" s="1"/>
  <c r="AA111" i="20"/>
  <c r="AB111" i="20" s="1"/>
  <c r="AA112" i="20"/>
  <c r="AB112" i="20" s="1"/>
  <c r="AA113" i="20"/>
  <c r="AB113" i="20" s="1"/>
  <c r="AA114" i="20"/>
  <c r="AB114" i="20" s="1"/>
  <c r="AA115" i="20"/>
  <c r="AB115" i="20" s="1"/>
  <c r="AA116" i="20"/>
  <c r="AB116" i="20" s="1"/>
  <c r="AA117" i="20"/>
  <c r="AB117" i="20" s="1"/>
  <c r="AA118" i="20"/>
  <c r="AB118" i="20" s="1"/>
  <c r="AA119" i="20"/>
  <c r="AB119" i="20" s="1"/>
  <c r="AA120" i="20"/>
  <c r="AB120" i="20" s="1"/>
  <c r="AA121" i="20"/>
  <c r="AB121" i="20" s="1"/>
  <c r="AA122" i="20"/>
  <c r="AB122" i="20" s="1"/>
  <c r="AA123" i="20"/>
  <c r="AB123" i="20" s="1"/>
  <c r="AA124" i="20"/>
  <c r="AB124" i="20" s="1"/>
  <c r="AA125" i="20"/>
  <c r="AB125" i="20" s="1"/>
  <c r="AA126" i="20"/>
  <c r="AB126" i="20" s="1"/>
  <c r="AA127" i="20"/>
  <c r="AB127" i="20" s="1"/>
  <c r="AA128" i="20"/>
  <c r="AB128" i="20" s="1"/>
  <c r="AA129" i="20"/>
  <c r="AB129" i="20" s="1"/>
  <c r="AA130" i="20"/>
  <c r="AB130" i="20" s="1"/>
  <c r="AA131" i="20"/>
  <c r="AB131" i="20" s="1"/>
  <c r="AA132" i="20"/>
  <c r="AB132" i="20" s="1"/>
  <c r="AA133" i="20"/>
  <c r="AB133" i="20" s="1"/>
  <c r="AA134" i="20"/>
  <c r="AB134" i="20" s="1"/>
  <c r="AA135" i="20"/>
  <c r="AB135" i="20" s="1"/>
  <c r="AA136" i="20"/>
  <c r="AB136" i="20" s="1"/>
  <c r="AA137" i="20"/>
  <c r="AB137" i="20" s="1"/>
  <c r="AA138" i="20"/>
  <c r="AB138" i="20" s="1"/>
  <c r="AA139" i="20"/>
  <c r="AB139" i="20" s="1"/>
  <c r="AA140" i="20"/>
  <c r="AB140" i="20" s="1"/>
  <c r="AA141" i="20"/>
  <c r="AB141" i="20" s="1"/>
  <c r="AA142" i="20"/>
  <c r="AB142" i="20" s="1"/>
  <c r="AA143" i="20"/>
  <c r="AB143" i="20" s="1"/>
  <c r="AA144" i="20"/>
  <c r="AB144" i="20" s="1"/>
  <c r="AA145" i="20"/>
  <c r="AB145" i="20" s="1"/>
  <c r="AA146" i="20"/>
  <c r="AB146" i="20" s="1"/>
  <c r="AA147" i="20"/>
  <c r="AB147" i="20" s="1"/>
  <c r="AA148" i="20"/>
  <c r="AB148" i="20" s="1"/>
  <c r="AA149" i="20"/>
  <c r="AB149" i="20" s="1"/>
  <c r="AA150" i="20"/>
  <c r="AB150" i="20" s="1"/>
  <c r="AA151" i="20"/>
  <c r="AB151" i="20" s="1"/>
  <c r="AA152" i="20"/>
  <c r="AB152" i="20" s="1"/>
  <c r="AA153" i="20"/>
  <c r="AB153" i="20" s="1"/>
  <c r="AA154" i="20"/>
  <c r="AB154" i="20" s="1"/>
  <c r="AA155" i="20"/>
  <c r="AB155" i="20" s="1"/>
  <c r="AA156" i="20"/>
  <c r="AB156" i="20" s="1"/>
  <c r="AA157" i="20"/>
  <c r="AB157" i="20" s="1"/>
  <c r="AA158" i="20"/>
  <c r="AB158" i="20" s="1"/>
  <c r="AA159" i="20"/>
  <c r="AB159" i="20" s="1"/>
  <c r="AA160" i="20"/>
  <c r="AB160" i="20" s="1"/>
  <c r="AA161" i="20"/>
  <c r="AB161" i="20" s="1"/>
  <c r="AA162" i="20"/>
  <c r="AB162" i="20" s="1"/>
  <c r="AA163" i="20"/>
  <c r="AB163" i="20" s="1"/>
  <c r="AA164" i="20"/>
  <c r="AB164" i="20" s="1"/>
  <c r="AA165" i="20"/>
  <c r="AB165" i="20" s="1"/>
  <c r="AA166" i="20"/>
  <c r="AB166" i="20" s="1"/>
  <c r="AA167" i="20"/>
  <c r="AB167" i="20" s="1"/>
  <c r="AA168" i="20"/>
  <c r="AB168" i="20" s="1"/>
  <c r="AA169" i="20"/>
  <c r="AB169" i="20" s="1"/>
  <c r="AA170" i="20"/>
  <c r="AB170" i="20" s="1"/>
  <c r="AA171" i="20"/>
  <c r="AB171" i="20" s="1"/>
  <c r="AA172" i="20"/>
  <c r="AB172" i="20" s="1"/>
  <c r="AA173" i="20"/>
  <c r="AB173" i="20" s="1"/>
  <c r="AA174" i="20"/>
  <c r="AB174" i="20" s="1"/>
  <c r="AA175" i="20"/>
  <c r="AB175" i="20" s="1"/>
  <c r="AA176" i="20"/>
  <c r="AB176" i="20" s="1"/>
  <c r="AA177" i="20"/>
  <c r="AB177" i="20" s="1"/>
  <c r="AA178" i="20"/>
  <c r="AB178" i="20" s="1"/>
  <c r="AA179" i="20"/>
  <c r="AB179" i="20" s="1"/>
  <c r="AA180" i="20"/>
  <c r="AB180" i="20" s="1"/>
  <c r="AA181" i="20"/>
  <c r="AB181" i="20" s="1"/>
  <c r="AA182" i="20"/>
  <c r="AB182" i="20" s="1"/>
  <c r="AA183" i="20"/>
  <c r="AB183" i="20" s="1"/>
  <c r="AA184" i="20"/>
  <c r="AB184" i="20" s="1"/>
  <c r="AA185" i="20"/>
  <c r="AB185" i="20" s="1"/>
  <c r="AA186" i="20"/>
  <c r="AB186" i="20" s="1"/>
  <c r="AA187" i="20"/>
  <c r="AB187" i="20" s="1"/>
  <c r="AA188" i="20"/>
  <c r="AB188" i="20" s="1"/>
  <c r="AA189" i="20"/>
  <c r="AB189" i="20" s="1"/>
  <c r="AA190" i="20"/>
  <c r="AB190" i="20" s="1"/>
  <c r="AA191" i="20"/>
  <c r="AB191" i="20" s="1"/>
  <c r="AA192" i="20"/>
  <c r="AB192" i="20" s="1"/>
  <c r="AA193" i="20"/>
  <c r="AB193" i="20" s="1"/>
  <c r="AA194" i="20"/>
  <c r="AB194" i="20" s="1"/>
  <c r="AA195" i="20"/>
  <c r="AB195" i="20" s="1"/>
  <c r="AA196" i="20"/>
  <c r="AB196" i="20" s="1"/>
  <c r="AA197" i="20"/>
  <c r="AB197" i="20" s="1"/>
  <c r="AA198" i="20"/>
  <c r="AB198" i="20" s="1"/>
  <c r="AA199" i="20"/>
  <c r="AB199" i="20" s="1"/>
  <c r="AA200" i="20"/>
  <c r="AB200" i="20" s="1"/>
  <c r="AA201" i="20"/>
  <c r="AB201" i="20" s="1"/>
  <c r="AA202" i="20"/>
  <c r="AB202" i="20" s="1"/>
  <c r="AA203" i="20"/>
  <c r="AB203" i="20" s="1"/>
  <c r="AA204" i="20"/>
  <c r="AB204" i="20" s="1"/>
  <c r="AA205" i="20"/>
  <c r="AB205" i="20" s="1"/>
  <c r="AA206" i="20"/>
  <c r="AB206" i="20" s="1"/>
  <c r="AA207" i="20"/>
  <c r="AB207" i="20" s="1"/>
  <c r="AA208" i="20"/>
  <c r="AB208" i="20" s="1"/>
  <c r="AA209" i="20"/>
  <c r="AB209" i="20" s="1"/>
  <c r="AA210" i="20"/>
  <c r="AB210" i="20" s="1"/>
  <c r="AA211" i="20"/>
  <c r="AB211" i="20" s="1"/>
  <c r="AA212" i="20"/>
  <c r="AB212" i="20" s="1"/>
  <c r="AA213" i="20"/>
  <c r="AB213" i="20" s="1"/>
  <c r="AA214" i="20"/>
  <c r="AB214" i="20" s="1"/>
  <c r="AA215" i="20"/>
  <c r="AB215" i="20" s="1"/>
  <c r="AA216" i="20"/>
  <c r="AB216" i="20" s="1"/>
  <c r="AA217" i="20"/>
  <c r="AB217" i="20" s="1"/>
  <c r="AA218" i="20"/>
  <c r="AB218" i="20" s="1"/>
  <c r="AA219" i="20"/>
  <c r="AB219" i="20" s="1"/>
  <c r="AA220" i="20"/>
  <c r="AB220" i="20" s="1"/>
  <c r="AA221" i="20"/>
  <c r="AB221" i="20" s="1"/>
  <c r="AA222" i="20"/>
  <c r="AB222" i="20" s="1"/>
  <c r="AA223" i="20"/>
  <c r="AB223" i="20" s="1"/>
  <c r="AA224" i="20"/>
  <c r="AB224" i="20" s="1"/>
  <c r="AA225" i="20"/>
  <c r="AB225" i="20" s="1"/>
  <c r="AA226" i="20"/>
  <c r="AB226" i="20" s="1"/>
  <c r="AA227" i="20"/>
  <c r="AB227" i="20" s="1"/>
  <c r="AA228" i="20"/>
  <c r="AB228" i="20" s="1"/>
  <c r="AA229" i="20"/>
  <c r="AB229" i="20" s="1"/>
  <c r="AA230" i="20"/>
  <c r="AB230" i="20" s="1"/>
  <c r="AA231" i="20"/>
  <c r="AB231" i="20" s="1"/>
  <c r="AA232" i="20"/>
  <c r="AB232" i="20" s="1"/>
  <c r="AA233" i="20"/>
  <c r="AB233" i="20" s="1"/>
  <c r="AA234" i="20"/>
  <c r="AB234" i="20" s="1"/>
  <c r="AA235" i="20"/>
  <c r="AB235" i="20" s="1"/>
  <c r="AA236" i="20"/>
  <c r="AB236" i="20" s="1"/>
  <c r="AA237" i="20"/>
  <c r="AB237" i="20" s="1"/>
  <c r="AA238" i="20"/>
  <c r="AB238" i="20" s="1"/>
  <c r="AA239" i="20"/>
  <c r="AB239" i="20" s="1"/>
  <c r="AA240" i="20"/>
  <c r="AB240" i="20" s="1"/>
  <c r="AA241" i="20"/>
  <c r="AB241" i="20" s="1"/>
  <c r="AA242" i="20"/>
  <c r="AB242" i="20" s="1"/>
  <c r="AA243" i="20"/>
  <c r="AB243" i="20" s="1"/>
  <c r="AA244" i="20"/>
  <c r="AB244" i="20" s="1"/>
  <c r="AA245" i="20"/>
  <c r="AB245" i="20" s="1"/>
  <c r="AA246" i="20"/>
  <c r="AB246" i="20" s="1"/>
  <c r="AA247" i="20"/>
  <c r="AB247" i="20" s="1"/>
  <c r="AA248" i="20"/>
  <c r="AB248" i="20" s="1"/>
  <c r="AA249" i="20"/>
  <c r="AB249" i="20" s="1"/>
  <c r="AA250" i="20"/>
  <c r="AB250" i="20" s="1"/>
  <c r="AA251" i="20"/>
  <c r="AB251" i="20" s="1"/>
  <c r="AA252" i="20"/>
  <c r="AB252" i="20" s="1"/>
  <c r="AA253" i="20"/>
  <c r="AB253" i="20" s="1"/>
  <c r="AA254" i="20"/>
  <c r="AB254" i="20" s="1"/>
  <c r="AA255" i="20"/>
  <c r="AB255" i="20" s="1"/>
  <c r="AA256" i="20"/>
  <c r="AB256" i="20" s="1"/>
  <c r="AA257" i="20"/>
  <c r="AB257" i="20" s="1"/>
  <c r="AA258" i="20"/>
  <c r="AB258" i="20" s="1"/>
  <c r="AA259" i="20"/>
  <c r="AB259" i="20" s="1"/>
  <c r="AA260" i="20"/>
  <c r="AB260" i="20" s="1"/>
  <c r="AA261" i="20"/>
  <c r="AB261" i="20" s="1"/>
  <c r="AA262" i="20"/>
  <c r="AB262" i="20" s="1"/>
  <c r="AA263" i="20"/>
  <c r="AB263" i="20" s="1"/>
  <c r="AA264" i="20"/>
  <c r="AB264" i="20" s="1"/>
  <c r="AA265" i="20"/>
  <c r="AB265" i="20" s="1"/>
  <c r="AA266" i="20"/>
  <c r="AB266" i="20" s="1"/>
  <c r="AA267" i="20"/>
  <c r="AB267" i="20" s="1"/>
  <c r="AA268" i="20"/>
  <c r="AB268" i="20" s="1"/>
  <c r="AA269" i="20"/>
  <c r="AB269" i="20" s="1"/>
  <c r="AA270" i="20"/>
  <c r="AB270" i="20" s="1"/>
  <c r="AA271" i="20"/>
  <c r="AB271" i="20" s="1"/>
  <c r="AA272" i="20"/>
  <c r="AB272" i="20" s="1"/>
  <c r="AA273" i="20"/>
  <c r="AB273" i="20" s="1"/>
  <c r="AA274" i="20"/>
  <c r="AB274" i="20" s="1"/>
  <c r="AA275" i="20"/>
  <c r="AB275" i="20" s="1"/>
  <c r="AA276" i="20"/>
  <c r="AB276" i="20" s="1"/>
  <c r="AA277" i="20"/>
  <c r="AB277" i="20" s="1"/>
  <c r="AA278" i="20"/>
  <c r="AB278" i="20" s="1"/>
  <c r="AA279" i="20"/>
  <c r="AB279" i="20" s="1"/>
  <c r="AA280" i="20"/>
  <c r="AB280" i="20" s="1"/>
  <c r="AA281" i="20"/>
  <c r="AB281" i="20" s="1"/>
  <c r="AA282" i="20"/>
  <c r="AB282" i="20" s="1"/>
  <c r="AA283" i="20"/>
  <c r="AB283" i="20" s="1"/>
  <c r="AA284" i="20"/>
  <c r="AB284" i="20" s="1"/>
  <c r="AA285" i="20"/>
  <c r="AB285" i="20" s="1"/>
  <c r="AA286" i="20"/>
  <c r="AB286" i="20" s="1"/>
  <c r="AA287" i="20"/>
  <c r="AB287" i="20" s="1"/>
  <c r="AA288" i="20"/>
  <c r="AB288" i="20" s="1"/>
  <c r="AA289" i="20"/>
  <c r="AB289" i="20" s="1"/>
  <c r="AA290" i="20"/>
  <c r="AB290" i="20" s="1"/>
  <c r="AA291" i="20"/>
  <c r="AB291" i="20" s="1"/>
  <c r="AA3" i="20"/>
  <c r="AB3" i="20" s="1"/>
  <c r="X4" i="20"/>
  <c r="X5" i="20"/>
  <c r="X6" i="20"/>
  <c r="X7" i="20"/>
  <c r="X8" i="20"/>
  <c r="X9" i="20"/>
  <c r="X10" i="20"/>
  <c r="X11" i="20"/>
  <c r="X12" i="20"/>
  <c r="X13" i="20"/>
  <c r="X14" i="20"/>
  <c r="X15" i="20"/>
  <c r="X16" i="20"/>
  <c r="X17" i="20"/>
  <c r="X18" i="20"/>
  <c r="X19" i="20"/>
  <c r="X20" i="20"/>
  <c r="X21" i="20"/>
  <c r="X22" i="20"/>
  <c r="X23" i="20"/>
  <c r="X24" i="20"/>
  <c r="X25" i="20"/>
  <c r="X26" i="20"/>
  <c r="X27" i="20"/>
  <c r="X28" i="20"/>
  <c r="X29" i="20"/>
  <c r="X30" i="20"/>
  <c r="X31" i="20"/>
  <c r="X32" i="20"/>
  <c r="X33" i="20"/>
  <c r="X34" i="20"/>
  <c r="X35" i="20"/>
  <c r="X36" i="20"/>
  <c r="X37" i="20"/>
  <c r="X38" i="20"/>
  <c r="X39" i="20"/>
  <c r="X40" i="20"/>
  <c r="X41" i="20"/>
  <c r="X42" i="20"/>
  <c r="X43" i="20"/>
  <c r="X44" i="20"/>
  <c r="X45" i="20"/>
  <c r="X46" i="20"/>
  <c r="X47" i="20"/>
  <c r="X48" i="20"/>
  <c r="X49" i="20"/>
  <c r="X50" i="20"/>
  <c r="X51" i="20"/>
  <c r="X52" i="20"/>
  <c r="X53" i="20"/>
  <c r="X54" i="20"/>
  <c r="X55" i="20"/>
  <c r="X56" i="20"/>
  <c r="X57" i="20"/>
  <c r="X58" i="20"/>
  <c r="X59" i="20"/>
  <c r="X60" i="20"/>
  <c r="X61" i="20"/>
  <c r="X62" i="20"/>
  <c r="X63" i="20"/>
  <c r="X64" i="20"/>
  <c r="X65" i="20"/>
  <c r="X66" i="20"/>
  <c r="X67" i="20"/>
  <c r="X68" i="20"/>
  <c r="X69" i="20"/>
  <c r="X70" i="20"/>
  <c r="X71" i="20"/>
  <c r="X72" i="20"/>
  <c r="X73" i="20"/>
  <c r="X74" i="20"/>
  <c r="X75" i="20"/>
  <c r="X76" i="20"/>
  <c r="X77" i="20"/>
  <c r="X78" i="20"/>
  <c r="X79" i="20"/>
  <c r="X80" i="20"/>
  <c r="X81" i="20"/>
  <c r="X82" i="20"/>
  <c r="X83" i="20"/>
  <c r="X84" i="20"/>
  <c r="X85" i="20"/>
  <c r="X86" i="20"/>
  <c r="X87" i="20"/>
  <c r="X88" i="20"/>
  <c r="X89" i="20"/>
  <c r="X90" i="20"/>
  <c r="X91" i="20"/>
  <c r="X92" i="20"/>
  <c r="X93" i="20"/>
  <c r="X94" i="20"/>
  <c r="X95" i="20"/>
  <c r="X96" i="20"/>
  <c r="X97" i="20"/>
  <c r="X98" i="20"/>
  <c r="X99" i="20"/>
  <c r="X100" i="20"/>
  <c r="X101" i="20"/>
  <c r="X102" i="20"/>
  <c r="X103" i="20"/>
  <c r="X104" i="20"/>
  <c r="X105" i="20"/>
  <c r="X106" i="20"/>
  <c r="X107" i="20"/>
  <c r="X108" i="20"/>
  <c r="X109" i="20"/>
  <c r="X110" i="20"/>
  <c r="X111" i="20"/>
  <c r="X112" i="20"/>
  <c r="X113" i="20"/>
  <c r="X114" i="20"/>
  <c r="X115" i="20"/>
  <c r="X116" i="20"/>
  <c r="X117" i="20"/>
  <c r="X118" i="20"/>
  <c r="X119" i="20"/>
  <c r="X120" i="20"/>
  <c r="X121" i="20"/>
  <c r="X122" i="20"/>
  <c r="X123" i="20"/>
  <c r="X124" i="20"/>
  <c r="X125" i="20"/>
  <c r="X126" i="20"/>
  <c r="X127" i="20"/>
  <c r="X128" i="20"/>
  <c r="X129" i="20"/>
  <c r="X130" i="20"/>
  <c r="X131" i="20"/>
  <c r="X132" i="20"/>
  <c r="X133" i="20"/>
  <c r="X134" i="20"/>
  <c r="X135" i="20"/>
  <c r="X136" i="20"/>
  <c r="X137" i="20"/>
  <c r="X138" i="20"/>
  <c r="X139" i="20"/>
  <c r="X140" i="20"/>
  <c r="X141" i="20"/>
  <c r="X142" i="20"/>
  <c r="X143" i="20"/>
  <c r="X144" i="20"/>
  <c r="X145" i="20"/>
  <c r="X146" i="20"/>
  <c r="X147" i="20"/>
  <c r="X148" i="20"/>
  <c r="X149" i="20"/>
  <c r="X150" i="20"/>
  <c r="X151" i="20"/>
  <c r="X152" i="20"/>
  <c r="X153" i="20"/>
  <c r="X154" i="20"/>
  <c r="X155" i="20"/>
  <c r="X156" i="20"/>
  <c r="X157" i="20"/>
  <c r="X158" i="20"/>
  <c r="X159" i="20"/>
  <c r="X160" i="20"/>
  <c r="X161" i="20"/>
  <c r="X162" i="20"/>
  <c r="X163" i="20"/>
  <c r="X164" i="20"/>
  <c r="X165" i="20"/>
  <c r="X166" i="20"/>
  <c r="X167" i="20"/>
  <c r="X168" i="20"/>
  <c r="X169" i="20"/>
  <c r="X170" i="20"/>
  <c r="X171" i="20"/>
  <c r="X172" i="20"/>
  <c r="X173" i="20"/>
  <c r="X174" i="20"/>
  <c r="X175" i="20"/>
  <c r="X176" i="20"/>
  <c r="X177" i="20"/>
  <c r="X178" i="20"/>
  <c r="X179" i="20"/>
  <c r="X180" i="20"/>
  <c r="X181" i="20"/>
  <c r="X182" i="20"/>
  <c r="X183" i="20"/>
  <c r="X184" i="20"/>
  <c r="X185" i="20"/>
  <c r="X186" i="20"/>
  <c r="X187" i="20"/>
  <c r="X188" i="20"/>
  <c r="X189" i="20"/>
  <c r="X190" i="20"/>
  <c r="X191" i="20"/>
  <c r="X192" i="20"/>
  <c r="X193" i="20"/>
  <c r="X194" i="20"/>
  <c r="X195" i="20"/>
  <c r="X196" i="20"/>
  <c r="X197" i="20"/>
  <c r="X198" i="20"/>
  <c r="X199" i="20"/>
  <c r="X200" i="20"/>
  <c r="X201" i="20"/>
  <c r="X202" i="20"/>
  <c r="X203" i="20"/>
  <c r="X204" i="20"/>
  <c r="X205" i="20"/>
  <c r="X206" i="20"/>
  <c r="X207" i="20"/>
  <c r="X208" i="20"/>
  <c r="X209" i="20"/>
  <c r="X210" i="20"/>
  <c r="X211" i="20"/>
  <c r="X212" i="20"/>
  <c r="X213" i="20"/>
  <c r="X214" i="20"/>
  <c r="X215" i="20"/>
  <c r="X216" i="20"/>
  <c r="X217" i="20"/>
  <c r="X218" i="20"/>
  <c r="X219" i="20"/>
  <c r="X220" i="20"/>
  <c r="X221" i="20"/>
  <c r="X222" i="20"/>
  <c r="X223" i="20"/>
  <c r="X224" i="20"/>
  <c r="X225" i="20"/>
  <c r="Z225" i="20" s="1"/>
  <c r="Y225" i="20" s="1"/>
  <c r="X226" i="20"/>
  <c r="X227" i="20"/>
  <c r="X228" i="20"/>
  <c r="X229" i="20"/>
  <c r="X230" i="20"/>
  <c r="Z230" i="20" s="1"/>
  <c r="Y230" i="20" s="1"/>
  <c r="X231" i="20"/>
  <c r="X232" i="20"/>
  <c r="X233" i="20"/>
  <c r="X234" i="20"/>
  <c r="Z234" i="20" s="1"/>
  <c r="Y234" i="20" s="1"/>
  <c r="X235" i="20"/>
  <c r="X236" i="20"/>
  <c r="X237" i="20"/>
  <c r="Z237" i="20" s="1"/>
  <c r="Y237" i="20" s="1"/>
  <c r="X238" i="20"/>
  <c r="Z238" i="20" s="1"/>
  <c r="Y238" i="20" s="1"/>
  <c r="X239" i="20"/>
  <c r="X240" i="20"/>
  <c r="X241" i="20"/>
  <c r="X242" i="20"/>
  <c r="Z242" i="20" s="1"/>
  <c r="Y242" i="20" s="1"/>
  <c r="X243" i="20"/>
  <c r="X244" i="20"/>
  <c r="X245" i="20"/>
  <c r="X246" i="20"/>
  <c r="X247" i="20"/>
  <c r="X248" i="20"/>
  <c r="Z248" i="20" s="1"/>
  <c r="Y248" i="20" s="1"/>
  <c r="X249" i="20"/>
  <c r="X250" i="20"/>
  <c r="X251" i="20"/>
  <c r="Z251" i="20" s="1"/>
  <c r="Y251" i="20" s="1"/>
  <c r="X252" i="20"/>
  <c r="X253" i="20"/>
  <c r="X254" i="20"/>
  <c r="Z254" i="20" s="1"/>
  <c r="Y254" i="20" s="1"/>
  <c r="X255" i="20"/>
  <c r="X256" i="20"/>
  <c r="X257" i="20"/>
  <c r="X258" i="20"/>
  <c r="X259" i="20"/>
  <c r="Z259" i="20" s="1"/>
  <c r="X260" i="20"/>
  <c r="X261" i="20"/>
  <c r="X262" i="20"/>
  <c r="X263" i="20"/>
  <c r="Z263" i="20" s="1"/>
  <c r="Y263" i="20" s="1"/>
  <c r="X264" i="20"/>
  <c r="X265" i="20"/>
  <c r="Z265" i="20" s="1"/>
  <c r="Y265" i="20" s="1"/>
  <c r="X266" i="20"/>
  <c r="Z266" i="20" s="1"/>
  <c r="Y266" i="20" s="1"/>
  <c r="X267" i="20"/>
  <c r="Z267" i="20" s="1"/>
  <c r="Y267" i="20" s="1"/>
  <c r="X268" i="20"/>
  <c r="X269" i="20"/>
  <c r="X270" i="20"/>
  <c r="X271" i="20"/>
  <c r="Z271" i="20" s="1"/>
  <c r="X272" i="20"/>
  <c r="Z272" i="20" s="1"/>
  <c r="Y272" i="20" s="1"/>
  <c r="X273" i="20"/>
  <c r="X274" i="20"/>
  <c r="X275" i="20"/>
  <c r="X276" i="20"/>
  <c r="X277" i="20"/>
  <c r="X278" i="20"/>
  <c r="X279" i="20"/>
  <c r="Z279" i="20" s="1"/>
  <c r="Y279" i="20" s="1"/>
  <c r="X280" i="20"/>
  <c r="X281" i="20"/>
  <c r="X282" i="20"/>
  <c r="X283" i="20"/>
  <c r="X284" i="20"/>
  <c r="X285" i="20"/>
  <c r="X286" i="20"/>
  <c r="X287" i="20"/>
  <c r="Z287" i="20" s="1"/>
  <c r="Y287" i="20" s="1"/>
  <c r="X288" i="20"/>
  <c r="Z288" i="20" s="1"/>
  <c r="Y288" i="20" s="1"/>
  <c r="X289" i="20"/>
  <c r="X290" i="20"/>
  <c r="Z290" i="20" s="1"/>
  <c r="Y290" i="20" s="1"/>
  <c r="X291" i="20"/>
  <c r="X3" i="20"/>
  <c r="A225" i="20"/>
  <c r="C225" i="20"/>
  <c r="D225" i="20"/>
  <c r="E225" i="20"/>
  <c r="I225" i="20"/>
  <c r="J225" i="20" s="1"/>
  <c r="K225" i="20" a="1"/>
  <c r="K225" i="20" s="1"/>
  <c r="L225" i="20" s="1"/>
  <c r="M225" i="20" s="1" a="1"/>
  <c r="M225" i="20" s="1"/>
  <c r="N225" i="20"/>
  <c r="O225" i="20"/>
  <c r="P225" i="20"/>
  <c r="Q225" i="20" s="1"/>
  <c r="R225" i="20" s="1" a="1"/>
  <c r="R225" i="20" s="1"/>
  <c r="S225" i="20"/>
  <c r="U225" i="20" s="1"/>
  <c r="T225" i="20"/>
  <c r="W225" i="20"/>
  <c r="A226" i="20"/>
  <c r="C226" i="20"/>
  <c r="D226" i="20"/>
  <c r="E226" i="20"/>
  <c r="I226" i="20"/>
  <c r="J226" i="20"/>
  <c r="AG226" i="20" s="1"/>
  <c r="K226" i="20" a="1"/>
  <c r="K226" i="20" s="1"/>
  <c r="L226" i="20" s="1"/>
  <c r="N226" i="20"/>
  <c r="O226" i="20"/>
  <c r="P226" i="20"/>
  <c r="Q226" i="20" s="1"/>
  <c r="S226" i="20"/>
  <c r="U226" i="20" s="1"/>
  <c r="T226" i="20"/>
  <c r="W226" i="20"/>
  <c r="Z226" i="20"/>
  <c r="Y226" i="20" s="1"/>
  <c r="A227" i="20"/>
  <c r="C227" i="20"/>
  <c r="D227" i="20"/>
  <c r="E227" i="20"/>
  <c r="I227" i="20"/>
  <c r="J227" i="20"/>
  <c r="AG227" i="20" s="1"/>
  <c r="K227" i="20" a="1"/>
  <c r="K227" i="20" s="1"/>
  <c r="L227" i="20" s="1"/>
  <c r="N227" i="20"/>
  <c r="O227" i="20"/>
  <c r="P227" i="20"/>
  <c r="Q227" i="20" s="1"/>
  <c r="R227" i="20" s="1" a="1"/>
  <c r="R227" i="20" s="1"/>
  <c r="S227" i="20"/>
  <c r="T227" i="20"/>
  <c r="W227" i="20"/>
  <c r="Z227" i="20"/>
  <c r="A228" i="20"/>
  <c r="C228" i="20"/>
  <c r="D228" i="20"/>
  <c r="E228" i="20"/>
  <c r="I228" i="20"/>
  <c r="J228" i="20" s="1"/>
  <c r="AG228" i="20" s="1"/>
  <c r="K228" i="20" a="1"/>
  <c r="K228" i="20" s="1"/>
  <c r="L228" i="20" s="1"/>
  <c r="N228" i="20"/>
  <c r="O228" i="20"/>
  <c r="P228" i="20"/>
  <c r="Q228" i="20" s="1"/>
  <c r="R228" i="20" s="1" a="1"/>
  <c r="R228" i="20" s="1"/>
  <c r="S228" i="20"/>
  <c r="T228" i="20"/>
  <c r="W228" i="20"/>
  <c r="Z228" i="20"/>
  <c r="A229" i="20"/>
  <c r="C229" i="20"/>
  <c r="D229" i="20"/>
  <c r="E229" i="20"/>
  <c r="I229" i="20"/>
  <c r="J229" i="20" s="1"/>
  <c r="K229" i="20" a="1"/>
  <c r="K229" i="20" s="1"/>
  <c r="L229" i="20" s="1"/>
  <c r="M229" i="20" s="1" a="1"/>
  <c r="M229" i="20" s="1"/>
  <c r="N229" i="20"/>
  <c r="O229" i="20"/>
  <c r="P229" i="20"/>
  <c r="Q229" i="20" s="1"/>
  <c r="S229" i="20"/>
  <c r="V229" i="20" s="1"/>
  <c r="T229" i="20"/>
  <c r="W229" i="20"/>
  <c r="Z229" i="20"/>
  <c r="A230" i="20"/>
  <c r="C230" i="20"/>
  <c r="D230" i="20"/>
  <c r="E230" i="20"/>
  <c r="I230" i="20"/>
  <c r="J230" i="20" s="1"/>
  <c r="K230" i="20" a="1"/>
  <c r="K230" i="20" s="1"/>
  <c r="L230" i="20" s="1"/>
  <c r="N230" i="20"/>
  <c r="O230" i="20"/>
  <c r="P230" i="20"/>
  <c r="Q230" i="20" s="1"/>
  <c r="S230" i="20"/>
  <c r="U230" i="20" s="1"/>
  <c r="T230" i="20"/>
  <c r="W230" i="20"/>
  <c r="A231" i="20"/>
  <c r="C231" i="20"/>
  <c r="D231" i="20"/>
  <c r="E231" i="20"/>
  <c r="I231" i="20"/>
  <c r="J231" i="20" s="1"/>
  <c r="K231" i="20" a="1"/>
  <c r="K231" i="20" s="1"/>
  <c r="L231" i="20" s="1"/>
  <c r="N231" i="20"/>
  <c r="O231" i="20"/>
  <c r="P231" i="20"/>
  <c r="Q231" i="20" s="1"/>
  <c r="R231" i="20" s="1" a="1"/>
  <c r="R231" i="20" s="1"/>
  <c r="S231" i="20"/>
  <c r="T231" i="20"/>
  <c r="W231" i="20"/>
  <c r="Z231" i="20"/>
  <c r="Y231" i="20" s="1"/>
  <c r="A232" i="20"/>
  <c r="C232" i="20"/>
  <c r="D232" i="20"/>
  <c r="E232" i="20"/>
  <c r="I232" i="20"/>
  <c r="J232" i="20" s="1"/>
  <c r="K232" i="20" a="1"/>
  <c r="K232" i="20" s="1"/>
  <c r="L232" i="20" s="1"/>
  <c r="N232" i="20"/>
  <c r="O232" i="20"/>
  <c r="P232" i="20"/>
  <c r="Q232" i="20" s="1"/>
  <c r="S232" i="20"/>
  <c r="T232" i="20"/>
  <c r="W232" i="20"/>
  <c r="Z232" i="20"/>
  <c r="A233" i="20"/>
  <c r="C233" i="20"/>
  <c r="D233" i="20"/>
  <c r="E233" i="20"/>
  <c r="I233" i="20"/>
  <c r="J233" i="20"/>
  <c r="AG233" i="20" s="1"/>
  <c r="K233" i="20" a="1"/>
  <c r="K233" i="20" s="1"/>
  <c r="L233" i="20" s="1"/>
  <c r="N233" i="20"/>
  <c r="O233" i="20"/>
  <c r="P233" i="20"/>
  <c r="Q233" i="20" s="1"/>
  <c r="S233" i="20"/>
  <c r="V233" i="20" s="1"/>
  <c r="T233" i="20"/>
  <c r="W233" i="20"/>
  <c r="Z233" i="20"/>
  <c r="A234" i="20"/>
  <c r="C234" i="20"/>
  <c r="D234" i="20"/>
  <c r="E234" i="20"/>
  <c r="I234" i="20"/>
  <c r="J234" i="20" s="1"/>
  <c r="K234" i="20" a="1"/>
  <c r="K234" i="20" s="1"/>
  <c r="L234" i="20" s="1"/>
  <c r="N234" i="20"/>
  <c r="O234" i="20"/>
  <c r="P234" i="20"/>
  <c r="Q234" i="20" s="1"/>
  <c r="R234" i="20" s="1" a="1"/>
  <c r="R234" i="20" s="1"/>
  <c r="S234" i="20"/>
  <c r="U234" i="20" s="1"/>
  <c r="V234" i="20" s="1"/>
  <c r="T234" i="20"/>
  <c r="W234" i="20"/>
  <c r="A235" i="20"/>
  <c r="C235" i="20"/>
  <c r="D235" i="20"/>
  <c r="E235" i="20"/>
  <c r="I235" i="20"/>
  <c r="J235" i="20" s="1"/>
  <c r="K235" i="20" a="1"/>
  <c r="K235" i="20" s="1"/>
  <c r="L235" i="20" s="1"/>
  <c r="N235" i="20"/>
  <c r="O235" i="20"/>
  <c r="P235" i="20"/>
  <c r="Q235" i="20" s="1"/>
  <c r="S235" i="20"/>
  <c r="U235" i="20" s="1"/>
  <c r="T235" i="20"/>
  <c r="W235" i="20"/>
  <c r="Z235" i="20"/>
  <c r="A236" i="20"/>
  <c r="C236" i="20"/>
  <c r="D236" i="20"/>
  <c r="E236" i="20"/>
  <c r="I236" i="20"/>
  <c r="J236" i="20" s="1"/>
  <c r="AG236" i="20" s="1"/>
  <c r="K236" i="20" a="1"/>
  <c r="K236" i="20" s="1"/>
  <c r="L236" i="20" s="1"/>
  <c r="M236" i="20" s="1" a="1"/>
  <c r="M236" i="20" s="1"/>
  <c r="N236" i="20"/>
  <c r="O236" i="20"/>
  <c r="P236" i="20"/>
  <c r="Q236" i="20" s="1"/>
  <c r="R236" i="20" s="1" a="1"/>
  <c r="R236" i="20" s="1"/>
  <c r="S236" i="20"/>
  <c r="U236" i="20" s="1"/>
  <c r="T236" i="20"/>
  <c r="W236" i="20"/>
  <c r="Z236" i="20"/>
  <c r="A237" i="20"/>
  <c r="C237" i="20"/>
  <c r="D237" i="20"/>
  <c r="E237" i="20"/>
  <c r="I237" i="20"/>
  <c r="J237" i="20" s="1"/>
  <c r="K237" i="20" a="1"/>
  <c r="K237" i="20" s="1"/>
  <c r="L237" i="20" s="1"/>
  <c r="N237" i="20"/>
  <c r="O237" i="20"/>
  <c r="P237" i="20"/>
  <c r="Q237" i="20" s="1"/>
  <c r="R237" i="20" s="1" a="1"/>
  <c r="R237" i="20" s="1"/>
  <c r="S237" i="20"/>
  <c r="U237" i="20" s="1"/>
  <c r="V237" i="20" s="1"/>
  <c r="T237" i="20"/>
  <c r="W237" i="20"/>
  <c r="A238" i="20"/>
  <c r="C238" i="20"/>
  <c r="D238" i="20"/>
  <c r="E238" i="20"/>
  <c r="I238" i="20"/>
  <c r="J238" i="20" s="1"/>
  <c r="K238" i="20" a="1"/>
  <c r="K238" i="20" s="1"/>
  <c r="L238" i="20" s="1"/>
  <c r="N238" i="20"/>
  <c r="O238" i="20"/>
  <c r="P238" i="20"/>
  <c r="Q238" i="20" s="1"/>
  <c r="S238" i="20"/>
  <c r="T238" i="20"/>
  <c r="W238" i="20"/>
  <c r="A239" i="20"/>
  <c r="C239" i="20"/>
  <c r="D239" i="20"/>
  <c r="E239" i="20"/>
  <c r="I239" i="20"/>
  <c r="J239" i="20" s="1"/>
  <c r="AG239" i="20" s="1"/>
  <c r="K239" i="20" a="1"/>
  <c r="K239" i="20" s="1"/>
  <c r="L239" i="20" s="1"/>
  <c r="N239" i="20"/>
  <c r="O239" i="20"/>
  <c r="P239" i="20"/>
  <c r="Q239" i="20" s="1"/>
  <c r="S239" i="20"/>
  <c r="U239" i="20" s="1"/>
  <c r="T239" i="20"/>
  <c r="W239" i="20"/>
  <c r="Z239" i="20"/>
  <c r="A240" i="20"/>
  <c r="C240" i="20"/>
  <c r="D240" i="20"/>
  <c r="E240" i="20"/>
  <c r="I240" i="20"/>
  <c r="J240" i="20" s="1"/>
  <c r="K240" i="20" a="1"/>
  <c r="K240" i="20" s="1"/>
  <c r="L240" i="20" s="1"/>
  <c r="N240" i="20"/>
  <c r="O240" i="20"/>
  <c r="P240" i="20"/>
  <c r="Q240" i="20" s="1"/>
  <c r="R240" i="20" s="1" a="1"/>
  <c r="R240" i="20" s="1"/>
  <c r="S240" i="20"/>
  <c r="T240" i="20"/>
  <c r="W240" i="20"/>
  <c r="Z240" i="20"/>
  <c r="A241" i="20"/>
  <c r="C241" i="20"/>
  <c r="D241" i="20"/>
  <c r="E241" i="20"/>
  <c r="I241" i="20"/>
  <c r="J241" i="20" s="1"/>
  <c r="AG241" i="20" s="1"/>
  <c r="K241" i="20" a="1"/>
  <c r="K241" i="20" s="1"/>
  <c r="L241" i="20" s="1"/>
  <c r="N241" i="20"/>
  <c r="O241" i="20"/>
  <c r="P241" i="20"/>
  <c r="Q241" i="20" s="1"/>
  <c r="S241" i="20"/>
  <c r="U241" i="20" s="1"/>
  <c r="T241" i="20"/>
  <c r="W241" i="20"/>
  <c r="Z241" i="20"/>
  <c r="A242" i="20"/>
  <c r="C242" i="20"/>
  <c r="D242" i="20"/>
  <c r="E242" i="20"/>
  <c r="I242" i="20"/>
  <c r="J242" i="20" s="1"/>
  <c r="K242" i="20" a="1"/>
  <c r="K242" i="20" s="1"/>
  <c r="L242" i="20" s="1"/>
  <c r="N242" i="20"/>
  <c r="O242" i="20"/>
  <c r="P242" i="20"/>
  <c r="Q242" i="20" s="1"/>
  <c r="S242" i="20"/>
  <c r="U242" i="20" s="1"/>
  <c r="V242" i="20" s="1"/>
  <c r="T242" i="20"/>
  <c r="W242" i="20"/>
  <c r="A243" i="20"/>
  <c r="C243" i="20"/>
  <c r="D243" i="20"/>
  <c r="E243" i="20"/>
  <c r="I243" i="20"/>
  <c r="J243" i="20" s="1"/>
  <c r="K243" i="20" a="1"/>
  <c r="K243" i="20" s="1"/>
  <c r="L243" i="20" s="1"/>
  <c r="M243" i="20" s="1" a="1"/>
  <c r="M243" i="20" s="1"/>
  <c r="N243" i="20"/>
  <c r="O243" i="20"/>
  <c r="P243" i="20"/>
  <c r="Q243" i="20" s="1"/>
  <c r="R243" i="20" s="1" a="1"/>
  <c r="R243" i="20" s="1"/>
  <c r="S243" i="20"/>
  <c r="U243" i="20" s="1"/>
  <c r="T243" i="20"/>
  <c r="W243" i="20"/>
  <c r="Z243" i="20"/>
  <c r="A244" i="20"/>
  <c r="C244" i="20"/>
  <c r="D244" i="20"/>
  <c r="E244" i="20"/>
  <c r="I244" i="20"/>
  <c r="J244" i="20"/>
  <c r="AG244" i="20" s="1"/>
  <c r="K244" i="20" a="1"/>
  <c r="K244" i="20" s="1"/>
  <c r="L244" i="20" s="1"/>
  <c r="N244" i="20"/>
  <c r="O244" i="20"/>
  <c r="P244" i="20"/>
  <c r="Q244" i="20" s="1"/>
  <c r="R244" i="20" s="1" a="1"/>
  <c r="R244" i="20" s="1"/>
  <c r="S244" i="20"/>
  <c r="U244" i="20" s="1"/>
  <c r="T244" i="20"/>
  <c r="W244" i="20"/>
  <c r="Z244" i="20"/>
  <c r="A245" i="20"/>
  <c r="C245" i="20"/>
  <c r="D245" i="20"/>
  <c r="E245" i="20"/>
  <c r="I245" i="20"/>
  <c r="J245" i="20" s="1"/>
  <c r="AG245" i="20" s="1"/>
  <c r="K245" i="20" a="1"/>
  <c r="K245" i="20" s="1"/>
  <c r="L245" i="20" s="1"/>
  <c r="N245" i="20"/>
  <c r="O245" i="20"/>
  <c r="P245" i="20"/>
  <c r="Q245" i="20" s="1"/>
  <c r="S245" i="20"/>
  <c r="U245" i="20" s="1"/>
  <c r="T245" i="20"/>
  <c r="W245" i="20"/>
  <c r="Z245" i="20"/>
  <c r="A246" i="20"/>
  <c r="C246" i="20"/>
  <c r="D246" i="20"/>
  <c r="E246" i="20"/>
  <c r="I246" i="20"/>
  <c r="J246" i="20" s="1"/>
  <c r="K246" i="20" a="1"/>
  <c r="K246" i="20" s="1"/>
  <c r="L246" i="20" s="1"/>
  <c r="N246" i="20"/>
  <c r="O246" i="20"/>
  <c r="P246" i="20"/>
  <c r="Q246" i="20" s="1"/>
  <c r="S246" i="20"/>
  <c r="U246" i="20" s="1"/>
  <c r="T246" i="20"/>
  <c r="W246" i="20"/>
  <c r="Z246" i="20"/>
  <c r="Y246" i="20" s="1"/>
  <c r="A247" i="20"/>
  <c r="C247" i="20"/>
  <c r="D247" i="20"/>
  <c r="E247" i="20"/>
  <c r="I247" i="20"/>
  <c r="J247" i="20" s="1"/>
  <c r="K247" i="20" a="1"/>
  <c r="K247" i="20" s="1"/>
  <c r="L247" i="20" s="1"/>
  <c r="N247" i="20"/>
  <c r="O247" i="20"/>
  <c r="P247" i="20"/>
  <c r="Q247" i="20" s="1"/>
  <c r="R247" i="20" s="1" a="1"/>
  <c r="R247" i="20" s="1"/>
  <c r="S247" i="20"/>
  <c r="T247" i="20"/>
  <c r="W247" i="20"/>
  <c r="Z247" i="20"/>
  <c r="A248" i="20"/>
  <c r="C248" i="20"/>
  <c r="D248" i="20"/>
  <c r="E248" i="20"/>
  <c r="I248" i="20"/>
  <c r="J248" i="20"/>
  <c r="AG248" i="20" s="1"/>
  <c r="K248" i="20" a="1"/>
  <c r="K248" i="20" s="1"/>
  <c r="L248" i="20" s="1"/>
  <c r="N248" i="20"/>
  <c r="O248" i="20"/>
  <c r="P248" i="20"/>
  <c r="Q248" i="20" s="1"/>
  <c r="R248" i="20" s="1" a="1"/>
  <c r="R248" i="20" s="1"/>
  <c r="S248" i="20"/>
  <c r="U248" i="20" s="1"/>
  <c r="T248" i="20"/>
  <c r="W248" i="20"/>
  <c r="A249" i="20"/>
  <c r="C249" i="20"/>
  <c r="D249" i="20"/>
  <c r="E249" i="20"/>
  <c r="I249" i="20"/>
  <c r="J249" i="20" s="1"/>
  <c r="K249" i="20" a="1"/>
  <c r="K249" i="20" s="1"/>
  <c r="L249" i="20" s="1"/>
  <c r="N249" i="20"/>
  <c r="O249" i="20"/>
  <c r="P249" i="20"/>
  <c r="Q249" i="20" s="1"/>
  <c r="R249" i="20" s="1" a="1"/>
  <c r="R249" i="20" s="1"/>
  <c r="S249" i="20"/>
  <c r="V249" i="20" s="1"/>
  <c r="T249" i="20"/>
  <c r="W249" i="20"/>
  <c r="Z249" i="20"/>
  <c r="A250" i="20"/>
  <c r="C250" i="20"/>
  <c r="D250" i="20"/>
  <c r="E250" i="20"/>
  <c r="I250" i="20"/>
  <c r="J250" i="20" s="1"/>
  <c r="K250" i="20" a="1"/>
  <c r="K250" i="20" s="1"/>
  <c r="L250" i="20" s="1"/>
  <c r="M250" i="20" s="1" a="1"/>
  <c r="M250" i="20" s="1"/>
  <c r="N250" i="20"/>
  <c r="O250" i="20"/>
  <c r="P250" i="20"/>
  <c r="Q250" i="20" s="1"/>
  <c r="S250" i="20"/>
  <c r="T250" i="20"/>
  <c r="W250" i="20"/>
  <c r="Z250" i="20"/>
  <c r="Y250" i="20" s="1"/>
  <c r="A251" i="20"/>
  <c r="C251" i="20"/>
  <c r="D251" i="20"/>
  <c r="E251" i="20"/>
  <c r="I251" i="20"/>
  <c r="J251" i="20" s="1"/>
  <c r="AG251" i="20" s="1"/>
  <c r="K251" i="20" a="1"/>
  <c r="K251" i="20" s="1"/>
  <c r="L251" i="20" s="1"/>
  <c r="N251" i="20"/>
  <c r="O251" i="20"/>
  <c r="P251" i="20"/>
  <c r="Q251" i="20" s="1"/>
  <c r="R251" i="20" s="1" a="1"/>
  <c r="R251" i="20" s="1"/>
  <c r="S251" i="20"/>
  <c r="U251" i="20" s="1"/>
  <c r="T251" i="20"/>
  <c r="W251" i="20"/>
  <c r="A252" i="20"/>
  <c r="C252" i="20"/>
  <c r="D252" i="20"/>
  <c r="E252" i="20"/>
  <c r="I252" i="20"/>
  <c r="J252" i="20" s="1"/>
  <c r="AG252" i="20" s="1"/>
  <c r="K252" i="20" a="1"/>
  <c r="K252" i="20" s="1"/>
  <c r="L252" i="20" s="1"/>
  <c r="M252" i="20" s="1" a="1"/>
  <c r="M252" i="20" s="1"/>
  <c r="N252" i="20"/>
  <c r="O252" i="20"/>
  <c r="P252" i="20"/>
  <c r="Q252" i="20" s="1"/>
  <c r="S252" i="20"/>
  <c r="T252" i="20"/>
  <c r="W252" i="20"/>
  <c r="Z252" i="20"/>
  <c r="A253" i="20"/>
  <c r="C253" i="20"/>
  <c r="D253" i="20"/>
  <c r="E253" i="20"/>
  <c r="I253" i="20"/>
  <c r="J253" i="20"/>
  <c r="AG253" i="20" s="1"/>
  <c r="K253" i="20" a="1"/>
  <c r="K253" i="20" s="1"/>
  <c r="L253" i="20" s="1"/>
  <c r="N253" i="20"/>
  <c r="O253" i="20"/>
  <c r="P253" i="20"/>
  <c r="Q253" i="20" s="1"/>
  <c r="R253" i="20" s="1" a="1"/>
  <c r="R253" i="20" s="1"/>
  <c r="S253" i="20"/>
  <c r="T253" i="20"/>
  <c r="W253" i="20"/>
  <c r="Z253" i="20"/>
  <c r="A254" i="20"/>
  <c r="C254" i="20"/>
  <c r="D254" i="20"/>
  <c r="E254" i="20"/>
  <c r="I254" i="20"/>
  <c r="J254" i="20" s="1"/>
  <c r="AG254" i="20" s="1"/>
  <c r="K254" i="20" a="1"/>
  <c r="K254" i="20" s="1"/>
  <c r="L254" i="20" s="1"/>
  <c r="M254" i="20" s="1" a="1"/>
  <c r="M254" i="20" s="1"/>
  <c r="N254" i="20"/>
  <c r="O254" i="20"/>
  <c r="P254" i="20"/>
  <c r="Q254" i="20" s="1"/>
  <c r="S254" i="20"/>
  <c r="T254" i="20"/>
  <c r="W254" i="20"/>
  <c r="A255" i="20"/>
  <c r="C255" i="20"/>
  <c r="D255" i="20"/>
  <c r="E255" i="20"/>
  <c r="I255" i="20"/>
  <c r="J255" i="20" s="1"/>
  <c r="K255" i="20" a="1"/>
  <c r="K255" i="20" s="1"/>
  <c r="L255" i="20" s="1"/>
  <c r="N255" i="20"/>
  <c r="O255" i="20"/>
  <c r="P255" i="20"/>
  <c r="Q255" i="20" s="1"/>
  <c r="R255" i="20" s="1" a="1"/>
  <c r="R255" i="20" s="1"/>
  <c r="S255" i="20"/>
  <c r="V255" i="20" s="1"/>
  <c r="T255" i="20"/>
  <c r="W255" i="20"/>
  <c r="Z255" i="20"/>
  <c r="A256" i="20"/>
  <c r="C256" i="20"/>
  <c r="D256" i="20"/>
  <c r="E256" i="20"/>
  <c r="I256" i="20"/>
  <c r="J256" i="20"/>
  <c r="AG256" i="20" s="1"/>
  <c r="K256" i="20" a="1"/>
  <c r="K256" i="20" s="1"/>
  <c r="L256" i="20" s="1"/>
  <c r="N256" i="20"/>
  <c r="O256" i="20"/>
  <c r="P256" i="20"/>
  <c r="Q256" i="20" s="1"/>
  <c r="S256" i="20"/>
  <c r="T256" i="20"/>
  <c r="W256" i="20"/>
  <c r="Z256" i="20"/>
  <c r="A257" i="20"/>
  <c r="C257" i="20"/>
  <c r="D257" i="20"/>
  <c r="E257" i="20"/>
  <c r="I257" i="20"/>
  <c r="J257" i="20" s="1"/>
  <c r="K257" i="20" a="1"/>
  <c r="K257" i="20" s="1"/>
  <c r="L257" i="20" s="1"/>
  <c r="N257" i="20"/>
  <c r="O257" i="20"/>
  <c r="P257" i="20"/>
  <c r="Q257" i="20" s="1"/>
  <c r="R257" i="20" s="1" a="1"/>
  <c r="R257" i="20" s="1"/>
  <c r="S257" i="20"/>
  <c r="V257" i="20" s="1"/>
  <c r="T257" i="20"/>
  <c r="W257" i="20"/>
  <c r="Z257" i="20"/>
  <c r="Y257" i="20" s="1"/>
  <c r="A258" i="20"/>
  <c r="C258" i="20"/>
  <c r="D258" i="20"/>
  <c r="E258" i="20"/>
  <c r="I258" i="20"/>
  <c r="J258" i="20" s="1"/>
  <c r="K258" i="20" a="1"/>
  <c r="K258" i="20" s="1"/>
  <c r="L258" i="20" s="1"/>
  <c r="N258" i="20"/>
  <c r="O258" i="20"/>
  <c r="P258" i="20"/>
  <c r="Q258" i="20" s="1"/>
  <c r="S258" i="20"/>
  <c r="V258" i="20" s="1"/>
  <c r="T258" i="20"/>
  <c r="W258" i="20"/>
  <c r="Z258" i="20"/>
  <c r="A259" i="20"/>
  <c r="C259" i="20"/>
  <c r="D259" i="20"/>
  <c r="E259" i="20"/>
  <c r="I259" i="20"/>
  <c r="J259" i="20" s="1"/>
  <c r="AG259" i="20" s="1"/>
  <c r="K259" i="20" a="1"/>
  <c r="K259" i="20" s="1"/>
  <c r="L259" i="20" s="1"/>
  <c r="N259" i="20"/>
  <c r="O259" i="20"/>
  <c r="P259" i="20"/>
  <c r="Q259" i="20" s="1"/>
  <c r="R259" i="20" s="1" a="1"/>
  <c r="R259" i="20" s="1"/>
  <c r="S259" i="20"/>
  <c r="T259" i="20"/>
  <c r="W259" i="20"/>
  <c r="A260" i="20"/>
  <c r="C260" i="20"/>
  <c r="D260" i="20"/>
  <c r="E260" i="20"/>
  <c r="I260" i="20"/>
  <c r="J260" i="20"/>
  <c r="AG260" i="20" s="1"/>
  <c r="K260" i="20" a="1"/>
  <c r="K260" i="20" s="1"/>
  <c r="L260" i="20" s="1"/>
  <c r="N260" i="20"/>
  <c r="O260" i="20"/>
  <c r="P260" i="20"/>
  <c r="Q260" i="20" s="1"/>
  <c r="S260" i="20"/>
  <c r="T260" i="20"/>
  <c r="W260" i="20"/>
  <c r="Z260" i="20"/>
  <c r="A261" i="20"/>
  <c r="C261" i="20"/>
  <c r="D261" i="20"/>
  <c r="E261" i="20"/>
  <c r="I261" i="20"/>
  <c r="J261" i="20" s="1"/>
  <c r="K261" i="20" a="1"/>
  <c r="K261" i="20" s="1"/>
  <c r="L261" i="20" s="1"/>
  <c r="N261" i="20"/>
  <c r="O261" i="20"/>
  <c r="P261" i="20"/>
  <c r="Q261" i="20" s="1"/>
  <c r="S261" i="20"/>
  <c r="T261" i="20"/>
  <c r="W261" i="20"/>
  <c r="Z261" i="20"/>
  <c r="Y261" i="20" s="1"/>
  <c r="A262" i="20"/>
  <c r="C262" i="20"/>
  <c r="D262" i="20"/>
  <c r="E262" i="20"/>
  <c r="I262" i="20"/>
  <c r="J262" i="20"/>
  <c r="AG262" i="20" s="1"/>
  <c r="K262" i="20" a="1"/>
  <c r="K262" i="20" s="1"/>
  <c r="L262" i="20" s="1"/>
  <c r="N262" i="20"/>
  <c r="O262" i="20"/>
  <c r="P262" i="20"/>
  <c r="Q262" i="20" s="1"/>
  <c r="R262" i="20" s="1" a="1"/>
  <c r="R262" i="20" s="1"/>
  <c r="S262" i="20"/>
  <c r="V262" i="20" s="1"/>
  <c r="T262" i="20"/>
  <c r="W262" i="20"/>
  <c r="Z262" i="20"/>
  <c r="A263" i="20"/>
  <c r="C263" i="20"/>
  <c r="D263" i="20"/>
  <c r="E263" i="20"/>
  <c r="I263" i="20"/>
  <c r="J263" i="20" s="1"/>
  <c r="K263" i="20" a="1"/>
  <c r="K263" i="20" s="1"/>
  <c r="N263" i="20"/>
  <c r="O263" i="20"/>
  <c r="P263" i="20"/>
  <c r="Q263" i="20" s="1"/>
  <c r="R263" i="20" s="1" a="1"/>
  <c r="R263" i="20" s="1"/>
  <c r="S263" i="20"/>
  <c r="T263" i="20"/>
  <c r="U263" i="20"/>
  <c r="W263" i="20"/>
  <c r="A264" i="20"/>
  <c r="C264" i="20"/>
  <c r="D264" i="20"/>
  <c r="E264" i="20"/>
  <c r="I264" i="20"/>
  <c r="J264" i="20" s="1"/>
  <c r="AG264" i="20" s="1"/>
  <c r="K264" i="20" a="1"/>
  <c r="K264" i="20" s="1"/>
  <c r="L264" i="20" s="1"/>
  <c r="N264" i="20"/>
  <c r="O264" i="20"/>
  <c r="P264" i="20"/>
  <c r="Q264" i="20" s="1"/>
  <c r="R264" i="20" s="1" a="1"/>
  <c r="R264" i="20" s="1"/>
  <c r="S264" i="20"/>
  <c r="U264" i="20" s="1"/>
  <c r="T264" i="20"/>
  <c r="W264" i="20"/>
  <c r="Z264" i="20"/>
  <c r="Y264" i="20" s="1"/>
  <c r="A265" i="20"/>
  <c r="C265" i="20"/>
  <c r="D265" i="20"/>
  <c r="E265" i="20"/>
  <c r="I265" i="20"/>
  <c r="J265" i="20" s="1"/>
  <c r="K265" i="20" a="1"/>
  <c r="K265" i="20" s="1"/>
  <c r="N265" i="20"/>
  <c r="O265" i="20"/>
  <c r="P265" i="20"/>
  <c r="Q265" i="20" s="1"/>
  <c r="R265" i="20" s="1" a="1"/>
  <c r="R265" i="20" s="1"/>
  <c r="S265" i="20"/>
  <c r="T265" i="20"/>
  <c r="W265" i="20"/>
  <c r="A266" i="20"/>
  <c r="C266" i="20"/>
  <c r="D266" i="20"/>
  <c r="E266" i="20"/>
  <c r="I266" i="20"/>
  <c r="J266" i="20" s="1"/>
  <c r="AG266" i="20" s="1"/>
  <c r="K266" i="20" a="1"/>
  <c r="K266" i="20" s="1"/>
  <c r="L266" i="20" s="1"/>
  <c r="N266" i="20"/>
  <c r="O266" i="20"/>
  <c r="P266" i="20"/>
  <c r="Q266" i="20" s="1"/>
  <c r="S266" i="20"/>
  <c r="U266" i="20" s="1"/>
  <c r="T266" i="20"/>
  <c r="W266" i="20"/>
  <c r="A267" i="20"/>
  <c r="C267" i="20"/>
  <c r="D267" i="20"/>
  <c r="E267" i="20"/>
  <c r="I267" i="20"/>
  <c r="J267" i="20" s="1"/>
  <c r="K267" i="20" a="1"/>
  <c r="K267" i="20" s="1"/>
  <c r="L267" i="20" s="1"/>
  <c r="N267" i="20"/>
  <c r="O267" i="20"/>
  <c r="P267" i="20"/>
  <c r="Q267" i="20" s="1"/>
  <c r="S267" i="20"/>
  <c r="U267" i="20" s="1"/>
  <c r="T267" i="20"/>
  <c r="W267" i="20"/>
  <c r="A268" i="20"/>
  <c r="C268" i="20"/>
  <c r="D268" i="20"/>
  <c r="E268" i="20"/>
  <c r="I268" i="20"/>
  <c r="J268" i="20" s="1"/>
  <c r="AG268" i="20" s="1"/>
  <c r="K268" i="20" a="1"/>
  <c r="K268" i="20" s="1"/>
  <c r="L268" i="20" s="1"/>
  <c r="N268" i="20"/>
  <c r="O268" i="20"/>
  <c r="P268" i="20"/>
  <c r="Q268" i="20" s="1"/>
  <c r="R268" i="20" s="1" a="1"/>
  <c r="R268" i="20" s="1"/>
  <c r="S268" i="20"/>
  <c r="T268" i="20"/>
  <c r="W268" i="20"/>
  <c r="Z268" i="20"/>
  <c r="A269" i="20"/>
  <c r="C269" i="20"/>
  <c r="D269" i="20"/>
  <c r="E269" i="20"/>
  <c r="I269" i="20"/>
  <c r="J269" i="20" s="1"/>
  <c r="K269" i="20" a="1"/>
  <c r="K269" i="20" s="1"/>
  <c r="L269" i="20" s="1"/>
  <c r="M269" i="20" s="1" a="1"/>
  <c r="M269" i="20" s="1"/>
  <c r="N269" i="20"/>
  <c r="O269" i="20"/>
  <c r="P269" i="20"/>
  <c r="Q269" i="20" s="1"/>
  <c r="R269" i="20" s="1" a="1"/>
  <c r="R269" i="20" s="1"/>
  <c r="S269" i="20"/>
  <c r="T269" i="20"/>
  <c r="U269" i="20"/>
  <c r="W269" i="20"/>
  <c r="Z269" i="20"/>
  <c r="Y269" i="20" s="1"/>
  <c r="A270" i="20"/>
  <c r="C270" i="20"/>
  <c r="D270" i="20"/>
  <c r="E270" i="20"/>
  <c r="I270" i="20"/>
  <c r="J270" i="20" s="1"/>
  <c r="K270" i="20" a="1"/>
  <c r="K270" i="20" s="1"/>
  <c r="N270" i="20"/>
  <c r="O270" i="20"/>
  <c r="P270" i="20"/>
  <c r="Q270" i="20" s="1"/>
  <c r="S270" i="20"/>
  <c r="V270" i="20" s="1"/>
  <c r="T270" i="20"/>
  <c r="W270" i="20"/>
  <c r="Z270" i="20"/>
  <c r="A271" i="20"/>
  <c r="C271" i="20"/>
  <c r="D271" i="20"/>
  <c r="E271" i="20"/>
  <c r="I271" i="20"/>
  <c r="J271" i="20" s="1"/>
  <c r="K271" i="20" a="1"/>
  <c r="K271" i="20" s="1"/>
  <c r="L271" i="20" s="1"/>
  <c r="N271" i="20"/>
  <c r="O271" i="20"/>
  <c r="P271" i="20"/>
  <c r="Q271" i="20" s="1"/>
  <c r="R271" i="20" s="1" a="1"/>
  <c r="R271" i="20" s="1"/>
  <c r="S271" i="20"/>
  <c r="T271" i="20"/>
  <c r="U271" i="20"/>
  <c r="W271" i="20"/>
  <c r="A272" i="20"/>
  <c r="C272" i="20"/>
  <c r="D272" i="20"/>
  <c r="E272" i="20"/>
  <c r="I272" i="20"/>
  <c r="J272" i="20" s="1"/>
  <c r="K272" i="20" a="1"/>
  <c r="K272" i="20" s="1"/>
  <c r="L272" i="20" s="1"/>
  <c r="M272" i="20" s="1" a="1"/>
  <c r="M272" i="20" s="1"/>
  <c r="N272" i="20"/>
  <c r="O272" i="20"/>
  <c r="P272" i="20"/>
  <c r="Q272" i="20" s="1"/>
  <c r="R272" i="20" s="1" a="1"/>
  <c r="R272" i="20" s="1"/>
  <c r="S272" i="20"/>
  <c r="T272" i="20"/>
  <c r="U272" i="20"/>
  <c r="W272" i="20"/>
  <c r="A273" i="20"/>
  <c r="C273" i="20"/>
  <c r="D273" i="20"/>
  <c r="E273" i="20"/>
  <c r="I273" i="20"/>
  <c r="J273" i="20" s="1"/>
  <c r="K273" i="20" a="1"/>
  <c r="K273" i="20" s="1"/>
  <c r="L273" i="20" s="1"/>
  <c r="N273" i="20"/>
  <c r="O273" i="20"/>
  <c r="P273" i="20"/>
  <c r="Q273" i="20" s="1"/>
  <c r="S273" i="20"/>
  <c r="V273" i="20" s="1"/>
  <c r="T273" i="20"/>
  <c r="W273" i="20"/>
  <c r="Z273" i="20"/>
  <c r="Y273" i="20" s="1"/>
  <c r="A274" i="20"/>
  <c r="C274" i="20"/>
  <c r="D274" i="20"/>
  <c r="E274" i="20"/>
  <c r="I274" i="20"/>
  <c r="J274" i="20" s="1"/>
  <c r="K274" i="20" a="1"/>
  <c r="K274" i="20" s="1"/>
  <c r="L274" i="20" s="1"/>
  <c r="N274" i="20"/>
  <c r="O274" i="20"/>
  <c r="P274" i="20"/>
  <c r="Q274" i="20" s="1"/>
  <c r="S274" i="20"/>
  <c r="U274" i="20" s="1"/>
  <c r="T274" i="20"/>
  <c r="W274" i="20"/>
  <c r="Z274" i="20"/>
  <c r="A275" i="20"/>
  <c r="C275" i="20"/>
  <c r="D275" i="20"/>
  <c r="E275" i="20"/>
  <c r="I275" i="20"/>
  <c r="J275" i="20" s="1"/>
  <c r="K275" i="20" a="1"/>
  <c r="K275" i="20" s="1"/>
  <c r="L275" i="20" s="1"/>
  <c r="N275" i="20"/>
  <c r="O275" i="20"/>
  <c r="P275" i="20"/>
  <c r="Q275" i="20" s="1"/>
  <c r="R275" i="20" s="1" a="1"/>
  <c r="R275" i="20" s="1"/>
  <c r="S275" i="20"/>
  <c r="U275" i="20" s="1"/>
  <c r="T275" i="20"/>
  <c r="W275" i="20"/>
  <c r="Z275" i="20"/>
  <c r="Y275" i="20" s="1"/>
  <c r="A276" i="20"/>
  <c r="C276" i="20"/>
  <c r="D276" i="20"/>
  <c r="E276" i="20"/>
  <c r="I276" i="20"/>
  <c r="J276" i="20" s="1"/>
  <c r="K276" i="20" a="1"/>
  <c r="K276" i="20" s="1"/>
  <c r="L276" i="20" s="1"/>
  <c r="M276" i="20" s="1" a="1"/>
  <c r="M276" i="20" s="1"/>
  <c r="N276" i="20"/>
  <c r="O276" i="20"/>
  <c r="P276" i="20"/>
  <c r="Q276" i="20" s="1"/>
  <c r="S276" i="20"/>
  <c r="V276" i="20" s="1"/>
  <c r="T276" i="20"/>
  <c r="W276" i="20"/>
  <c r="Z276" i="20"/>
  <c r="Y276" i="20" s="1"/>
  <c r="A277" i="20"/>
  <c r="C277" i="20"/>
  <c r="D277" i="20"/>
  <c r="E277" i="20"/>
  <c r="I277" i="20"/>
  <c r="J277" i="20" s="1"/>
  <c r="K277" i="20" a="1"/>
  <c r="K277" i="20" s="1"/>
  <c r="L277" i="20" s="1"/>
  <c r="N277" i="20"/>
  <c r="O277" i="20"/>
  <c r="P277" i="20"/>
  <c r="Q277" i="20" s="1"/>
  <c r="S277" i="20"/>
  <c r="U277" i="20" s="1"/>
  <c r="T277" i="20"/>
  <c r="W277" i="20"/>
  <c r="Z277" i="20"/>
  <c r="A278" i="20"/>
  <c r="C278" i="20"/>
  <c r="D278" i="20"/>
  <c r="E278" i="20"/>
  <c r="I278" i="20"/>
  <c r="J278" i="20" s="1"/>
  <c r="K278" i="20" a="1"/>
  <c r="K278" i="20" s="1"/>
  <c r="L278" i="20" s="1"/>
  <c r="N278" i="20"/>
  <c r="O278" i="20"/>
  <c r="P278" i="20"/>
  <c r="Q278" i="20" s="1"/>
  <c r="S278" i="20"/>
  <c r="V278" i="20" s="1"/>
  <c r="T278" i="20"/>
  <c r="W278" i="20"/>
  <c r="Z278" i="20"/>
  <c r="A279" i="20"/>
  <c r="C279" i="20"/>
  <c r="D279" i="20"/>
  <c r="E279" i="20"/>
  <c r="I279" i="20"/>
  <c r="J279" i="20" s="1"/>
  <c r="K279" i="20" a="1"/>
  <c r="K279" i="20" s="1"/>
  <c r="L279" i="20" s="1"/>
  <c r="N279" i="20"/>
  <c r="O279" i="20"/>
  <c r="P279" i="20"/>
  <c r="Q279" i="20" s="1"/>
  <c r="S279" i="20"/>
  <c r="U279" i="20" s="1"/>
  <c r="T279" i="20"/>
  <c r="W279" i="20"/>
  <c r="A280" i="20"/>
  <c r="C280" i="20"/>
  <c r="D280" i="20"/>
  <c r="E280" i="20"/>
  <c r="I280" i="20"/>
  <c r="J280" i="20" s="1"/>
  <c r="AG280" i="20" s="1"/>
  <c r="K280" i="20" a="1"/>
  <c r="K280" i="20" s="1"/>
  <c r="L280" i="20" s="1"/>
  <c r="N280" i="20"/>
  <c r="O280" i="20"/>
  <c r="P280" i="20"/>
  <c r="Q280" i="20" s="1"/>
  <c r="S280" i="20"/>
  <c r="U280" i="20" s="1"/>
  <c r="T280" i="20"/>
  <c r="W280" i="20"/>
  <c r="Z280" i="20"/>
  <c r="A281" i="20"/>
  <c r="C281" i="20"/>
  <c r="D281" i="20"/>
  <c r="E281" i="20"/>
  <c r="I281" i="20"/>
  <c r="J281" i="20" s="1"/>
  <c r="AG281" i="20" s="1"/>
  <c r="K281" i="20" a="1"/>
  <c r="K281" i="20" s="1"/>
  <c r="L281" i="20" s="1"/>
  <c r="N281" i="20"/>
  <c r="O281" i="20"/>
  <c r="P281" i="20"/>
  <c r="Q281" i="20" s="1"/>
  <c r="R281" i="20" s="1" a="1"/>
  <c r="R281" i="20" s="1"/>
  <c r="S281" i="20"/>
  <c r="U281" i="20" s="1"/>
  <c r="T281" i="20"/>
  <c r="W281" i="20"/>
  <c r="Z281" i="20"/>
  <c r="A282" i="20"/>
  <c r="C282" i="20"/>
  <c r="D282" i="20"/>
  <c r="E282" i="20"/>
  <c r="I282" i="20"/>
  <c r="J282" i="20" s="1"/>
  <c r="K282" i="20" a="1"/>
  <c r="K282" i="20" s="1"/>
  <c r="L282" i="20" s="1"/>
  <c r="N282" i="20"/>
  <c r="O282" i="20"/>
  <c r="P282" i="20"/>
  <c r="Q282" i="20" s="1"/>
  <c r="R282" i="20" s="1" a="1"/>
  <c r="R282" i="20" s="1"/>
  <c r="S282" i="20"/>
  <c r="T282" i="20"/>
  <c r="W282" i="20"/>
  <c r="Z282" i="20"/>
  <c r="A283" i="20"/>
  <c r="C283" i="20"/>
  <c r="D283" i="20"/>
  <c r="E283" i="20"/>
  <c r="I283" i="20"/>
  <c r="J283" i="20" s="1"/>
  <c r="AG283" i="20" s="1"/>
  <c r="K283" i="20" a="1"/>
  <c r="K283" i="20" s="1"/>
  <c r="L283" i="20" s="1"/>
  <c r="M283" i="20" s="1" a="1"/>
  <c r="M283" i="20" s="1"/>
  <c r="N283" i="20"/>
  <c r="O283" i="20"/>
  <c r="P283" i="20"/>
  <c r="Q283" i="20" s="1"/>
  <c r="R283" i="20" s="1" a="1"/>
  <c r="R283" i="20" s="1"/>
  <c r="S283" i="20"/>
  <c r="T283" i="20"/>
  <c r="W283" i="20"/>
  <c r="Z283" i="20"/>
  <c r="A284" i="20"/>
  <c r="C284" i="20"/>
  <c r="D284" i="20"/>
  <c r="E284" i="20"/>
  <c r="I284" i="20"/>
  <c r="J284" i="20" s="1"/>
  <c r="AG284" i="20" s="1"/>
  <c r="K284" i="20" a="1"/>
  <c r="K284" i="20" s="1"/>
  <c r="L284" i="20" s="1"/>
  <c r="M284" i="20" s="1" a="1"/>
  <c r="M284" i="20" s="1"/>
  <c r="N284" i="20"/>
  <c r="O284" i="20"/>
  <c r="P284" i="20"/>
  <c r="Q284" i="20" s="1"/>
  <c r="R284" i="20" s="1" a="1"/>
  <c r="R284" i="20" s="1"/>
  <c r="S284" i="20"/>
  <c r="T284" i="20"/>
  <c r="W284" i="20"/>
  <c r="Z284" i="20"/>
  <c r="A285" i="20"/>
  <c r="C285" i="20"/>
  <c r="D285" i="20"/>
  <c r="E285" i="20"/>
  <c r="I285" i="20"/>
  <c r="J285" i="20" s="1"/>
  <c r="K285" i="20" a="1"/>
  <c r="K285" i="20" s="1"/>
  <c r="N285" i="20"/>
  <c r="O285" i="20"/>
  <c r="P285" i="20"/>
  <c r="Q285" i="20" s="1"/>
  <c r="S285" i="20"/>
  <c r="V285" i="20" s="1"/>
  <c r="T285" i="20"/>
  <c r="W285" i="20"/>
  <c r="Z285" i="20"/>
  <c r="A286" i="20"/>
  <c r="C286" i="20"/>
  <c r="D286" i="20"/>
  <c r="E286" i="20"/>
  <c r="I286" i="20"/>
  <c r="J286" i="20"/>
  <c r="K286" i="20" a="1"/>
  <c r="K286" i="20" s="1"/>
  <c r="L286" i="20" s="1"/>
  <c r="M286" i="20" s="1" a="1"/>
  <c r="M286" i="20" s="1"/>
  <c r="N286" i="20"/>
  <c r="O286" i="20"/>
  <c r="P286" i="20"/>
  <c r="Q286" i="20" s="1"/>
  <c r="R286" i="20" s="1" a="1"/>
  <c r="R286" i="20" s="1"/>
  <c r="S286" i="20"/>
  <c r="T286" i="20"/>
  <c r="W286" i="20"/>
  <c r="Z286" i="20"/>
  <c r="A287" i="20"/>
  <c r="C287" i="20"/>
  <c r="D287" i="20"/>
  <c r="E287" i="20"/>
  <c r="I287" i="20"/>
  <c r="J287" i="20" s="1"/>
  <c r="K287" i="20" a="1"/>
  <c r="K287" i="20" s="1"/>
  <c r="L287" i="20" s="1"/>
  <c r="N287" i="20"/>
  <c r="O287" i="20"/>
  <c r="P287" i="20"/>
  <c r="Q287" i="20" s="1"/>
  <c r="S287" i="20"/>
  <c r="U287" i="20" s="1"/>
  <c r="T287" i="20"/>
  <c r="W287" i="20"/>
  <c r="A288" i="20"/>
  <c r="C288" i="20"/>
  <c r="D288" i="20"/>
  <c r="E288" i="20"/>
  <c r="I288" i="20"/>
  <c r="J288" i="20" s="1"/>
  <c r="K288" i="20" a="1"/>
  <c r="K288" i="20" s="1"/>
  <c r="L288" i="20" s="1"/>
  <c r="N288" i="20"/>
  <c r="O288" i="20"/>
  <c r="P288" i="20"/>
  <c r="Q288" i="20" s="1"/>
  <c r="R288" i="20" s="1" a="1"/>
  <c r="R288" i="20" s="1"/>
  <c r="S288" i="20"/>
  <c r="V288" i="20" s="1"/>
  <c r="T288" i="20"/>
  <c r="W288" i="20"/>
  <c r="A289" i="20"/>
  <c r="C289" i="20"/>
  <c r="D289" i="20"/>
  <c r="E289" i="20"/>
  <c r="I289" i="20"/>
  <c r="J289" i="20" s="1"/>
  <c r="AG289" i="20" s="1"/>
  <c r="K289" i="20" a="1"/>
  <c r="K289" i="20" s="1"/>
  <c r="L289" i="20" s="1"/>
  <c r="M289" i="20" s="1" a="1"/>
  <c r="M289" i="20" s="1"/>
  <c r="N289" i="20"/>
  <c r="O289" i="20"/>
  <c r="P289" i="20"/>
  <c r="Q289" i="20" s="1"/>
  <c r="R289" i="20" s="1" a="1"/>
  <c r="R289" i="20" s="1"/>
  <c r="S289" i="20"/>
  <c r="T289" i="20"/>
  <c r="W289" i="20"/>
  <c r="Z289" i="20"/>
  <c r="A290" i="20"/>
  <c r="C290" i="20"/>
  <c r="D290" i="20"/>
  <c r="E290" i="20"/>
  <c r="I290" i="20"/>
  <c r="J290" i="20" s="1"/>
  <c r="K290" i="20" a="1"/>
  <c r="K290" i="20" s="1"/>
  <c r="L290" i="20" s="1"/>
  <c r="N290" i="20"/>
  <c r="O290" i="20"/>
  <c r="P290" i="20"/>
  <c r="Q290" i="20" s="1"/>
  <c r="R290" i="20" s="1" a="1"/>
  <c r="R290" i="20" s="1"/>
  <c r="S290" i="20"/>
  <c r="U290" i="20" s="1"/>
  <c r="T290" i="20"/>
  <c r="W290" i="20"/>
  <c r="A291" i="20"/>
  <c r="C291" i="20"/>
  <c r="D291" i="20"/>
  <c r="E291" i="20"/>
  <c r="I291" i="20"/>
  <c r="J291" i="20"/>
  <c r="K291" i="20" a="1"/>
  <c r="K291" i="20" s="1"/>
  <c r="L291" i="20" s="1"/>
  <c r="N291" i="20"/>
  <c r="O291" i="20"/>
  <c r="P291" i="20"/>
  <c r="Q291" i="20" s="1"/>
  <c r="S291" i="20"/>
  <c r="T291" i="20"/>
  <c r="W291" i="20"/>
  <c r="Z291" i="20"/>
  <c r="AQ241" i="20" l="1"/>
  <c r="AR289" i="20"/>
  <c r="AR268" i="20"/>
  <c r="AR288" i="20"/>
  <c r="AR240" i="20"/>
  <c r="AQ260" i="20"/>
  <c r="AR278" i="20"/>
  <c r="AQ253" i="20"/>
  <c r="AR290" i="20"/>
  <c r="AR257" i="20"/>
  <c r="AR228" i="20"/>
  <c r="AR277" i="20"/>
  <c r="AS240" i="20"/>
  <c r="AR229" i="20"/>
  <c r="AQ239" i="20"/>
  <c r="AR291" i="20"/>
  <c r="AR260" i="20"/>
  <c r="AR226" i="20"/>
  <c r="AQ280" i="20"/>
  <c r="AR280" i="20"/>
  <c r="AQ266" i="20"/>
  <c r="AR266" i="20"/>
  <c r="AR246" i="20"/>
  <c r="AR243" i="20"/>
  <c r="AR276" i="20"/>
  <c r="AQ256" i="20"/>
  <c r="AR256" i="20"/>
  <c r="AQ228" i="20"/>
  <c r="AR233" i="20"/>
  <c r="AQ233" i="20"/>
  <c r="AR267" i="20"/>
  <c r="AQ236" i="20"/>
  <c r="AQ259" i="20"/>
  <c r="AR259" i="20"/>
  <c r="AR239" i="20"/>
  <c r="AR282" i="20"/>
  <c r="AR248" i="20"/>
  <c r="AQ283" i="20"/>
  <c r="AR225" i="20"/>
  <c r="AR270" i="20"/>
  <c r="AR281" i="20"/>
  <c r="AQ262" i="20"/>
  <c r="AR262" i="20"/>
  <c r="AS274" i="20"/>
  <c r="AR274" i="20"/>
  <c r="AR247" i="20"/>
  <c r="AR244" i="20"/>
  <c r="AQ248" i="20"/>
  <c r="AR287" i="20"/>
  <c r="AQ284" i="20"/>
  <c r="AR284" i="20"/>
  <c r="AQ289" i="20"/>
  <c r="AR286" i="20"/>
  <c r="AR275" i="20"/>
  <c r="AQ251" i="20"/>
  <c r="AR251" i="20"/>
  <c r="AR255" i="20"/>
  <c r="AR261" i="20"/>
  <c r="AR252" i="20"/>
  <c r="AI148" i="20"/>
  <c r="AI99" i="20"/>
  <c r="AR236" i="20"/>
  <c r="AI175" i="20"/>
  <c r="AR237" i="20"/>
  <c r="AQ245" i="20"/>
  <c r="AR253" i="20"/>
  <c r="AR279" i="20"/>
  <c r="AR227" i="20"/>
  <c r="AI121" i="20"/>
  <c r="AQ264" i="20"/>
  <c r="AQ244" i="20"/>
  <c r="AR283" i="20"/>
  <c r="AR242" i="20"/>
  <c r="AI267" i="20"/>
  <c r="AI237" i="20"/>
  <c r="AI116" i="20"/>
  <c r="AR235" i="20"/>
  <c r="AR264" i="20"/>
  <c r="AI247" i="20"/>
  <c r="AI97" i="20"/>
  <c r="AI37" i="20"/>
  <c r="AR232" i="20"/>
  <c r="AR231" i="20"/>
  <c r="AI82" i="20"/>
  <c r="AI150" i="20"/>
  <c r="AI173" i="20"/>
  <c r="AI35" i="20"/>
  <c r="AI22" i="20"/>
  <c r="AR269" i="20"/>
  <c r="AI186" i="20"/>
  <c r="AI110" i="20"/>
  <c r="AI87" i="20"/>
  <c r="AI61" i="20"/>
  <c r="AR241" i="20"/>
  <c r="AQ281" i="20"/>
  <c r="AR254" i="20"/>
  <c r="AI266" i="20"/>
  <c r="AI253" i="20"/>
  <c r="AI130" i="20"/>
  <c r="AI290" i="20"/>
  <c r="AR265" i="20"/>
  <c r="AI94" i="20"/>
  <c r="AR272" i="20"/>
  <c r="AR285" i="20"/>
  <c r="AR245" i="20"/>
  <c r="AR250" i="20"/>
  <c r="AI55" i="20"/>
  <c r="AI42" i="20"/>
  <c r="AI15" i="20"/>
  <c r="AI193" i="20"/>
  <c r="AR249" i="20"/>
  <c r="AR271" i="20"/>
  <c r="AR234" i="20"/>
  <c r="AI149" i="20"/>
  <c r="AI102" i="20"/>
  <c r="AI52" i="20"/>
  <c r="AI25" i="20"/>
  <c r="AI12" i="20"/>
  <c r="AI232" i="20"/>
  <c r="AI194" i="20"/>
  <c r="AI181" i="20"/>
  <c r="AI76" i="20"/>
  <c r="AI40" i="20"/>
  <c r="AI228" i="20"/>
  <c r="AI129" i="20"/>
  <c r="AI47" i="20"/>
  <c r="AI36" i="20"/>
  <c r="AI201" i="20"/>
  <c r="AI288" i="20"/>
  <c r="AR263" i="20"/>
  <c r="AI263" i="20"/>
  <c r="AR238" i="20"/>
  <c r="AI224" i="20"/>
  <c r="AI211" i="20"/>
  <c r="AI160" i="20"/>
  <c r="AI32" i="20"/>
  <c r="AI8" i="20"/>
  <c r="AI38" i="20"/>
  <c r="AR273" i="20"/>
  <c r="AI273" i="20"/>
  <c r="AI223" i="20"/>
  <c r="AI198" i="20"/>
  <c r="AR230" i="20"/>
  <c r="AI230" i="20"/>
  <c r="AQ226" i="20"/>
  <c r="AR258" i="20"/>
  <c r="AI244" i="20"/>
  <c r="AI233" i="20"/>
  <c r="AI221" i="20"/>
  <c r="AI30" i="20"/>
  <c r="AQ268" i="20"/>
  <c r="AQ254" i="20"/>
  <c r="AQ252" i="20"/>
  <c r="AI278" i="20"/>
  <c r="AI268" i="20"/>
  <c r="AI112" i="20"/>
  <c r="AQ227" i="20"/>
  <c r="AE276" i="20" a="1"/>
  <c r="AE276" i="20" s="1"/>
  <c r="AO276" i="20" s="1"/>
  <c r="AE229" i="20" a="1"/>
  <c r="AE229" i="20" s="1"/>
  <c r="V230" i="20"/>
  <c r="U229" i="20"/>
  <c r="AG234" i="20"/>
  <c r="AG270" i="20"/>
  <c r="AG288" i="20"/>
  <c r="AQ288" i="20" s="1"/>
  <c r="U273" i="20"/>
  <c r="U262" i="20"/>
  <c r="AG265" i="20"/>
  <c r="AQ265" i="20" s="1"/>
  <c r="V263" i="20"/>
  <c r="AG249" i="20"/>
  <c r="AQ249" i="20" s="1"/>
  <c r="AG230" i="20"/>
  <c r="AQ230" i="20" s="1"/>
  <c r="AG287" i="20"/>
  <c r="AG263" i="20"/>
  <c r="AG225" i="20"/>
  <c r="AQ225" i="20" s="1"/>
  <c r="V277" i="20"/>
  <c r="AG275" i="20"/>
  <c r="V281" i="20"/>
  <c r="AG238" i="20"/>
  <c r="V243" i="20"/>
  <c r="AE243" i="20" s="1" a="1"/>
  <c r="AE243" i="20" s="1"/>
  <c r="AG229" i="20"/>
  <c r="AG231" i="20"/>
  <c r="AQ231" i="20" s="1"/>
  <c r="U257" i="20"/>
  <c r="AG282" i="20"/>
  <c r="U255" i="20"/>
  <c r="V279" i="20"/>
  <c r="AG247" i="20"/>
  <c r="U285" i="20"/>
  <c r="V280" i="20"/>
  <c r="U276" i="20"/>
  <c r="AG261" i="20"/>
  <c r="U288" i="20"/>
  <c r="AG273" i="20"/>
  <c r="AQ273" i="20" s="1"/>
  <c r="AG246" i="20"/>
  <c r="U249" i="20"/>
  <c r="AG242" i="20"/>
  <c r="V248" i="20"/>
  <c r="V272" i="20"/>
  <c r="AE272" i="20" s="1" a="1"/>
  <c r="AE272" i="20" s="1"/>
  <c r="U254" i="20"/>
  <c r="V254" i="20"/>
  <c r="AE254" i="20" s="1" a="1"/>
  <c r="AE254" i="20" s="1"/>
  <c r="U253" i="20"/>
  <c r="V253" i="20"/>
  <c r="V261" i="20"/>
  <c r="U261" i="20"/>
  <c r="U233" i="20"/>
  <c r="L263" i="20"/>
  <c r="M263" i="20" s="1" a="1"/>
  <c r="M263" i="20" s="1"/>
  <c r="F263" i="20" s="1"/>
  <c r="V271" i="20"/>
  <c r="M266" i="20" a="1"/>
  <c r="M266" i="20" s="1"/>
  <c r="F266" i="20" s="1"/>
  <c r="L265" i="20"/>
  <c r="M265" i="20" s="1" a="1"/>
  <c r="M265" i="20" s="1"/>
  <c r="F265" i="20" s="1"/>
  <c r="AG276" i="20"/>
  <c r="V239" i="20"/>
  <c r="U252" i="20"/>
  <c r="V252" i="20"/>
  <c r="AE252" i="20" s="1" a="1"/>
  <c r="AE252" i="20" s="1"/>
  <c r="V228" i="20"/>
  <c r="U228" i="20"/>
  <c r="M234" i="20" a="1"/>
  <c r="M234" i="20" s="1"/>
  <c r="AE234" i="20" s="1" a="1"/>
  <c r="AE234" i="20" s="1"/>
  <c r="AG277" i="20"/>
  <c r="AG250" i="20"/>
  <c r="AQ250" i="20" s="1"/>
  <c r="AG237" i="20"/>
  <c r="AQ237" i="20" s="1"/>
  <c r="L285" i="20"/>
  <c r="M285" i="20" s="1" a="1"/>
  <c r="M285" i="20" s="1"/>
  <c r="AE285" i="20" s="1" a="1"/>
  <c r="AE285" i="20" s="1"/>
  <c r="V264" i="20"/>
  <c r="V267" i="20"/>
  <c r="U259" i="20"/>
  <c r="V259" i="20"/>
  <c r="U260" i="20"/>
  <c r="V260" i="20"/>
  <c r="U258" i="20"/>
  <c r="L270" i="20"/>
  <c r="M270" i="20" s="1" a="1"/>
  <c r="M270" i="20" s="1"/>
  <c r="F270" i="20" s="1"/>
  <c r="AG257" i="20"/>
  <c r="AG290" i="20"/>
  <c r="M251" i="20" a="1"/>
  <c r="M251" i="20" s="1"/>
  <c r="F251" i="20" s="1"/>
  <c r="M231" i="20" a="1"/>
  <c r="M231" i="20" s="1"/>
  <c r="F231" i="20" s="1"/>
  <c r="M262" i="20" a="1"/>
  <c r="M262" i="20" s="1"/>
  <c r="AE262" i="20" s="1" a="1"/>
  <c r="AE262" i="20" s="1"/>
  <c r="M247" i="20" a="1"/>
  <c r="M247" i="20" s="1"/>
  <c r="F247" i="20" s="1"/>
  <c r="M240" i="20" a="1"/>
  <c r="M240" i="20" s="1"/>
  <c r="F240" i="20" s="1"/>
  <c r="M279" i="20" a="1"/>
  <c r="M279" i="20" s="1"/>
  <c r="M271" i="20" a="1"/>
  <c r="M271" i="20" s="1"/>
  <c r="U291" i="20"/>
  <c r="V291" i="20"/>
  <c r="M239" i="20" a="1"/>
  <c r="M239" i="20" s="1"/>
  <c r="V283" i="20"/>
  <c r="AE283" i="20" s="1" a="1"/>
  <c r="AE283" i="20" s="1"/>
  <c r="U283" i="20"/>
  <c r="V269" i="20"/>
  <c r="AE269" i="20" s="1" a="1"/>
  <c r="AE269" i="20" s="1"/>
  <c r="U268" i="20"/>
  <c r="V268" i="20" s="1"/>
  <c r="V282" i="20"/>
  <c r="U282" i="20"/>
  <c r="AG271" i="20"/>
  <c r="M268" i="20" a="1"/>
  <c r="M268" i="20" s="1"/>
  <c r="V286" i="20"/>
  <c r="AE286" i="20" s="1" a="1"/>
  <c r="AE286" i="20" s="1"/>
  <c r="U286" i="20"/>
  <c r="M242" i="20" a="1"/>
  <c r="M242" i="20" s="1"/>
  <c r="AE242" i="20" s="1" a="1"/>
  <c r="AE242" i="20" s="1"/>
  <c r="U232" i="20"/>
  <c r="V232" i="20"/>
  <c r="AF249" i="20"/>
  <c r="U270" i="20"/>
  <c r="AG269" i="20"/>
  <c r="AQ269" i="20" s="1"/>
  <c r="M281" i="20" a="1"/>
  <c r="M281" i="20" s="1"/>
  <c r="F281" i="20" s="1"/>
  <c r="M264" i="20" a="1"/>
  <c r="M264" i="20" s="1"/>
  <c r="M253" i="20" a="1"/>
  <c r="M253" i="20" s="1"/>
  <c r="V226" i="20"/>
  <c r="R280" i="20" a="1"/>
  <c r="R280" i="20" s="1"/>
  <c r="AF280" i="20" s="1"/>
  <c r="AP280" i="20" s="1"/>
  <c r="M260" i="20" a="1"/>
  <c r="M260" i="20" s="1"/>
  <c r="F260" i="20" s="1"/>
  <c r="AF271" i="20"/>
  <c r="AG272" i="20"/>
  <c r="M259" i="20" a="1"/>
  <c r="M259" i="20" s="1"/>
  <c r="F259" i="20" s="1"/>
  <c r="M227" i="20" a="1"/>
  <c r="M227" i="20" s="1"/>
  <c r="F227" i="20" s="1"/>
  <c r="R287" i="20" a="1"/>
  <c r="R287" i="20" s="1"/>
  <c r="M280" i="20" a="1"/>
  <c r="M280" i="20" s="1"/>
  <c r="F280" i="20" s="1"/>
  <c r="AG274" i="20"/>
  <c r="AF263" i="20"/>
  <c r="AF284" i="20"/>
  <c r="R242" i="20" a="1"/>
  <c r="R242" i="20" s="1"/>
  <c r="AF242" i="20" s="1"/>
  <c r="R229" i="20" a="1"/>
  <c r="R229" i="20" s="1"/>
  <c r="R241" i="20" a="1"/>
  <c r="R241" i="20" s="1"/>
  <c r="AF241" i="20" s="1"/>
  <c r="R277" i="20" a="1"/>
  <c r="R277" i="20" s="1"/>
  <c r="R239" i="20" a="1"/>
  <c r="R239" i="20" s="1"/>
  <c r="R279" i="20" a="1"/>
  <c r="R279" i="20" s="1"/>
  <c r="AF279" i="20" s="1"/>
  <c r="R256" i="20" a="1"/>
  <c r="R256" i="20" s="1"/>
  <c r="R276" i="20" a="1"/>
  <c r="R276" i="20" s="1"/>
  <c r="AF276" i="20" s="1"/>
  <c r="R232" i="20" a="1"/>
  <c r="R232" i="20" s="1"/>
  <c r="R258" i="20" a="1"/>
  <c r="R258" i="20" s="1"/>
  <c r="R238" i="20" a="1"/>
  <c r="R238" i="20" s="1"/>
  <c r="R278" i="20" a="1"/>
  <c r="R278" i="20" s="1"/>
  <c r="AF278" i="20" s="1"/>
  <c r="AP278" i="20" s="1"/>
  <c r="R246" i="20" a="1"/>
  <c r="R246" i="20" s="1"/>
  <c r="AF246" i="20" s="1"/>
  <c r="AP246" i="20" s="1"/>
  <c r="R245" i="20" a="1"/>
  <c r="R245" i="20" s="1"/>
  <c r="R260" i="20" a="1"/>
  <c r="R260" i="20" s="1"/>
  <c r="AF275" i="20"/>
  <c r="AP275" i="20" s="1"/>
  <c r="AF265" i="20"/>
  <c r="AP265" i="20" s="1"/>
  <c r="R270" i="20" a="1"/>
  <c r="R270" i="20" s="1"/>
  <c r="AF270" i="20" s="1"/>
  <c r="R267" i="20" a="1"/>
  <c r="R267" i="20" s="1"/>
  <c r="R233" i="20" a="1"/>
  <c r="R233" i="20" s="1"/>
  <c r="AF233" i="20" s="1"/>
  <c r="AP233" i="20" s="1"/>
  <c r="AF269" i="20"/>
  <c r="R285" i="20" a="1"/>
  <c r="R285" i="20" s="1"/>
  <c r="AF283" i="20"/>
  <c r="AP283" i="20" s="1"/>
  <c r="R266" i="20" a="1"/>
  <c r="R266" i="20" s="1"/>
  <c r="AF266" i="20" s="1"/>
  <c r="AP266" i="20" s="1"/>
  <c r="R261" i="20" a="1"/>
  <c r="R261" i="20" s="1"/>
  <c r="R230" i="20" a="1"/>
  <c r="R230" i="20" s="1"/>
  <c r="R226" i="20" a="1"/>
  <c r="R226" i="20" s="1"/>
  <c r="AF226" i="20" s="1"/>
  <c r="R274" i="20" a="1"/>
  <c r="R274" i="20" s="1"/>
  <c r="R252" i="20" a="1"/>
  <c r="R252" i="20" s="1"/>
  <c r="AF262" i="20"/>
  <c r="AF272" i="20"/>
  <c r="R273" i="20" a="1"/>
  <c r="R273" i="20" s="1"/>
  <c r="R254" i="20" a="1"/>
  <c r="R254" i="20" s="1"/>
  <c r="R250" i="20" a="1"/>
  <c r="R250" i="20" s="1"/>
  <c r="R291" i="20" a="1"/>
  <c r="R291" i="20" s="1"/>
  <c r="R235" i="20" a="1"/>
  <c r="R235" i="20" s="1"/>
  <c r="M237" i="20" a="1"/>
  <c r="M237" i="20" s="1"/>
  <c r="F237" i="20" s="1"/>
  <c r="M228" i="20" a="1"/>
  <c r="M228" i="20" s="1"/>
  <c r="F228" i="20" s="1"/>
  <c r="M248" i="20" a="1"/>
  <c r="M248" i="20" s="1"/>
  <c r="F248" i="20" s="1"/>
  <c r="M244" i="20" a="1"/>
  <c r="M244" i="20" s="1"/>
  <c r="F244" i="20" s="1"/>
  <c r="M275" i="20" a="1"/>
  <c r="M275" i="20" s="1"/>
  <c r="F275" i="20" s="1"/>
  <c r="M274" i="20" a="1"/>
  <c r="M274" i="20" s="1"/>
  <c r="F274" i="20" s="1"/>
  <c r="M291" i="20" a="1"/>
  <c r="M291" i="20" s="1"/>
  <c r="F286" i="20"/>
  <c r="M257" i="20" a="1"/>
  <c r="M257" i="20" s="1"/>
  <c r="F257" i="20" s="1"/>
  <c r="M277" i="20" a="1"/>
  <c r="M277" i="20" s="1"/>
  <c r="F277" i="20" s="1"/>
  <c r="M273" i="20" a="1"/>
  <c r="M273" i="20" s="1"/>
  <c r="F273" i="20" s="1"/>
  <c r="M256" i="20" a="1"/>
  <c r="M256" i="20" s="1"/>
  <c r="M233" i="20" a="1"/>
  <c r="M233" i="20" s="1"/>
  <c r="F233" i="20" s="1"/>
  <c r="M288" i="20" a="1"/>
  <c r="M288" i="20" s="1"/>
  <c r="F288" i="20" s="1"/>
  <c r="M235" i="20" a="1"/>
  <c r="M235" i="20" s="1"/>
  <c r="F235" i="20" s="1"/>
  <c r="M267" i="20" a="1"/>
  <c r="M267" i="20" s="1"/>
  <c r="F267" i="20" s="1"/>
  <c r="M255" i="20" a="1"/>
  <c r="M255" i="20" s="1"/>
  <c r="AE255" i="20" s="1" a="1"/>
  <c r="AE255" i="20" s="1"/>
  <c r="M249" i="20" a="1"/>
  <c r="M249" i="20" s="1"/>
  <c r="F249" i="20" s="1"/>
  <c r="M230" i="20" a="1"/>
  <c r="M230" i="20" s="1"/>
  <c r="F230" i="20" s="1"/>
  <c r="M287" i="20" a="1"/>
  <c r="M287" i="20" s="1"/>
  <c r="F287" i="20" s="1"/>
  <c r="M258" i="20" a="1"/>
  <c r="M258" i="20" s="1"/>
  <c r="AE258" i="20" s="1" a="1"/>
  <c r="AE258" i="20" s="1"/>
  <c r="M246" i="20" a="1"/>
  <c r="M246" i="20" s="1"/>
  <c r="F246" i="20" s="1"/>
  <c r="M238" i="20" a="1"/>
  <c r="M238" i="20" s="1"/>
  <c r="F238" i="20" s="1"/>
  <c r="M290" i="20" a="1"/>
  <c r="M290" i="20" s="1"/>
  <c r="F290" i="20" s="1"/>
  <c r="M226" i="20" a="1"/>
  <c r="M226" i="20" s="1"/>
  <c r="F226" i="20" s="1"/>
  <c r="M245" i="20" a="1"/>
  <c r="M245" i="20" s="1"/>
  <c r="F245" i="20" s="1"/>
  <c r="M232" i="20" a="1"/>
  <c r="M232" i="20" s="1"/>
  <c r="M282" i="20" a="1"/>
  <c r="M282" i="20" s="1"/>
  <c r="F282" i="20" s="1"/>
  <c r="M278" i="20" a="1"/>
  <c r="M278" i="20" s="1"/>
  <c r="AE278" i="20" s="1" a="1"/>
  <c r="AE278" i="20" s="1"/>
  <c r="M261" i="20" a="1"/>
  <c r="M261" i="20" s="1"/>
  <c r="F261" i="20" s="1"/>
  <c r="M241" i="20" a="1"/>
  <c r="M241" i="20" s="1"/>
  <c r="F241" i="20" s="1"/>
  <c r="AG285" i="20"/>
  <c r="AQ285" i="20" s="1"/>
  <c r="AG267" i="20"/>
  <c r="U284" i="20"/>
  <c r="V284" i="20"/>
  <c r="AE284" i="20" s="1" a="1"/>
  <c r="AE284" i="20" s="1"/>
  <c r="F272" i="20"/>
  <c r="AF247" i="20"/>
  <c r="AF225" i="20"/>
  <c r="U289" i="20"/>
  <c r="V289" i="20" s="1"/>
  <c r="AE289" i="20" s="1" a="1"/>
  <c r="AE289" i="20" s="1"/>
  <c r="AF236" i="20"/>
  <c r="F269" i="20"/>
  <c r="AG286" i="20"/>
  <c r="AF282" i="20"/>
  <c r="AF248" i="20"/>
  <c r="AP248" i="20" s="1"/>
  <c r="AF290" i="20"/>
  <c r="AP290" i="20" s="1"/>
  <c r="AF259" i="20"/>
  <c r="AF257" i="20"/>
  <c r="AP257" i="20" s="1"/>
  <c r="AF244" i="20"/>
  <c r="AP244" i="20" s="1"/>
  <c r="AF237" i="20"/>
  <c r="AF286" i="20"/>
  <c r="V244" i="20"/>
  <c r="AG240" i="20"/>
  <c r="AQ240" i="20" s="1"/>
  <c r="AG278" i="20"/>
  <c r="AF253" i="20"/>
  <c r="F276" i="20"/>
  <c r="AF289" i="20"/>
  <c r="F283" i="20"/>
  <c r="U250" i="20"/>
  <c r="V250" i="20"/>
  <c r="AE250" i="20" s="1" a="1"/>
  <c r="AE250" i="20" s="1"/>
  <c r="U240" i="20"/>
  <c r="V240" i="20" s="1"/>
  <c r="AG255" i="20"/>
  <c r="AG291" i="20"/>
  <c r="AQ291" i="20" s="1"/>
  <c r="AF288" i="20"/>
  <c r="AF231" i="20"/>
  <c r="AP231" i="20" s="1"/>
  <c r="AF234" i="20"/>
  <c r="AP234" i="20" s="1"/>
  <c r="U247" i="20"/>
  <c r="V247" i="20"/>
  <c r="AF227" i="20"/>
  <c r="AF281" i="20"/>
  <c r="AG258" i="20"/>
  <c r="AF251" i="20"/>
  <c r="F289" i="20"/>
  <c r="U278" i="20"/>
  <c r="V251" i="20"/>
  <c r="V246" i="20"/>
  <c r="AG235" i="20"/>
  <c r="U256" i="20"/>
  <c r="V256" i="20"/>
  <c r="AF228" i="20"/>
  <c r="AP228" i="20" s="1"/>
  <c r="F243" i="20"/>
  <c r="AG243" i="20"/>
  <c r="AQ243" i="20" s="1"/>
  <c r="V275" i="20"/>
  <c r="AF264" i="20"/>
  <c r="V235" i="20"/>
  <c r="F284" i="20"/>
  <c r="V274" i="20"/>
  <c r="F250" i="20"/>
  <c r="F229" i="20"/>
  <c r="U238" i="20"/>
  <c r="V238" i="20" s="1"/>
  <c r="F254" i="20"/>
  <c r="AF243" i="20"/>
  <c r="V290" i="20"/>
  <c r="U265" i="20"/>
  <c r="V265" i="20" s="1"/>
  <c r="U231" i="20"/>
  <c r="V231" i="20" s="1"/>
  <c r="V287" i="20"/>
  <c r="AG279" i="20"/>
  <c r="F252" i="20"/>
  <c r="AG232" i="20"/>
  <c r="U227" i="20"/>
  <c r="V227" i="20" s="1"/>
  <c r="F225" i="20"/>
  <c r="V266" i="20"/>
  <c r="F236" i="20"/>
  <c r="AF268" i="20"/>
  <c r="AP268" i="20" s="1"/>
  <c r="AF255" i="20"/>
  <c r="AP255" i="20" s="1"/>
  <c r="AF240" i="20"/>
  <c r="AP240" i="20" s="1"/>
  <c r="V241" i="20"/>
  <c r="V245" i="20"/>
  <c r="V225" i="20"/>
  <c r="AE225" i="20" s="1" a="1"/>
  <c r="AE225" i="20" s="1"/>
  <c r="V236" i="20"/>
  <c r="AE236" i="20" s="1" a="1"/>
  <c r="AE236" i="20" s="1"/>
  <c r="AQ234" i="20" l="1"/>
  <c r="AE253" i="20" a="1"/>
  <c r="AE253" i="20" s="1"/>
  <c r="AO253" i="20" s="1"/>
  <c r="AP264" i="20"/>
  <c r="AP288" i="20"/>
  <c r="AP237" i="20"/>
  <c r="AP241" i="20"/>
  <c r="AP249" i="20"/>
  <c r="AQ246" i="20"/>
  <c r="AQ287" i="20"/>
  <c r="AP282" i="20"/>
  <c r="AQ286" i="20"/>
  <c r="AP270" i="20"/>
  <c r="AQ274" i="20"/>
  <c r="AE227" i="20" a="1"/>
  <c r="AE227" i="20" s="1"/>
  <c r="AO227" i="20" s="1"/>
  <c r="AP236" i="20"/>
  <c r="AQ271" i="20"/>
  <c r="AS267" i="20"/>
  <c r="AQ235" i="20"/>
  <c r="AQ229" i="20"/>
  <c r="AQ282" i="20"/>
  <c r="AP289" i="20"/>
  <c r="AP271" i="20"/>
  <c r="AQ238" i="20"/>
  <c r="AQ258" i="20"/>
  <c r="AP226" i="20"/>
  <c r="AP284" i="20"/>
  <c r="AQ270" i="20"/>
  <c r="AQ279" i="20"/>
  <c r="AQ278" i="20"/>
  <c r="AP227" i="20"/>
  <c r="AQ242" i="20"/>
  <c r="AP269" i="20"/>
  <c r="AS253" i="20"/>
  <c r="AQ232" i="20"/>
  <c r="AQ247" i="20"/>
  <c r="AQ261" i="20"/>
  <c r="AQ276" i="20"/>
  <c r="AP272" i="20"/>
  <c r="AP243" i="20"/>
  <c r="AP251" i="20"/>
  <c r="AP276" i="20"/>
  <c r="AQ263" i="20"/>
  <c r="AP263" i="20"/>
  <c r="AQ290" i="20"/>
  <c r="AQ272" i="20"/>
  <c r="AQ267" i="20"/>
  <c r="AP225" i="20"/>
  <c r="AP253" i="20"/>
  <c r="AP262" i="20"/>
  <c r="AP286" i="20"/>
  <c r="AP279" i="20"/>
  <c r="AP247" i="20"/>
  <c r="AQ277" i="20"/>
  <c r="AQ275" i="20"/>
  <c r="AE266" i="20" a="1"/>
  <c r="AE266" i="20" s="1"/>
  <c r="AO266" i="20" s="1"/>
  <c r="AE240" i="20" a="1"/>
  <c r="AE240" i="20" s="1"/>
  <c r="AO240" i="20" s="1"/>
  <c r="AE246" i="20" a="1"/>
  <c r="AE246" i="20" s="1"/>
  <c r="AO246" i="20" s="1"/>
  <c r="AE230" i="20" a="1"/>
  <c r="AE230" i="20" s="1"/>
  <c r="AO230" i="20" s="1"/>
  <c r="AE261" i="20" a="1"/>
  <c r="AE261" i="20" s="1"/>
  <c r="AO261" i="20" s="1"/>
  <c r="AE264" i="20" a="1"/>
  <c r="AE264" i="20" s="1"/>
  <c r="AO264" i="20" s="1"/>
  <c r="AE251" i="20" a="1"/>
  <c r="AE251" i="20" s="1"/>
  <c r="AO251" i="20" s="1"/>
  <c r="AE244" i="20" a="1"/>
  <c r="AE244" i="20" s="1"/>
  <c r="AO244" i="20" s="1"/>
  <c r="AE245" i="20" a="1"/>
  <c r="AE245" i="20" s="1"/>
  <c r="AO245" i="20" s="1"/>
  <c r="AE256" i="20" a="1"/>
  <c r="AE256" i="20" s="1"/>
  <c r="AO256" i="20" s="1"/>
  <c r="AE274" i="20" a="1"/>
  <c r="AE274" i="20" s="1"/>
  <c r="AO274" i="20" s="1"/>
  <c r="AE247" i="20" a="1"/>
  <c r="AE247" i="20" s="1"/>
  <c r="AO247" i="20" s="1"/>
  <c r="AE235" i="20" a="1"/>
  <c r="AE235" i="20" s="1"/>
  <c r="AO235" i="20" s="1"/>
  <c r="AE282" i="20" a="1"/>
  <c r="AE282" i="20" s="1"/>
  <c r="AO282" i="20" s="1"/>
  <c r="AE279" i="20" a="1"/>
  <c r="AE279" i="20" s="1"/>
  <c r="AO279" i="20" s="1"/>
  <c r="AE273" i="20" a="1"/>
  <c r="AE273" i="20" s="1"/>
  <c r="AO273" i="20" s="1"/>
  <c r="AE287" i="20" a="1"/>
  <c r="AE287" i="20" s="1"/>
  <c r="AO287" i="20" s="1"/>
  <c r="AE268" i="20" a="1"/>
  <c r="AE268" i="20" s="1"/>
  <c r="AO268" i="20" s="1"/>
  <c r="AE259" i="20" a="1"/>
  <c r="AE259" i="20" s="1"/>
  <c r="AO259" i="20" s="1"/>
  <c r="AE226" i="20" a="1"/>
  <c r="AE226" i="20" s="1"/>
  <c r="AO226" i="20" s="1"/>
  <c r="AE239" i="20" a="1"/>
  <c r="AE239" i="20" s="1"/>
  <c r="AO239" i="20" s="1"/>
  <c r="AE291" i="20" a="1"/>
  <c r="AE291" i="20" s="1"/>
  <c r="AO291" i="20" s="1"/>
  <c r="AE231" i="20" a="1"/>
  <c r="AE231" i="20" s="1"/>
  <c r="AE281" i="20" a="1"/>
  <c r="AE281" i="20" s="1"/>
  <c r="AO281" i="20" s="1"/>
  <c r="AE267" i="20" a="1"/>
  <c r="AE267" i="20" s="1"/>
  <c r="AO267" i="20" s="1"/>
  <c r="AE290" i="20" a="1"/>
  <c r="AE290" i="20" s="1"/>
  <c r="AO290" i="20" s="1"/>
  <c r="AE270" i="20" a="1"/>
  <c r="AE270" i="20" s="1"/>
  <c r="AO270" i="20" s="1"/>
  <c r="AE238" i="20" a="1"/>
  <c r="AE238" i="20" s="1"/>
  <c r="AO238" i="20" s="1"/>
  <c r="AE241" i="20" a="1"/>
  <c r="AE241" i="20" s="1"/>
  <c r="AO241" i="20" s="1"/>
  <c r="AE232" i="20" a="1"/>
  <c r="AE232" i="20" s="1"/>
  <c r="AO232" i="20" s="1"/>
  <c r="AE228" i="20" a="1"/>
  <c r="AE228" i="20" s="1"/>
  <c r="AO228" i="20" s="1"/>
  <c r="AE275" i="20" a="1"/>
  <c r="AE275" i="20" s="1"/>
  <c r="AO275" i="20" s="1"/>
  <c r="AE271" i="20" a="1"/>
  <c r="AE271" i="20" s="1"/>
  <c r="AO271" i="20" s="1"/>
  <c r="AI248" i="20"/>
  <c r="AE277" i="20" a="1"/>
  <c r="AE277" i="20" s="1"/>
  <c r="AO277" i="20" s="1"/>
  <c r="AE265" i="20" a="1"/>
  <c r="AE265" i="20" s="1"/>
  <c r="AO265" i="20" s="1"/>
  <c r="AE260" i="20" a="1"/>
  <c r="AE260" i="20" s="1"/>
  <c r="AO260" i="20" s="1"/>
  <c r="AI251" i="20"/>
  <c r="AI243" i="20"/>
  <c r="AE280" i="20" a="1"/>
  <c r="AE280" i="20" s="1"/>
  <c r="AO280" i="20" s="1"/>
  <c r="AE257" i="20" a="1"/>
  <c r="AE257" i="20" s="1"/>
  <c r="AO257" i="20" s="1"/>
  <c r="AE233" i="20" a="1"/>
  <c r="AE233" i="20" s="1"/>
  <c r="AO233" i="20" s="1"/>
  <c r="AP242" i="20"/>
  <c r="AI242" i="20"/>
  <c r="AE248" i="20" a="1"/>
  <c r="AE248" i="20" s="1"/>
  <c r="AO248" i="20" s="1"/>
  <c r="AP259" i="20"/>
  <c r="AI259" i="20"/>
  <c r="AI227" i="20"/>
  <c r="AI281" i="20"/>
  <c r="AP281" i="20"/>
  <c r="AE288" i="20" a="1"/>
  <c r="AE288" i="20" s="1"/>
  <c r="AO288" i="20" s="1"/>
  <c r="AI283" i="20"/>
  <c r="AE263" i="20" a="1"/>
  <c r="AE263" i="20" s="1"/>
  <c r="AO263" i="20" s="1"/>
  <c r="AE249" i="20" a="1"/>
  <c r="AE249" i="20" s="1"/>
  <c r="AO249" i="20" s="1"/>
  <c r="AE237" i="20" a="1"/>
  <c r="AE237" i="20" s="1"/>
  <c r="AO237" i="20" s="1"/>
  <c r="AQ255" i="20"/>
  <c r="AI255" i="20"/>
  <c r="AQ257" i="20"/>
  <c r="AI257" i="20"/>
  <c r="AO229" i="20"/>
  <c r="AO262" i="20"/>
  <c r="AO234" i="20"/>
  <c r="AO243" i="20"/>
  <c r="AS278" i="20"/>
  <c r="AO231" i="20"/>
  <c r="AO278" i="20"/>
  <c r="AO272" i="20"/>
  <c r="AO252" i="20"/>
  <c r="AO269" i="20"/>
  <c r="AO254" i="20"/>
  <c r="AO286" i="20"/>
  <c r="F262" i="20"/>
  <c r="AO258" i="20"/>
  <c r="F234" i="20"/>
  <c r="AO236" i="20"/>
  <c r="AO283" i="20"/>
  <c r="AO284" i="20"/>
  <c r="AO285" i="20"/>
  <c r="F285" i="20"/>
  <c r="AF287" i="20"/>
  <c r="F258" i="20"/>
  <c r="AF229" i="20"/>
  <c r="AP229" i="20" s="1"/>
  <c r="AO255" i="20"/>
  <c r="AF258" i="20"/>
  <c r="AP258" i="20" s="1"/>
  <c r="AF274" i="20"/>
  <c r="AP274" i="20" s="1"/>
  <c r="F291" i="20"/>
  <c r="F271" i="20"/>
  <c r="F279" i="20"/>
  <c r="F264" i="20"/>
  <c r="F242" i="20"/>
  <c r="AO242" i="20"/>
  <c r="F253" i="20"/>
  <c r="F239" i="20"/>
  <c r="F268" i="20"/>
  <c r="F255" i="20"/>
  <c r="AO289" i="20"/>
  <c r="AF277" i="20"/>
  <c r="AP277" i="20" s="1"/>
  <c r="AO225" i="20"/>
  <c r="AO250" i="20"/>
  <c r="AF232" i="20"/>
  <c r="AP232" i="20" s="1"/>
  <c r="AF239" i="20"/>
  <c r="AF256" i="20"/>
  <c r="AP256" i="20" s="1"/>
  <c r="AF245" i="20"/>
  <c r="AF238" i="20"/>
  <c r="AP238" i="20" s="1"/>
  <c r="AF250" i="20"/>
  <c r="AP250" i="20" s="1"/>
  <c r="AF235" i="20"/>
  <c r="AP235" i="20" s="1"/>
  <c r="AF260" i="20"/>
  <c r="AF252" i="20"/>
  <c r="AF291" i="20"/>
  <c r="AF254" i="20"/>
  <c r="AF230" i="20"/>
  <c r="AP230" i="20" s="1"/>
  <c r="AF261" i="20"/>
  <c r="AP261" i="20" s="1"/>
  <c r="AF267" i="20"/>
  <c r="AP267" i="20" s="1"/>
  <c r="AF285" i="20"/>
  <c r="AP285" i="20" s="1"/>
  <c r="AF273" i="20"/>
  <c r="AP273" i="20" s="1"/>
  <c r="F256" i="20"/>
  <c r="F232" i="20"/>
  <c r="F278" i="20"/>
  <c r="AP260" i="20" l="1"/>
  <c r="AI260" i="20"/>
  <c r="AS260" i="20" s="1"/>
  <c r="AP245" i="20"/>
  <c r="AI245" i="20"/>
  <c r="AS245" i="20" s="1"/>
  <c r="AP239" i="20"/>
  <c r="AI239" i="20"/>
  <c r="AS239" i="20" s="1"/>
  <c r="AI291" i="20"/>
  <c r="AP291" i="20"/>
  <c r="AI252" i="20"/>
  <c r="AS252" i="20" s="1"/>
  <c r="AP252" i="20"/>
  <c r="AP287" i="20"/>
  <c r="AI287" i="20"/>
  <c r="AS287" i="20" s="1"/>
  <c r="AP254" i="20"/>
  <c r="AI254" i="20"/>
  <c r="AS276" i="20"/>
  <c r="AS283" i="20"/>
  <c r="AS286" i="20"/>
  <c r="AS269" i="20"/>
  <c r="AS273" i="20"/>
  <c r="AS284" i="20"/>
  <c r="AS235" i="20"/>
  <c r="AS248" i="20"/>
  <c r="AS255" i="20"/>
  <c r="AS230" i="20"/>
  <c r="AS272" i="20"/>
  <c r="AS256" i="20"/>
  <c r="AS280" i="20"/>
  <c r="AS227" i="20"/>
  <c r="AS229" i="20"/>
  <c r="AS262" i="20"/>
  <c r="AS228" i="20"/>
  <c r="AS275" i="20"/>
  <c r="AS281" i="20"/>
  <c r="AS259" i="20"/>
  <c r="AS270" i="20"/>
  <c r="AS288" i="20"/>
  <c r="AS257" i="20"/>
  <c r="AS242" i="20"/>
  <c r="AS261" i="20"/>
  <c r="AS246" i="20"/>
  <c r="AS251" i="20"/>
  <c r="AS266" i="20"/>
  <c r="AS282" i="20"/>
  <c r="AS234" i="20"/>
  <c r="AS247" i="20"/>
  <c r="AS241" i="20"/>
  <c r="AS231" i="20"/>
  <c r="AS225" i="20"/>
  <c r="AS290" i="20"/>
  <c r="AS277" i="20"/>
  <c r="AS289" i="20"/>
  <c r="AS285" i="20"/>
  <c r="AS238" i="20"/>
  <c r="AS237" i="20"/>
  <c r="AS265" i="20"/>
  <c r="AS233" i="20"/>
  <c r="AS232" i="20"/>
  <c r="AS250" i="20"/>
  <c r="AS268" i="20"/>
  <c r="AS249" i="20"/>
  <c r="AS271" i="20"/>
  <c r="AS244" i="20"/>
  <c r="AS236" i="20"/>
  <c r="AS264" i="20"/>
  <c r="AS226" i="20"/>
  <c r="AS258" i="20"/>
  <c r="AS279" i="20"/>
  <c r="AS263" i="20"/>
  <c r="AS243" i="20"/>
  <c r="A224" i="20"/>
  <c r="C224" i="20"/>
  <c r="D224" i="20"/>
  <c r="E224" i="20"/>
  <c r="I224" i="20"/>
  <c r="J224" i="20" s="1"/>
  <c r="K224" i="20" a="1"/>
  <c r="K224" i="20" s="1"/>
  <c r="L224" i="20" s="1"/>
  <c r="N224" i="20"/>
  <c r="O224" i="20"/>
  <c r="P224" i="20"/>
  <c r="Q224" i="20" s="1"/>
  <c r="R224" i="20" s="1" a="1"/>
  <c r="R224" i="20" s="1"/>
  <c r="S224" i="20"/>
  <c r="U224" i="20" s="1"/>
  <c r="T224" i="20"/>
  <c r="W224" i="20"/>
  <c r="Z224" i="20"/>
  <c r="A53" i="20"/>
  <c r="C53" i="20"/>
  <c r="D53" i="20"/>
  <c r="E53" i="20"/>
  <c r="I53" i="20"/>
  <c r="J53" i="20" s="1"/>
  <c r="AG53" i="20" s="1"/>
  <c r="K53" i="20" a="1"/>
  <c r="K53" i="20" s="1"/>
  <c r="L53" i="20" s="1"/>
  <c r="N53" i="20"/>
  <c r="O53" i="20"/>
  <c r="P53" i="20"/>
  <c r="Q53" i="20" s="1"/>
  <c r="R53" i="20" s="1" a="1"/>
  <c r="R53" i="20" s="1"/>
  <c r="S53" i="20"/>
  <c r="T53" i="20"/>
  <c r="W53" i="20"/>
  <c r="Z53" i="20"/>
  <c r="A54" i="20"/>
  <c r="C54" i="20"/>
  <c r="D54" i="20"/>
  <c r="E54" i="20"/>
  <c r="I54" i="20"/>
  <c r="J54" i="20" s="1"/>
  <c r="AG54" i="20" s="1"/>
  <c r="K54" i="20" a="1"/>
  <c r="K54" i="20" s="1"/>
  <c r="L54" i="20" s="1"/>
  <c r="N54" i="20"/>
  <c r="O54" i="20"/>
  <c r="P54" i="20"/>
  <c r="S54" i="20"/>
  <c r="T54" i="20"/>
  <c r="W54" i="20"/>
  <c r="Z54" i="20"/>
  <c r="A55" i="20"/>
  <c r="C55" i="20"/>
  <c r="D55" i="20"/>
  <c r="E55" i="20"/>
  <c r="I55" i="20"/>
  <c r="J55" i="20" s="1"/>
  <c r="K55" i="20" a="1"/>
  <c r="K55" i="20" s="1"/>
  <c r="L55" i="20" s="1"/>
  <c r="N55" i="20"/>
  <c r="O55" i="20"/>
  <c r="P55" i="20"/>
  <c r="Q55" i="20" s="1"/>
  <c r="R55" i="20" s="1" a="1"/>
  <c r="R55" i="20" s="1"/>
  <c r="S55" i="20"/>
  <c r="T55" i="20"/>
  <c r="W55" i="20"/>
  <c r="Z55" i="20"/>
  <c r="A56" i="20"/>
  <c r="C56" i="20"/>
  <c r="D56" i="20"/>
  <c r="E56" i="20"/>
  <c r="I56" i="20"/>
  <c r="J56" i="20" s="1"/>
  <c r="K56" i="20" a="1"/>
  <c r="K56" i="20" s="1"/>
  <c r="L56" i="20" s="1"/>
  <c r="N56" i="20"/>
  <c r="O56" i="20"/>
  <c r="P56" i="20"/>
  <c r="Q56" i="20" s="1"/>
  <c r="R56" i="20" s="1" a="1"/>
  <c r="R56" i="20" s="1"/>
  <c r="S56" i="20"/>
  <c r="T56" i="20"/>
  <c r="W56" i="20"/>
  <c r="Z56" i="20"/>
  <c r="A57" i="20"/>
  <c r="C57" i="20"/>
  <c r="D57" i="20"/>
  <c r="E57" i="20"/>
  <c r="I57" i="20"/>
  <c r="J57" i="20" s="1"/>
  <c r="AG57" i="20" s="1"/>
  <c r="K57" i="20" a="1"/>
  <c r="K57" i="20" s="1"/>
  <c r="L57" i="20" s="1"/>
  <c r="N57" i="20"/>
  <c r="O57" i="20"/>
  <c r="P57" i="20"/>
  <c r="S57" i="20"/>
  <c r="T57" i="20"/>
  <c r="W57" i="20"/>
  <c r="Z57" i="20"/>
  <c r="A58" i="20"/>
  <c r="C58" i="20"/>
  <c r="D58" i="20"/>
  <c r="E58" i="20"/>
  <c r="I58" i="20"/>
  <c r="J58" i="20" s="1"/>
  <c r="AG58" i="20" s="1"/>
  <c r="K58" i="20" a="1"/>
  <c r="K58" i="20" s="1"/>
  <c r="L58" i="20" s="1"/>
  <c r="N58" i="20"/>
  <c r="O58" i="20"/>
  <c r="P58" i="20"/>
  <c r="S58" i="20"/>
  <c r="T58" i="20"/>
  <c r="W58" i="20"/>
  <c r="Z58" i="20"/>
  <c r="A59" i="20"/>
  <c r="C59" i="20"/>
  <c r="D59" i="20"/>
  <c r="E59" i="20"/>
  <c r="I59" i="20"/>
  <c r="J59" i="20" s="1"/>
  <c r="K59" i="20" a="1"/>
  <c r="K59" i="20" s="1"/>
  <c r="L59" i="20" s="1"/>
  <c r="N59" i="20"/>
  <c r="O59" i="20"/>
  <c r="P59" i="20"/>
  <c r="S59" i="20"/>
  <c r="T59" i="20"/>
  <c r="W59" i="20"/>
  <c r="Z59" i="20"/>
  <c r="A60" i="20"/>
  <c r="C60" i="20"/>
  <c r="D60" i="20"/>
  <c r="E60" i="20"/>
  <c r="I60" i="20"/>
  <c r="J60" i="20" s="1"/>
  <c r="K60" i="20" a="1"/>
  <c r="K60" i="20" s="1"/>
  <c r="N60" i="20"/>
  <c r="O60" i="20"/>
  <c r="P60" i="20"/>
  <c r="Q60" i="20" s="1"/>
  <c r="R60" i="20" s="1" a="1"/>
  <c r="R60" i="20" s="1"/>
  <c r="S60" i="20"/>
  <c r="T60" i="20"/>
  <c r="W60" i="20"/>
  <c r="Z60" i="20"/>
  <c r="A61" i="20"/>
  <c r="C61" i="20"/>
  <c r="D61" i="20"/>
  <c r="E61" i="20"/>
  <c r="I61" i="20"/>
  <c r="J61" i="20" s="1"/>
  <c r="AG61" i="20" s="1"/>
  <c r="K61" i="20" a="1"/>
  <c r="K61" i="20" s="1"/>
  <c r="L61" i="20" s="1"/>
  <c r="N61" i="20"/>
  <c r="O61" i="20"/>
  <c r="P61" i="20"/>
  <c r="Q61" i="20" s="1"/>
  <c r="R61" i="20" s="1" a="1"/>
  <c r="R61" i="20" s="1"/>
  <c r="S61" i="20"/>
  <c r="T61" i="20"/>
  <c r="W61" i="20"/>
  <c r="Z61" i="20"/>
  <c r="A62" i="20"/>
  <c r="C62" i="20"/>
  <c r="D62" i="20"/>
  <c r="E62" i="20"/>
  <c r="I62" i="20"/>
  <c r="J62" i="20" s="1"/>
  <c r="K62" i="20" a="1"/>
  <c r="K62" i="20" s="1"/>
  <c r="L62" i="20" s="1"/>
  <c r="N62" i="20"/>
  <c r="O62" i="20"/>
  <c r="P62" i="20"/>
  <c r="S62" i="20"/>
  <c r="T62" i="20"/>
  <c r="W62" i="20"/>
  <c r="Z62" i="20"/>
  <c r="A63" i="20"/>
  <c r="C63" i="20"/>
  <c r="D63" i="20"/>
  <c r="E63" i="20"/>
  <c r="I63" i="20"/>
  <c r="J63" i="20" s="1"/>
  <c r="K63" i="20" a="1"/>
  <c r="K63" i="20" s="1"/>
  <c r="N63" i="20"/>
  <c r="O63" i="20"/>
  <c r="P63" i="20"/>
  <c r="S63" i="20"/>
  <c r="T63" i="20"/>
  <c r="W63" i="20"/>
  <c r="Z63" i="20"/>
  <c r="A64" i="20"/>
  <c r="C64" i="20"/>
  <c r="D64" i="20"/>
  <c r="E64" i="20"/>
  <c r="I64" i="20"/>
  <c r="J64" i="20" s="1"/>
  <c r="K64" i="20" a="1"/>
  <c r="K64" i="20" s="1"/>
  <c r="L64" i="20" s="1"/>
  <c r="N64" i="20"/>
  <c r="O64" i="20"/>
  <c r="P64" i="20"/>
  <c r="Q64" i="20" s="1"/>
  <c r="R64" i="20" s="1" a="1"/>
  <c r="R64" i="20" s="1"/>
  <c r="S64" i="20"/>
  <c r="T64" i="20"/>
  <c r="W64" i="20"/>
  <c r="Z64" i="20"/>
  <c r="A65" i="20"/>
  <c r="C65" i="20"/>
  <c r="D65" i="20"/>
  <c r="E65" i="20"/>
  <c r="I65" i="20"/>
  <c r="J65" i="20"/>
  <c r="AG65" i="20" s="1"/>
  <c r="K65" i="20" a="1"/>
  <c r="K65" i="20" s="1"/>
  <c r="L65" i="20" s="1"/>
  <c r="N65" i="20"/>
  <c r="O65" i="20"/>
  <c r="P65" i="20"/>
  <c r="S65" i="20"/>
  <c r="T65" i="20"/>
  <c r="W65" i="20"/>
  <c r="Z65" i="20"/>
  <c r="A66" i="20"/>
  <c r="C66" i="20"/>
  <c r="D66" i="20"/>
  <c r="E66" i="20"/>
  <c r="I66" i="20"/>
  <c r="J66" i="20" s="1"/>
  <c r="AG66" i="20" s="1"/>
  <c r="K66" i="20" a="1"/>
  <c r="K66" i="20" s="1"/>
  <c r="L66" i="20" s="1"/>
  <c r="N66" i="20"/>
  <c r="O66" i="20"/>
  <c r="P66" i="20"/>
  <c r="S66" i="20"/>
  <c r="T66" i="20"/>
  <c r="W66" i="20"/>
  <c r="Z66" i="20"/>
  <c r="A67" i="20"/>
  <c r="C67" i="20"/>
  <c r="D67" i="20"/>
  <c r="E67" i="20"/>
  <c r="I67" i="20"/>
  <c r="J67" i="20" s="1"/>
  <c r="K67" i="20" a="1"/>
  <c r="K67" i="20" s="1"/>
  <c r="L67" i="20" s="1"/>
  <c r="N67" i="20"/>
  <c r="O67" i="20"/>
  <c r="P67" i="20"/>
  <c r="Q67" i="20" s="1"/>
  <c r="R67" i="20" s="1" a="1"/>
  <c r="R67" i="20" s="1"/>
  <c r="S67" i="20"/>
  <c r="T67" i="20"/>
  <c r="W67" i="20"/>
  <c r="Z67" i="20"/>
  <c r="A68" i="20"/>
  <c r="C68" i="20"/>
  <c r="D68" i="20"/>
  <c r="E68" i="20"/>
  <c r="I68" i="20"/>
  <c r="J68" i="20" s="1"/>
  <c r="K68" i="20" a="1"/>
  <c r="K68" i="20" s="1"/>
  <c r="L68" i="20" s="1"/>
  <c r="N68" i="20"/>
  <c r="O68" i="20"/>
  <c r="P68" i="20"/>
  <c r="S68" i="20"/>
  <c r="T68" i="20"/>
  <c r="W68" i="20"/>
  <c r="Z68" i="20"/>
  <c r="A69" i="20"/>
  <c r="C69" i="20"/>
  <c r="D69" i="20"/>
  <c r="E69" i="20"/>
  <c r="I69" i="20"/>
  <c r="J69" i="20" s="1"/>
  <c r="K69" i="20" a="1"/>
  <c r="K69" i="20" s="1"/>
  <c r="L69" i="20" s="1"/>
  <c r="N69" i="20"/>
  <c r="O69" i="20"/>
  <c r="P69" i="20"/>
  <c r="S69" i="20"/>
  <c r="U69" i="20" s="1"/>
  <c r="T69" i="20"/>
  <c r="W69" i="20"/>
  <c r="Z69" i="20"/>
  <c r="A70" i="20"/>
  <c r="C70" i="20"/>
  <c r="D70" i="20"/>
  <c r="E70" i="20"/>
  <c r="I70" i="20"/>
  <c r="J70" i="20" s="1"/>
  <c r="K70" i="20" a="1"/>
  <c r="K70" i="20" s="1"/>
  <c r="L70" i="20" s="1"/>
  <c r="N70" i="20"/>
  <c r="O70" i="20"/>
  <c r="P70" i="20"/>
  <c r="Q70" i="20" s="1"/>
  <c r="R70" i="20" s="1" a="1"/>
  <c r="R70" i="20" s="1"/>
  <c r="S70" i="20"/>
  <c r="T70" i="20"/>
  <c r="W70" i="20"/>
  <c r="Z70" i="20"/>
  <c r="A71" i="20"/>
  <c r="C71" i="20"/>
  <c r="D71" i="20"/>
  <c r="E71" i="20"/>
  <c r="I71" i="20"/>
  <c r="J71" i="20" s="1"/>
  <c r="K71" i="20" a="1"/>
  <c r="K71" i="20" s="1"/>
  <c r="L71" i="20" s="1"/>
  <c r="N71" i="20"/>
  <c r="O71" i="20"/>
  <c r="P71" i="20"/>
  <c r="S71" i="20"/>
  <c r="T71" i="20"/>
  <c r="W71" i="20"/>
  <c r="Z71" i="20"/>
  <c r="A72" i="20"/>
  <c r="C72" i="20"/>
  <c r="D72" i="20"/>
  <c r="E72" i="20"/>
  <c r="I72" i="20"/>
  <c r="J72" i="20" s="1"/>
  <c r="AG72" i="20" s="1"/>
  <c r="K72" i="20" a="1"/>
  <c r="K72" i="20" s="1"/>
  <c r="L72" i="20" s="1"/>
  <c r="N72" i="20"/>
  <c r="O72" i="20"/>
  <c r="P72" i="20"/>
  <c r="Q72" i="20" s="1"/>
  <c r="R72" i="20" s="1" a="1"/>
  <c r="R72" i="20" s="1"/>
  <c r="S72" i="20"/>
  <c r="T72" i="20"/>
  <c r="W72" i="20"/>
  <c r="Z72" i="20"/>
  <c r="A73" i="20"/>
  <c r="C73" i="20"/>
  <c r="D73" i="20"/>
  <c r="E73" i="20"/>
  <c r="I73" i="20"/>
  <c r="J73" i="20" s="1"/>
  <c r="K73" i="20" a="1"/>
  <c r="K73" i="20" s="1"/>
  <c r="L73" i="20" s="1"/>
  <c r="N73" i="20"/>
  <c r="O73" i="20"/>
  <c r="P73" i="20"/>
  <c r="S73" i="20"/>
  <c r="T73" i="20"/>
  <c r="W73" i="20"/>
  <c r="Z73" i="20"/>
  <c r="A74" i="20"/>
  <c r="C74" i="20"/>
  <c r="D74" i="20"/>
  <c r="E74" i="20"/>
  <c r="I74" i="20"/>
  <c r="J74" i="20" s="1"/>
  <c r="AG74" i="20" s="1"/>
  <c r="K74" i="20" a="1"/>
  <c r="K74" i="20" s="1"/>
  <c r="L74" i="20" s="1"/>
  <c r="N74" i="20"/>
  <c r="O74" i="20"/>
  <c r="P74" i="20"/>
  <c r="S74" i="20"/>
  <c r="T74" i="20"/>
  <c r="W74" i="20"/>
  <c r="Z74" i="20"/>
  <c r="A75" i="20"/>
  <c r="C75" i="20"/>
  <c r="D75" i="20"/>
  <c r="E75" i="20"/>
  <c r="I75" i="20"/>
  <c r="J75" i="20"/>
  <c r="AG75" i="20" s="1"/>
  <c r="K75" i="20" a="1"/>
  <c r="K75" i="20" s="1"/>
  <c r="L75" i="20" s="1"/>
  <c r="N75" i="20"/>
  <c r="O75" i="20"/>
  <c r="P75" i="20"/>
  <c r="S75" i="20"/>
  <c r="U75" i="20" s="1"/>
  <c r="T75" i="20"/>
  <c r="W75" i="20"/>
  <c r="Z75" i="20"/>
  <c r="A76" i="20"/>
  <c r="C76" i="20"/>
  <c r="D76" i="20"/>
  <c r="E76" i="20"/>
  <c r="I76" i="20"/>
  <c r="J76" i="20" s="1"/>
  <c r="K76" i="20" a="1"/>
  <c r="K76" i="20" s="1"/>
  <c r="L76" i="20" s="1"/>
  <c r="N76" i="20"/>
  <c r="O76" i="20"/>
  <c r="P76" i="20"/>
  <c r="Q76" i="20" s="1"/>
  <c r="R76" i="20" s="1" a="1"/>
  <c r="R76" i="20" s="1"/>
  <c r="S76" i="20"/>
  <c r="T76" i="20"/>
  <c r="W76" i="20"/>
  <c r="Z76" i="20"/>
  <c r="A77" i="20"/>
  <c r="C77" i="20"/>
  <c r="D77" i="20"/>
  <c r="E77" i="20"/>
  <c r="I77" i="20"/>
  <c r="J77" i="20" s="1"/>
  <c r="AG77" i="20" s="1"/>
  <c r="K77" i="20" a="1"/>
  <c r="K77" i="20" s="1"/>
  <c r="L77" i="20" s="1"/>
  <c r="N77" i="20"/>
  <c r="O77" i="20"/>
  <c r="P77" i="20"/>
  <c r="S77" i="20"/>
  <c r="T77" i="20"/>
  <c r="W77" i="20"/>
  <c r="Z77" i="20"/>
  <c r="A78" i="20"/>
  <c r="C78" i="20"/>
  <c r="D78" i="20"/>
  <c r="E78" i="20"/>
  <c r="I78" i="20"/>
  <c r="J78" i="20" s="1"/>
  <c r="K78" i="20" a="1"/>
  <c r="K78" i="20" s="1"/>
  <c r="L78" i="20" s="1"/>
  <c r="N78" i="20"/>
  <c r="O78" i="20"/>
  <c r="P78" i="20"/>
  <c r="S78" i="20"/>
  <c r="T78" i="20"/>
  <c r="W78" i="20"/>
  <c r="Z78" i="20"/>
  <c r="A79" i="20"/>
  <c r="C79" i="20"/>
  <c r="D79" i="20"/>
  <c r="E79" i="20"/>
  <c r="I79" i="20"/>
  <c r="J79" i="20" s="1"/>
  <c r="K79" i="20" a="1"/>
  <c r="K79" i="20" s="1"/>
  <c r="L79" i="20" s="1"/>
  <c r="N79" i="20"/>
  <c r="O79" i="20"/>
  <c r="P79" i="20"/>
  <c r="S79" i="20"/>
  <c r="T79" i="20"/>
  <c r="W79" i="20"/>
  <c r="Z79" i="20"/>
  <c r="A80" i="20"/>
  <c r="C80" i="20"/>
  <c r="D80" i="20"/>
  <c r="E80" i="20"/>
  <c r="I80" i="20"/>
  <c r="J80" i="20" s="1"/>
  <c r="K80" i="20" a="1"/>
  <c r="K80" i="20" s="1"/>
  <c r="L80" i="20" s="1"/>
  <c r="N80" i="20"/>
  <c r="O80" i="20"/>
  <c r="P80" i="20"/>
  <c r="S80" i="20"/>
  <c r="T80" i="20"/>
  <c r="W80" i="20"/>
  <c r="Z80" i="20"/>
  <c r="A81" i="20"/>
  <c r="C81" i="20"/>
  <c r="D81" i="20"/>
  <c r="E81" i="20"/>
  <c r="I81" i="20"/>
  <c r="J81" i="20" s="1"/>
  <c r="K81" i="20" a="1"/>
  <c r="K81" i="20" s="1"/>
  <c r="N81" i="20"/>
  <c r="O81" i="20"/>
  <c r="P81" i="20"/>
  <c r="S81" i="20"/>
  <c r="U81" i="20" s="1"/>
  <c r="T81" i="20"/>
  <c r="W81" i="20"/>
  <c r="Z81" i="20"/>
  <c r="A82" i="20"/>
  <c r="C82" i="20"/>
  <c r="D82" i="20"/>
  <c r="E82" i="20"/>
  <c r="I82" i="20"/>
  <c r="J82" i="20" s="1"/>
  <c r="AG82" i="20" s="1"/>
  <c r="K82" i="20" a="1"/>
  <c r="K82" i="20" s="1"/>
  <c r="L82" i="20" s="1"/>
  <c r="N82" i="20"/>
  <c r="O82" i="20"/>
  <c r="P82" i="20"/>
  <c r="Q82" i="20" s="1"/>
  <c r="R82" i="20" s="1" a="1"/>
  <c r="R82" i="20" s="1"/>
  <c r="S82" i="20"/>
  <c r="U82" i="20" s="1"/>
  <c r="T82" i="20"/>
  <c r="W82" i="20"/>
  <c r="Z82" i="20"/>
  <c r="A83" i="20"/>
  <c r="C83" i="20"/>
  <c r="D83" i="20"/>
  <c r="E83" i="20"/>
  <c r="I83" i="20"/>
  <c r="J83" i="20" s="1"/>
  <c r="K83" i="20" a="1"/>
  <c r="K83" i="20" s="1"/>
  <c r="L83" i="20" s="1"/>
  <c r="N83" i="20"/>
  <c r="O83" i="20"/>
  <c r="P83" i="20"/>
  <c r="S83" i="20"/>
  <c r="T83" i="20"/>
  <c r="W83" i="20"/>
  <c r="Z83" i="20"/>
  <c r="A84" i="20"/>
  <c r="C84" i="20"/>
  <c r="D84" i="20"/>
  <c r="E84" i="20"/>
  <c r="I84" i="20"/>
  <c r="J84" i="20" s="1"/>
  <c r="K84" i="20" a="1"/>
  <c r="K84" i="20" s="1"/>
  <c r="L84" i="20" s="1"/>
  <c r="M84" i="20" s="1" a="1"/>
  <c r="M84" i="20" s="1"/>
  <c r="N84" i="20"/>
  <c r="O84" i="20"/>
  <c r="P84" i="20"/>
  <c r="Q84" i="20" s="1"/>
  <c r="R84" i="20" s="1" a="1"/>
  <c r="R84" i="20" s="1"/>
  <c r="S84" i="20"/>
  <c r="U84" i="20" s="1"/>
  <c r="T84" i="20"/>
  <c r="W84" i="20"/>
  <c r="Z84" i="20"/>
  <c r="A85" i="20"/>
  <c r="C85" i="20"/>
  <c r="D85" i="20"/>
  <c r="E85" i="20"/>
  <c r="I85" i="20"/>
  <c r="J85" i="20" s="1"/>
  <c r="K85" i="20" a="1"/>
  <c r="K85" i="20" s="1"/>
  <c r="L85" i="20" s="1"/>
  <c r="N85" i="20"/>
  <c r="O85" i="20"/>
  <c r="P85" i="20"/>
  <c r="S85" i="20"/>
  <c r="T85" i="20"/>
  <c r="W85" i="20"/>
  <c r="Z85" i="20"/>
  <c r="A86" i="20"/>
  <c r="C86" i="20"/>
  <c r="D86" i="20"/>
  <c r="E86" i="20"/>
  <c r="I86" i="20"/>
  <c r="J86" i="20" s="1"/>
  <c r="AG86" i="20" s="1"/>
  <c r="K86" i="20" a="1"/>
  <c r="K86" i="20" s="1"/>
  <c r="L86" i="20" s="1"/>
  <c r="N86" i="20"/>
  <c r="O86" i="20"/>
  <c r="P86" i="20"/>
  <c r="Q86" i="20" s="1"/>
  <c r="R86" i="20" s="1" a="1"/>
  <c r="R86" i="20" s="1"/>
  <c r="S86" i="20"/>
  <c r="V86" i="20" s="1"/>
  <c r="T86" i="20"/>
  <c r="W86" i="20"/>
  <c r="Z86" i="20"/>
  <c r="A87" i="20"/>
  <c r="C87" i="20"/>
  <c r="D87" i="20"/>
  <c r="E87" i="20"/>
  <c r="I87" i="20"/>
  <c r="J87" i="20" s="1"/>
  <c r="AG87" i="20" s="1"/>
  <c r="K87" i="20" a="1"/>
  <c r="K87" i="20" s="1"/>
  <c r="L87" i="20" s="1"/>
  <c r="N87" i="20"/>
  <c r="O87" i="20"/>
  <c r="P87" i="20"/>
  <c r="Q87" i="20" s="1"/>
  <c r="R87" i="20" s="1" a="1"/>
  <c r="R87" i="20" s="1"/>
  <c r="S87" i="20"/>
  <c r="T87" i="20"/>
  <c r="W87" i="20"/>
  <c r="Z87" i="20"/>
  <c r="A88" i="20"/>
  <c r="C88" i="20"/>
  <c r="D88" i="20"/>
  <c r="E88" i="20"/>
  <c r="I88" i="20"/>
  <c r="J88" i="20" s="1"/>
  <c r="K88" i="20" a="1"/>
  <c r="K88" i="20" s="1"/>
  <c r="L88" i="20" s="1"/>
  <c r="N88" i="20"/>
  <c r="O88" i="20"/>
  <c r="P88" i="20"/>
  <c r="S88" i="20"/>
  <c r="U88" i="20" s="1"/>
  <c r="T88" i="20"/>
  <c r="W88" i="20"/>
  <c r="Z88" i="20"/>
  <c r="A89" i="20"/>
  <c r="C89" i="20"/>
  <c r="D89" i="20"/>
  <c r="E89" i="20"/>
  <c r="I89" i="20"/>
  <c r="J89" i="20" s="1"/>
  <c r="K89" i="20" a="1"/>
  <c r="K89" i="20" s="1"/>
  <c r="L89" i="20" s="1"/>
  <c r="N89" i="20"/>
  <c r="O89" i="20"/>
  <c r="P89" i="20"/>
  <c r="S89" i="20"/>
  <c r="T89" i="20"/>
  <c r="W89" i="20"/>
  <c r="Z89" i="20"/>
  <c r="A90" i="20"/>
  <c r="C90" i="20"/>
  <c r="D90" i="20"/>
  <c r="E90" i="20"/>
  <c r="I90" i="20"/>
  <c r="J90" i="20" s="1"/>
  <c r="K90" i="20" a="1"/>
  <c r="K90" i="20" s="1"/>
  <c r="L90" i="20" s="1"/>
  <c r="N90" i="20"/>
  <c r="O90" i="20"/>
  <c r="P90" i="20"/>
  <c r="S90" i="20"/>
  <c r="V90" i="20" s="1"/>
  <c r="T90" i="20"/>
  <c r="W90" i="20"/>
  <c r="Z90" i="20"/>
  <c r="A91" i="20"/>
  <c r="C91" i="20"/>
  <c r="D91" i="20"/>
  <c r="E91" i="20"/>
  <c r="I91" i="20"/>
  <c r="J91" i="20" s="1"/>
  <c r="K91" i="20" a="1"/>
  <c r="K91" i="20" s="1"/>
  <c r="L91" i="20" s="1"/>
  <c r="M91" i="20" s="1" a="1"/>
  <c r="M91" i="20" s="1"/>
  <c r="N91" i="20"/>
  <c r="O91" i="20"/>
  <c r="P91" i="20"/>
  <c r="Q91" i="20" s="1"/>
  <c r="R91" i="20" s="1" a="1"/>
  <c r="R91" i="20" s="1"/>
  <c r="S91" i="20"/>
  <c r="T91" i="20"/>
  <c r="W91" i="20"/>
  <c r="Z91" i="20"/>
  <c r="A92" i="20"/>
  <c r="C92" i="20"/>
  <c r="D92" i="20"/>
  <c r="E92" i="20"/>
  <c r="I92" i="20"/>
  <c r="J92" i="20"/>
  <c r="AG92" i="20" s="1"/>
  <c r="K92" i="20" a="1"/>
  <c r="K92" i="20" s="1"/>
  <c r="L92" i="20" s="1"/>
  <c r="M92" i="20" s="1" a="1"/>
  <c r="M92" i="20" s="1"/>
  <c r="N92" i="20"/>
  <c r="O92" i="20"/>
  <c r="P92" i="20"/>
  <c r="Q92" i="20" s="1"/>
  <c r="R92" i="20" s="1" a="1"/>
  <c r="R92" i="20" s="1"/>
  <c r="S92" i="20"/>
  <c r="U92" i="20" s="1"/>
  <c r="T92" i="20"/>
  <c r="W92" i="20"/>
  <c r="Z92" i="20"/>
  <c r="A93" i="20"/>
  <c r="C93" i="20"/>
  <c r="D93" i="20"/>
  <c r="E93" i="20"/>
  <c r="I93" i="20"/>
  <c r="J93" i="20" s="1"/>
  <c r="K93" i="20" a="1"/>
  <c r="K93" i="20" s="1"/>
  <c r="L93" i="20" s="1"/>
  <c r="N93" i="20"/>
  <c r="O93" i="20"/>
  <c r="P93" i="20"/>
  <c r="Q93" i="20" s="1"/>
  <c r="R93" i="20" s="1" a="1"/>
  <c r="R93" i="20" s="1"/>
  <c r="S93" i="20"/>
  <c r="V93" i="20" s="1"/>
  <c r="T93" i="20"/>
  <c r="W93" i="20"/>
  <c r="Z93" i="20"/>
  <c r="A94" i="20"/>
  <c r="C94" i="20"/>
  <c r="D94" i="20"/>
  <c r="E94" i="20"/>
  <c r="I94" i="20"/>
  <c r="J94" i="20" s="1"/>
  <c r="AG94" i="20" s="1"/>
  <c r="K94" i="20" a="1"/>
  <c r="K94" i="20" s="1"/>
  <c r="L94" i="20" s="1"/>
  <c r="N94" i="20"/>
  <c r="O94" i="20"/>
  <c r="P94" i="20"/>
  <c r="S94" i="20"/>
  <c r="T94" i="20"/>
  <c r="W94" i="20"/>
  <c r="Z94" i="20"/>
  <c r="A95" i="20"/>
  <c r="C95" i="20"/>
  <c r="D95" i="20"/>
  <c r="E95" i="20"/>
  <c r="I95" i="20"/>
  <c r="J95" i="20" s="1"/>
  <c r="K95" i="20" a="1"/>
  <c r="K95" i="20" s="1"/>
  <c r="L95" i="20" s="1"/>
  <c r="N95" i="20"/>
  <c r="O95" i="20"/>
  <c r="P95" i="20"/>
  <c r="S95" i="20"/>
  <c r="T95" i="20"/>
  <c r="W95" i="20"/>
  <c r="Z95" i="20"/>
  <c r="A96" i="20"/>
  <c r="C96" i="20"/>
  <c r="D96" i="20"/>
  <c r="E96" i="20"/>
  <c r="I96" i="20"/>
  <c r="J96" i="20" s="1"/>
  <c r="K96" i="20" a="1"/>
  <c r="K96" i="20" s="1"/>
  <c r="L96" i="20" s="1"/>
  <c r="N96" i="20"/>
  <c r="O96" i="20"/>
  <c r="P96" i="20"/>
  <c r="Q96" i="20" s="1"/>
  <c r="R96" i="20" s="1" a="1"/>
  <c r="R96" i="20" s="1"/>
  <c r="S96" i="20"/>
  <c r="T96" i="20"/>
  <c r="W96" i="20"/>
  <c r="Z96" i="20"/>
  <c r="A97" i="20"/>
  <c r="C97" i="20"/>
  <c r="D97" i="20"/>
  <c r="E97" i="20"/>
  <c r="I97" i="20"/>
  <c r="J97" i="20" s="1"/>
  <c r="AG97" i="20" s="1"/>
  <c r="K97" i="20" a="1"/>
  <c r="K97" i="20" s="1"/>
  <c r="L97" i="20" s="1"/>
  <c r="N97" i="20"/>
  <c r="O97" i="20"/>
  <c r="P97" i="20"/>
  <c r="S97" i="20"/>
  <c r="T97" i="20"/>
  <c r="W97" i="20"/>
  <c r="Z97" i="20"/>
  <c r="A98" i="20"/>
  <c r="C98" i="20"/>
  <c r="D98" i="20"/>
  <c r="E98" i="20"/>
  <c r="I98" i="20"/>
  <c r="J98" i="20" s="1"/>
  <c r="AG98" i="20" s="1"/>
  <c r="K98" i="20" a="1"/>
  <c r="K98" i="20" s="1"/>
  <c r="L98" i="20" s="1"/>
  <c r="N98" i="20"/>
  <c r="O98" i="20"/>
  <c r="P98" i="20"/>
  <c r="S98" i="20"/>
  <c r="U98" i="20" s="1"/>
  <c r="T98" i="20"/>
  <c r="W98" i="20"/>
  <c r="Z98" i="20"/>
  <c r="A99" i="20"/>
  <c r="C99" i="20"/>
  <c r="D99" i="20"/>
  <c r="E99" i="20"/>
  <c r="I99" i="20"/>
  <c r="J99" i="20" s="1"/>
  <c r="K99" i="20" a="1"/>
  <c r="K99" i="20" s="1"/>
  <c r="L99" i="20" s="1"/>
  <c r="M99" i="20" s="1" a="1"/>
  <c r="M99" i="20" s="1"/>
  <c r="N99" i="20"/>
  <c r="O99" i="20"/>
  <c r="P99" i="20"/>
  <c r="S99" i="20"/>
  <c r="T99" i="20"/>
  <c r="W99" i="20"/>
  <c r="Z99" i="20"/>
  <c r="A100" i="20"/>
  <c r="C100" i="20"/>
  <c r="D100" i="20"/>
  <c r="E100" i="20"/>
  <c r="I100" i="20"/>
  <c r="J100" i="20" s="1"/>
  <c r="AG100" i="20" s="1"/>
  <c r="K100" i="20" a="1"/>
  <c r="K100" i="20" s="1"/>
  <c r="L100" i="20" s="1"/>
  <c r="N100" i="20"/>
  <c r="O100" i="20"/>
  <c r="P100" i="20"/>
  <c r="Q100" i="20" s="1"/>
  <c r="R100" i="20" s="1" a="1"/>
  <c r="R100" i="20" s="1"/>
  <c r="S100" i="20"/>
  <c r="T100" i="20"/>
  <c r="W100" i="20"/>
  <c r="Z100" i="20"/>
  <c r="A101" i="20"/>
  <c r="C101" i="20"/>
  <c r="D101" i="20"/>
  <c r="E101" i="20"/>
  <c r="I101" i="20"/>
  <c r="J101" i="20" s="1"/>
  <c r="K101" i="20" a="1"/>
  <c r="K101" i="20" s="1"/>
  <c r="L101" i="20" s="1"/>
  <c r="N101" i="20"/>
  <c r="O101" i="20"/>
  <c r="P101" i="20"/>
  <c r="S101" i="20"/>
  <c r="V101" i="20" s="1"/>
  <c r="T101" i="20"/>
  <c r="W101" i="20"/>
  <c r="Z101" i="20"/>
  <c r="A102" i="20"/>
  <c r="C102" i="20"/>
  <c r="D102" i="20"/>
  <c r="E102" i="20"/>
  <c r="I102" i="20"/>
  <c r="J102" i="20" s="1"/>
  <c r="K102" i="20" a="1"/>
  <c r="K102" i="20" s="1"/>
  <c r="L102" i="20" s="1"/>
  <c r="N102" i="20"/>
  <c r="O102" i="20"/>
  <c r="P102" i="20"/>
  <c r="Q102" i="20" s="1"/>
  <c r="R102" i="20" s="1" a="1"/>
  <c r="R102" i="20" s="1"/>
  <c r="S102" i="20"/>
  <c r="T102" i="20"/>
  <c r="W102" i="20"/>
  <c r="Z102" i="20"/>
  <c r="A103" i="20"/>
  <c r="C103" i="20"/>
  <c r="D103" i="20"/>
  <c r="E103" i="20"/>
  <c r="I103" i="20"/>
  <c r="J103" i="20" s="1"/>
  <c r="K103" i="20" a="1"/>
  <c r="K103" i="20" s="1"/>
  <c r="L103" i="20" s="1"/>
  <c r="N103" i="20"/>
  <c r="O103" i="20"/>
  <c r="P103" i="20"/>
  <c r="S103" i="20"/>
  <c r="T103" i="20"/>
  <c r="W103" i="20"/>
  <c r="Z103" i="20"/>
  <c r="A104" i="20"/>
  <c r="C104" i="20"/>
  <c r="D104" i="20"/>
  <c r="E104" i="20"/>
  <c r="I104" i="20"/>
  <c r="J104" i="20" s="1"/>
  <c r="K104" i="20" a="1"/>
  <c r="K104" i="20" s="1"/>
  <c r="L104" i="20" s="1"/>
  <c r="M104" i="20" s="1" a="1"/>
  <c r="M104" i="20" s="1"/>
  <c r="N104" i="20"/>
  <c r="O104" i="20"/>
  <c r="P104" i="20"/>
  <c r="S104" i="20"/>
  <c r="T104" i="20"/>
  <c r="W104" i="20"/>
  <c r="Z104" i="20"/>
  <c r="A105" i="20"/>
  <c r="C105" i="20"/>
  <c r="D105" i="20"/>
  <c r="E105" i="20"/>
  <c r="I105" i="20"/>
  <c r="J105" i="20" s="1"/>
  <c r="K105" i="20" a="1"/>
  <c r="K105" i="20" s="1"/>
  <c r="L105" i="20" s="1"/>
  <c r="M105" i="20" s="1" a="1"/>
  <c r="M105" i="20" s="1"/>
  <c r="N105" i="20"/>
  <c r="O105" i="20"/>
  <c r="P105" i="20"/>
  <c r="S105" i="20"/>
  <c r="U105" i="20" s="1"/>
  <c r="T105" i="20"/>
  <c r="W105" i="20"/>
  <c r="Z105" i="20"/>
  <c r="A106" i="20"/>
  <c r="C106" i="20"/>
  <c r="D106" i="20"/>
  <c r="E106" i="20"/>
  <c r="I106" i="20"/>
  <c r="J106" i="20" s="1"/>
  <c r="K106" i="20" a="1"/>
  <c r="K106" i="20" s="1"/>
  <c r="L106" i="20" s="1"/>
  <c r="N106" i="20"/>
  <c r="O106" i="20"/>
  <c r="P106" i="20"/>
  <c r="S106" i="20"/>
  <c r="T106" i="20"/>
  <c r="W106" i="20"/>
  <c r="Z106" i="20"/>
  <c r="A107" i="20"/>
  <c r="C107" i="20"/>
  <c r="D107" i="20"/>
  <c r="E107" i="20"/>
  <c r="I107" i="20"/>
  <c r="J107" i="20" s="1"/>
  <c r="AG107" i="20" s="1"/>
  <c r="K107" i="20" a="1"/>
  <c r="K107" i="20" s="1"/>
  <c r="L107" i="20" s="1"/>
  <c r="N107" i="20"/>
  <c r="O107" i="20"/>
  <c r="P107" i="20"/>
  <c r="S107" i="20"/>
  <c r="U107" i="20" s="1"/>
  <c r="T107" i="20"/>
  <c r="W107" i="20"/>
  <c r="Z107" i="20"/>
  <c r="A108" i="20"/>
  <c r="C108" i="20"/>
  <c r="D108" i="20"/>
  <c r="E108" i="20"/>
  <c r="I108" i="20"/>
  <c r="J108" i="20" s="1"/>
  <c r="K108" i="20" a="1"/>
  <c r="K108" i="20" s="1"/>
  <c r="L108" i="20" s="1"/>
  <c r="N108" i="20"/>
  <c r="O108" i="20"/>
  <c r="P108" i="20"/>
  <c r="Q108" i="20" s="1"/>
  <c r="R108" i="20" s="1" a="1"/>
  <c r="R108" i="20" s="1"/>
  <c r="S108" i="20"/>
  <c r="U108" i="20" s="1"/>
  <c r="T108" i="20"/>
  <c r="W108" i="20"/>
  <c r="Z108" i="20"/>
  <c r="A109" i="20"/>
  <c r="C109" i="20"/>
  <c r="D109" i="20"/>
  <c r="E109" i="20"/>
  <c r="I109" i="20"/>
  <c r="J109" i="20" s="1"/>
  <c r="K109" i="20" a="1"/>
  <c r="K109" i="20" s="1"/>
  <c r="L109" i="20" s="1"/>
  <c r="N109" i="20"/>
  <c r="O109" i="20"/>
  <c r="P109" i="20"/>
  <c r="Q109" i="20" s="1"/>
  <c r="R109" i="20" s="1" a="1"/>
  <c r="R109" i="20" s="1"/>
  <c r="S109" i="20"/>
  <c r="U109" i="20" s="1"/>
  <c r="V109" i="20" s="1"/>
  <c r="T109" i="20"/>
  <c r="W109" i="20"/>
  <c r="Z109" i="20"/>
  <c r="A110" i="20"/>
  <c r="C110" i="20"/>
  <c r="D110" i="20"/>
  <c r="E110" i="20"/>
  <c r="I110" i="20"/>
  <c r="J110" i="20" s="1"/>
  <c r="K110" i="20" a="1"/>
  <c r="K110" i="20" s="1"/>
  <c r="L110" i="20" s="1"/>
  <c r="N110" i="20"/>
  <c r="O110" i="20"/>
  <c r="P110" i="20"/>
  <c r="S110" i="20"/>
  <c r="T110" i="20"/>
  <c r="W110" i="20"/>
  <c r="Z110" i="20"/>
  <c r="A111" i="20"/>
  <c r="C111" i="20"/>
  <c r="D111" i="20"/>
  <c r="E111" i="20"/>
  <c r="I111" i="20"/>
  <c r="J111" i="20" s="1"/>
  <c r="K111" i="20" a="1"/>
  <c r="K111" i="20" s="1"/>
  <c r="L111" i="20" s="1"/>
  <c r="N111" i="20"/>
  <c r="O111" i="20"/>
  <c r="P111" i="20"/>
  <c r="S111" i="20"/>
  <c r="T111" i="20"/>
  <c r="W111" i="20"/>
  <c r="Z111" i="20"/>
  <c r="A112" i="20"/>
  <c r="C112" i="20"/>
  <c r="D112" i="20"/>
  <c r="E112" i="20"/>
  <c r="I112" i="20"/>
  <c r="J112" i="20" s="1"/>
  <c r="AG112" i="20" s="1"/>
  <c r="K112" i="20" a="1"/>
  <c r="K112" i="20" s="1"/>
  <c r="L112" i="20" s="1"/>
  <c r="N112" i="20"/>
  <c r="O112" i="20"/>
  <c r="P112" i="20"/>
  <c r="Q112" i="20" s="1"/>
  <c r="R112" i="20" s="1" a="1"/>
  <c r="R112" i="20" s="1"/>
  <c r="S112" i="20"/>
  <c r="U112" i="20" s="1"/>
  <c r="T112" i="20"/>
  <c r="W112" i="20"/>
  <c r="Z112" i="20"/>
  <c r="A113" i="20"/>
  <c r="C113" i="20"/>
  <c r="D113" i="20"/>
  <c r="E113" i="20"/>
  <c r="I113" i="20"/>
  <c r="J113" i="20" s="1"/>
  <c r="AG113" i="20" s="1"/>
  <c r="K113" i="20" a="1"/>
  <c r="K113" i="20" s="1"/>
  <c r="L113" i="20" s="1"/>
  <c r="N113" i="20"/>
  <c r="O113" i="20"/>
  <c r="P113" i="20"/>
  <c r="S113" i="20"/>
  <c r="T113" i="20"/>
  <c r="W113" i="20"/>
  <c r="Z113" i="20"/>
  <c r="A114" i="20"/>
  <c r="C114" i="20"/>
  <c r="D114" i="20"/>
  <c r="E114" i="20"/>
  <c r="I114" i="20"/>
  <c r="J114" i="20" s="1"/>
  <c r="K114" i="20" a="1"/>
  <c r="K114" i="20" s="1"/>
  <c r="L114" i="20" s="1"/>
  <c r="N114" i="20"/>
  <c r="O114" i="20"/>
  <c r="P114" i="20"/>
  <c r="Q114" i="20" s="1"/>
  <c r="R114" i="20" s="1" a="1"/>
  <c r="R114" i="20" s="1"/>
  <c r="S114" i="20"/>
  <c r="U114" i="20" s="1"/>
  <c r="T114" i="20"/>
  <c r="W114" i="20"/>
  <c r="Z114" i="20"/>
  <c r="A115" i="20"/>
  <c r="C115" i="20"/>
  <c r="D115" i="20"/>
  <c r="E115" i="20"/>
  <c r="I115" i="20"/>
  <c r="J115" i="20" s="1"/>
  <c r="K115" i="20" a="1"/>
  <c r="K115" i="20" s="1"/>
  <c r="L115" i="20" s="1"/>
  <c r="N115" i="20"/>
  <c r="O115" i="20"/>
  <c r="P115" i="20"/>
  <c r="S115" i="20"/>
  <c r="T115" i="20"/>
  <c r="W115" i="20"/>
  <c r="Z115" i="20"/>
  <c r="A116" i="20"/>
  <c r="C116" i="20"/>
  <c r="D116" i="20"/>
  <c r="E116" i="20"/>
  <c r="I116" i="20"/>
  <c r="J116" i="20" s="1"/>
  <c r="K116" i="20" a="1"/>
  <c r="K116" i="20" s="1"/>
  <c r="L116" i="20" s="1"/>
  <c r="N116" i="20"/>
  <c r="O116" i="20"/>
  <c r="P116" i="20"/>
  <c r="Q116" i="20" s="1"/>
  <c r="R116" i="20" s="1" a="1"/>
  <c r="R116" i="20" s="1"/>
  <c r="S116" i="20"/>
  <c r="T116" i="20"/>
  <c r="W116" i="20"/>
  <c r="Z116" i="20"/>
  <c r="A117" i="20"/>
  <c r="C117" i="20"/>
  <c r="D117" i="20"/>
  <c r="E117" i="20"/>
  <c r="I117" i="20"/>
  <c r="J117" i="20" s="1"/>
  <c r="K117" i="20" a="1"/>
  <c r="K117" i="20" s="1"/>
  <c r="L117" i="20" s="1"/>
  <c r="N117" i="20"/>
  <c r="O117" i="20"/>
  <c r="P117" i="20"/>
  <c r="Q117" i="20" s="1"/>
  <c r="R117" i="20" s="1" a="1"/>
  <c r="R117" i="20" s="1"/>
  <c r="S117" i="20"/>
  <c r="U117" i="20" s="1"/>
  <c r="T117" i="20"/>
  <c r="W117" i="20"/>
  <c r="Z117" i="20"/>
  <c r="A118" i="20"/>
  <c r="C118" i="20"/>
  <c r="D118" i="20"/>
  <c r="E118" i="20"/>
  <c r="I118" i="20"/>
  <c r="J118" i="20" s="1"/>
  <c r="AG118" i="20" s="1"/>
  <c r="K118" i="20" a="1"/>
  <c r="K118" i="20" s="1"/>
  <c r="L118" i="20" s="1"/>
  <c r="N118" i="20"/>
  <c r="O118" i="20"/>
  <c r="P118" i="20"/>
  <c r="S118" i="20"/>
  <c r="T118" i="20"/>
  <c r="W118" i="20"/>
  <c r="Z118" i="20"/>
  <c r="A119" i="20"/>
  <c r="C119" i="20"/>
  <c r="D119" i="20"/>
  <c r="E119" i="20"/>
  <c r="I119" i="20"/>
  <c r="J119" i="20" s="1"/>
  <c r="AG119" i="20" s="1"/>
  <c r="K119" i="20" a="1"/>
  <c r="K119" i="20" s="1"/>
  <c r="L119" i="20" s="1"/>
  <c r="N119" i="20"/>
  <c r="O119" i="20"/>
  <c r="P119" i="20"/>
  <c r="S119" i="20"/>
  <c r="V119" i="20" s="1"/>
  <c r="T119" i="20"/>
  <c r="W119" i="20"/>
  <c r="Z119" i="20"/>
  <c r="A120" i="20"/>
  <c r="C120" i="20"/>
  <c r="D120" i="20"/>
  <c r="E120" i="20"/>
  <c r="I120" i="20"/>
  <c r="J120" i="20" s="1"/>
  <c r="K120" i="20" a="1"/>
  <c r="K120" i="20" s="1"/>
  <c r="L120" i="20" s="1"/>
  <c r="N120" i="20"/>
  <c r="O120" i="20"/>
  <c r="P120" i="20"/>
  <c r="Q120" i="20" s="1"/>
  <c r="R120" i="20" s="1" a="1"/>
  <c r="R120" i="20" s="1"/>
  <c r="S120" i="20"/>
  <c r="T120" i="20"/>
  <c r="W120" i="20"/>
  <c r="Z120" i="20"/>
  <c r="A121" i="20"/>
  <c r="C121" i="20"/>
  <c r="D121" i="20"/>
  <c r="E121" i="20"/>
  <c r="I121" i="20"/>
  <c r="J121" i="20" s="1"/>
  <c r="K121" i="20" a="1"/>
  <c r="K121" i="20" s="1"/>
  <c r="L121" i="20" s="1"/>
  <c r="N121" i="20"/>
  <c r="O121" i="20"/>
  <c r="P121" i="20"/>
  <c r="S121" i="20"/>
  <c r="U121" i="20" s="1"/>
  <c r="T121" i="20"/>
  <c r="W121" i="20"/>
  <c r="Z121" i="20"/>
  <c r="A122" i="20"/>
  <c r="C122" i="20"/>
  <c r="D122" i="20"/>
  <c r="E122" i="20"/>
  <c r="I122" i="20"/>
  <c r="J122" i="20" s="1"/>
  <c r="AG122" i="20" s="1"/>
  <c r="K122" i="20" a="1"/>
  <c r="K122" i="20" s="1"/>
  <c r="L122" i="20" s="1"/>
  <c r="N122" i="20"/>
  <c r="O122" i="20"/>
  <c r="P122" i="20"/>
  <c r="S122" i="20"/>
  <c r="T122" i="20"/>
  <c r="W122" i="20"/>
  <c r="Z122" i="20"/>
  <c r="A123" i="20"/>
  <c r="C123" i="20"/>
  <c r="D123" i="20"/>
  <c r="E123" i="20"/>
  <c r="I123" i="20"/>
  <c r="J123" i="20" s="1"/>
  <c r="K123" i="20" a="1"/>
  <c r="K123" i="20" s="1"/>
  <c r="L123" i="20" s="1"/>
  <c r="N123" i="20"/>
  <c r="O123" i="20"/>
  <c r="P123" i="20"/>
  <c r="Q123" i="20" s="1"/>
  <c r="R123" i="20" s="1" a="1"/>
  <c r="R123" i="20" s="1"/>
  <c r="S123" i="20"/>
  <c r="T123" i="20"/>
  <c r="W123" i="20"/>
  <c r="Z123" i="20"/>
  <c r="A124" i="20"/>
  <c r="C124" i="20"/>
  <c r="D124" i="20"/>
  <c r="E124" i="20"/>
  <c r="I124" i="20"/>
  <c r="J124" i="20"/>
  <c r="AG124" i="20" s="1"/>
  <c r="K124" i="20" a="1"/>
  <c r="K124" i="20" s="1"/>
  <c r="L124" i="20" s="1"/>
  <c r="N124" i="20"/>
  <c r="O124" i="20"/>
  <c r="P124" i="20"/>
  <c r="Q124" i="20" s="1"/>
  <c r="R124" i="20" s="1" a="1"/>
  <c r="R124" i="20" s="1"/>
  <c r="S124" i="20"/>
  <c r="U124" i="20" s="1"/>
  <c r="T124" i="20"/>
  <c r="W124" i="20"/>
  <c r="Z124" i="20"/>
  <c r="A125" i="20"/>
  <c r="C125" i="20"/>
  <c r="D125" i="20"/>
  <c r="E125" i="20"/>
  <c r="I125" i="20"/>
  <c r="J125" i="20" s="1"/>
  <c r="K125" i="20" a="1"/>
  <c r="K125" i="20" s="1"/>
  <c r="L125" i="20" s="1"/>
  <c r="M125" i="20" s="1" a="1"/>
  <c r="M125" i="20" s="1"/>
  <c r="N125" i="20"/>
  <c r="O125" i="20"/>
  <c r="P125" i="20"/>
  <c r="S125" i="20"/>
  <c r="T125" i="20"/>
  <c r="W125" i="20"/>
  <c r="Z125" i="20"/>
  <c r="A126" i="20"/>
  <c r="C126" i="20"/>
  <c r="D126" i="20"/>
  <c r="E126" i="20"/>
  <c r="I126" i="20"/>
  <c r="J126" i="20" s="1"/>
  <c r="K126" i="20" a="1"/>
  <c r="K126" i="20" s="1"/>
  <c r="L126" i="20" s="1"/>
  <c r="M126" i="20" s="1" a="1"/>
  <c r="M126" i="20" s="1"/>
  <c r="N126" i="20"/>
  <c r="O126" i="20"/>
  <c r="P126" i="20"/>
  <c r="S126" i="20"/>
  <c r="U126" i="20" s="1"/>
  <c r="T126" i="20"/>
  <c r="W126" i="20"/>
  <c r="Z126" i="20"/>
  <c r="A127" i="20"/>
  <c r="C127" i="20"/>
  <c r="D127" i="20"/>
  <c r="E127" i="20"/>
  <c r="I127" i="20"/>
  <c r="J127" i="20" s="1"/>
  <c r="AG127" i="20" s="1"/>
  <c r="K127" i="20" a="1"/>
  <c r="K127" i="20" s="1"/>
  <c r="L127" i="20" s="1"/>
  <c r="N127" i="20"/>
  <c r="O127" i="20"/>
  <c r="P127" i="20"/>
  <c r="S127" i="20"/>
  <c r="T127" i="20"/>
  <c r="W127" i="20"/>
  <c r="Z127" i="20"/>
  <c r="A128" i="20"/>
  <c r="C128" i="20"/>
  <c r="D128" i="20"/>
  <c r="E128" i="20"/>
  <c r="I128" i="20"/>
  <c r="J128" i="20" s="1"/>
  <c r="K128" i="20" a="1"/>
  <c r="K128" i="20" s="1"/>
  <c r="L128" i="20" s="1"/>
  <c r="N128" i="20"/>
  <c r="O128" i="20"/>
  <c r="P128" i="20"/>
  <c r="Q128" i="20" s="1"/>
  <c r="R128" i="20" s="1" a="1"/>
  <c r="R128" i="20" s="1"/>
  <c r="S128" i="20"/>
  <c r="U128" i="20" s="1"/>
  <c r="T128" i="20"/>
  <c r="W128" i="20"/>
  <c r="Z128" i="20"/>
  <c r="A129" i="20"/>
  <c r="C129" i="20"/>
  <c r="D129" i="20"/>
  <c r="E129" i="20"/>
  <c r="I129" i="20"/>
  <c r="J129" i="20" s="1"/>
  <c r="K129" i="20" a="1"/>
  <c r="K129" i="20" s="1"/>
  <c r="L129" i="20" s="1"/>
  <c r="N129" i="20"/>
  <c r="O129" i="20"/>
  <c r="P129" i="20"/>
  <c r="Q129" i="20" s="1"/>
  <c r="R129" i="20" s="1" a="1"/>
  <c r="R129" i="20" s="1"/>
  <c r="S129" i="20"/>
  <c r="T129" i="20"/>
  <c r="W129" i="20"/>
  <c r="Z129" i="20"/>
  <c r="A130" i="20"/>
  <c r="C130" i="20"/>
  <c r="D130" i="20"/>
  <c r="E130" i="20"/>
  <c r="I130" i="20"/>
  <c r="J130" i="20"/>
  <c r="AG130" i="20" s="1"/>
  <c r="K130" i="20" a="1"/>
  <c r="K130" i="20" s="1"/>
  <c r="L130" i="20" s="1"/>
  <c r="N130" i="20"/>
  <c r="O130" i="20"/>
  <c r="P130" i="20"/>
  <c r="S130" i="20"/>
  <c r="U130" i="20" s="1"/>
  <c r="T130" i="20"/>
  <c r="W130" i="20"/>
  <c r="Z130" i="20"/>
  <c r="A131" i="20"/>
  <c r="C131" i="20"/>
  <c r="D131" i="20"/>
  <c r="E131" i="20"/>
  <c r="I131" i="20"/>
  <c r="J131" i="20" s="1"/>
  <c r="AG131" i="20" s="1"/>
  <c r="K131" i="20" a="1"/>
  <c r="K131" i="20" s="1"/>
  <c r="L131" i="20" s="1"/>
  <c r="N131" i="20"/>
  <c r="O131" i="20"/>
  <c r="P131" i="20"/>
  <c r="S131" i="20"/>
  <c r="U131" i="20" s="1"/>
  <c r="T131" i="20"/>
  <c r="W131" i="20"/>
  <c r="Z131" i="20"/>
  <c r="A132" i="20"/>
  <c r="C132" i="20"/>
  <c r="D132" i="20"/>
  <c r="E132" i="20"/>
  <c r="I132" i="20"/>
  <c r="J132" i="20" s="1"/>
  <c r="K132" i="20" a="1"/>
  <c r="K132" i="20" s="1"/>
  <c r="L132" i="20" s="1"/>
  <c r="N132" i="20"/>
  <c r="O132" i="20"/>
  <c r="P132" i="20"/>
  <c r="Q132" i="20" s="1"/>
  <c r="R132" i="20" s="1" a="1"/>
  <c r="R132" i="20" s="1"/>
  <c r="S132" i="20"/>
  <c r="T132" i="20"/>
  <c r="W132" i="20"/>
  <c r="Z132" i="20"/>
  <c r="A133" i="20"/>
  <c r="C133" i="20"/>
  <c r="D133" i="20"/>
  <c r="E133" i="20"/>
  <c r="I133" i="20"/>
  <c r="J133" i="20" s="1"/>
  <c r="AG133" i="20" s="1"/>
  <c r="K133" i="20" a="1"/>
  <c r="K133" i="20" s="1"/>
  <c r="L133" i="20" s="1"/>
  <c r="N133" i="20"/>
  <c r="O133" i="20"/>
  <c r="P133" i="20"/>
  <c r="S133" i="20"/>
  <c r="V133" i="20" s="1"/>
  <c r="T133" i="20"/>
  <c r="W133" i="20"/>
  <c r="Z133" i="20"/>
  <c r="A134" i="20"/>
  <c r="C134" i="20"/>
  <c r="D134" i="20"/>
  <c r="E134" i="20"/>
  <c r="I134" i="20"/>
  <c r="J134" i="20"/>
  <c r="AG134" i="20" s="1"/>
  <c r="K134" i="20" a="1"/>
  <c r="K134" i="20" s="1"/>
  <c r="L134" i="20" s="1"/>
  <c r="N134" i="20"/>
  <c r="O134" i="20"/>
  <c r="P134" i="20"/>
  <c r="S134" i="20"/>
  <c r="T134" i="20"/>
  <c r="W134" i="20"/>
  <c r="Z134" i="20"/>
  <c r="A135" i="20"/>
  <c r="C135" i="20"/>
  <c r="D135" i="20"/>
  <c r="E135" i="20"/>
  <c r="I135" i="20"/>
  <c r="J135" i="20" s="1"/>
  <c r="AG135" i="20" s="1"/>
  <c r="K135" i="20" a="1"/>
  <c r="K135" i="20" s="1"/>
  <c r="L135" i="20" s="1"/>
  <c r="N135" i="20"/>
  <c r="O135" i="20"/>
  <c r="P135" i="20"/>
  <c r="S135" i="20"/>
  <c r="U135" i="20" s="1"/>
  <c r="T135" i="20"/>
  <c r="W135" i="20"/>
  <c r="Z135" i="20"/>
  <c r="A136" i="20"/>
  <c r="C136" i="20"/>
  <c r="D136" i="20"/>
  <c r="E136" i="20"/>
  <c r="I136" i="20"/>
  <c r="J136" i="20" s="1"/>
  <c r="AG136" i="20" s="1"/>
  <c r="K136" i="20" a="1"/>
  <c r="K136" i="20" s="1"/>
  <c r="L136" i="20" s="1"/>
  <c r="N136" i="20"/>
  <c r="O136" i="20"/>
  <c r="P136" i="20"/>
  <c r="S136" i="20"/>
  <c r="T136" i="20"/>
  <c r="W136" i="20"/>
  <c r="Z136" i="20"/>
  <c r="A137" i="20"/>
  <c r="C137" i="20"/>
  <c r="D137" i="20"/>
  <c r="E137" i="20"/>
  <c r="I137" i="20"/>
  <c r="J137" i="20"/>
  <c r="AG137" i="20" s="1"/>
  <c r="K137" i="20" a="1"/>
  <c r="K137" i="20" s="1"/>
  <c r="L137" i="20" s="1"/>
  <c r="N137" i="20"/>
  <c r="O137" i="20"/>
  <c r="P137" i="20"/>
  <c r="S137" i="20"/>
  <c r="T137" i="20"/>
  <c r="W137" i="20"/>
  <c r="Z137" i="20"/>
  <c r="A138" i="20"/>
  <c r="C138" i="20"/>
  <c r="D138" i="20"/>
  <c r="E138" i="20"/>
  <c r="I138" i="20"/>
  <c r="J138" i="20" s="1"/>
  <c r="AG138" i="20" s="1"/>
  <c r="K138" i="20" a="1"/>
  <c r="K138" i="20" s="1"/>
  <c r="L138" i="20" s="1"/>
  <c r="N138" i="20"/>
  <c r="O138" i="20"/>
  <c r="P138" i="20"/>
  <c r="S138" i="20"/>
  <c r="T138" i="20"/>
  <c r="W138" i="20"/>
  <c r="Z138" i="20"/>
  <c r="A139" i="20"/>
  <c r="C139" i="20"/>
  <c r="D139" i="20"/>
  <c r="E139" i="20"/>
  <c r="I139" i="20"/>
  <c r="J139" i="20" s="1"/>
  <c r="K139" i="20" a="1"/>
  <c r="K139" i="20" s="1"/>
  <c r="L139" i="20" s="1"/>
  <c r="N139" i="20"/>
  <c r="O139" i="20"/>
  <c r="P139" i="20"/>
  <c r="Q139" i="20" s="1"/>
  <c r="R139" i="20" s="1" a="1"/>
  <c r="R139" i="20" s="1"/>
  <c r="S139" i="20"/>
  <c r="T139" i="20"/>
  <c r="W139" i="20"/>
  <c r="Z139" i="20"/>
  <c r="A140" i="20"/>
  <c r="C140" i="20"/>
  <c r="D140" i="20"/>
  <c r="E140" i="20"/>
  <c r="I140" i="20"/>
  <c r="J140" i="20" s="1"/>
  <c r="AG140" i="20" s="1"/>
  <c r="K140" i="20" a="1"/>
  <c r="K140" i="20" s="1"/>
  <c r="N140" i="20"/>
  <c r="O140" i="20"/>
  <c r="P140" i="20"/>
  <c r="S140" i="20"/>
  <c r="T140" i="20"/>
  <c r="W140" i="20"/>
  <c r="Z140" i="20"/>
  <c r="A141" i="20"/>
  <c r="C141" i="20"/>
  <c r="D141" i="20"/>
  <c r="E141" i="20"/>
  <c r="I141" i="20"/>
  <c r="J141" i="20" s="1"/>
  <c r="K141" i="20" a="1"/>
  <c r="K141" i="20" s="1"/>
  <c r="L141" i="20" s="1"/>
  <c r="N141" i="20"/>
  <c r="O141" i="20"/>
  <c r="P141" i="20"/>
  <c r="S141" i="20"/>
  <c r="U141" i="20" s="1"/>
  <c r="V141" i="20" s="1"/>
  <c r="T141" i="20"/>
  <c r="W141" i="20"/>
  <c r="Z141" i="20"/>
  <c r="A142" i="20"/>
  <c r="C142" i="20"/>
  <c r="D142" i="20"/>
  <c r="E142" i="20"/>
  <c r="I142" i="20"/>
  <c r="J142" i="20" s="1"/>
  <c r="AG142" i="20" s="1"/>
  <c r="K142" i="20" a="1"/>
  <c r="K142" i="20" s="1"/>
  <c r="L142" i="20" s="1"/>
  <c r="N142" i="20"/>
  <c r="O142" i="20"/>
  <c r="P142" i="20"/>
  <c r="Q142" i="20" s="1"/>
  <c r="R142" i="20" s="1" a="1"/>
  <c r="R142" i="20" s="1"/>
  <c r="S142" i="20"/>
  <c r="T142" i="20"/>
  <c r="W142" i="20"/>
  <c r="Z142" i="20"/>
  <c r="A143" i="20"/>
  <c r="C143" i="20"/>
  <c r="D143" i="20"/>
  <c r="E143" i="20"/>
  <c r="I143" i="20"/>
  <c r="J143" i="20" s="1"/>
  <c r="K143" i="20" a="1"/>
  <c r="K143" i="20" s="1"/>
  <c r="L143" i="20" s="1"/>
  <c r="N143" i="20"/>
  <c r="O143" i="20"/>
  <c r="P143" i="20"/>
  <c r="Q143" i="20" s="1"/>
  <c r="R143" i="20" s="1" a="1"/>
  <c r="R143" i="20" s="1"/>
  <c r="S143" i="20"/>
  <c r="T143" i="20"/>
  <c r="W143" i="20"/>
  <c r="Z143" i="20"/>
  <c r="A144" i="20"/>
  <c r="C144" i="20"/>
  <c r="D144" i="20"/>
  <c r="E144" i="20"/>
  <c r="I144" i="20"/>
  <c r="J144" i="20" s="1"/>
  <c r="AG144" i="20" s="1"/>
  <c r="K144" i="20" a="1"/>
  <c r="K144" i="20" s="1"/>
  <c r="L144" i="20" s="1"/>
  <c r="N144" i="20"/>
  <c r="O144" i="20"/>
  <c r="P144" i="20"/>
  <c r="S144" i="20"/>
  <c r="V144" i="20" s="1"/>
  <c r="T144" i="20"/>
  <c r="W144" i="20"/>
  <c r="Z144" i="20"/>
  <c r="A145" i="20"/>
  <c r="C145" i="20"/>
  <c r="D145" i="20"/>
  <c r="E145" i="20"/>
  <c r="I145" i="20"/>
  <c r="J145" i="20" s="1"/>
  <c r="K145" i="20" a="1"/>
  <c r="K145" i="20" s="1"/>
  <c r="L145" i="20" s="1"/>
  <c r="N145" i="20"/>
  <c r="O145" i="20"/>
  <c r="P145" i="20"/>
  <c r="S145" i="20"/>
  <c r="T145" i="20"/>
  <c r="W145" i="20"/>
  <c r="Z145" i="20"/>
  <c r="A146" i="20"/>
  <c r="C146" i="20"/>
  <c r="D146" i="20"/>
  <c r="E146" i="20"/>
  <c r="I146" i="20"/>
  <c r="J146" i="20" s="1"/>
  <c r="K146" i="20" a="1"/>
  <c r="K146" i="20" s="1"/>
  <c r="L146" i="20" s="1"/>
  <c r="N146" i="20"/>
  <c r="O146" i="20"/>
  <c r="P146" i="20"/>
  <c r="Q146" i="20" s="1"/>
  <c r="R146" i="20" s="1" a="1"/>
  <c r="R146" i="20" s="1"/>
  <c r="S146" i="20"/>
  <c r="T146" i="20"/>
  <c r="W146" i="20"/>
  <c r="Z146" i="20"/>
  <c r="A147" i="20"/>
  <c r="C147" i="20"/>
  <c r="D147" i="20"/>
  <c r="E147" i="20"/>
  <c r="I147" i="20"/>
  <c r="J147" i="20" s="1"/>
  <c r="K147" i="20" a="1"/>
  <c r="K147" i="20" s="1"/>
  <c r="L147" i="20" s="1"/>
  <c r="N147" i="20"/>
  <c r="O147" i="20"/>
  <c r="P147" i="20"/>
  <c r="Q147" i="20" s="1"/>
  <c r="R147" i="20" s="1" a="1"/>
  <c r="R147" i="20" s="1"/>
  <c r="S147" i="20"/>
  <c r="T147" i="20"/>
  <c r="W147" i="20"/>
  <c r="Z147" i="20"/>
  <c r="A148" i="20"/>
  <c r="C148" i="20"/>
  <c r="D148" i="20"/>
  <c r="E148" i="20"/>
  <c r="I148" i="20"/>
  <c r="J148" i="20" s="1"/>
  <c r="K148" i="20" a="1"/>
  <c r="K148" i="20" s="1"/>
  <c r="N148" i="20"/>
  <c r="O148" i="20"/>
  <c r="P148" i="20"/>
  <c r="Q148" i="20" s="1"/>
  <c r="R148" i="20" s="1" a="1"/>
  <c r="R148" i="20" s="1"/>
  <c r="S148" i="20"/>
  <c r="V148" i="20" s="1"/>
  <c r="T148" i="20"/>
  <c r="W148" i="20"/>
  <c r="Z148" i="20"/>
  <c r="A149" i="20"/>
  <c r="C149" i="20"/>
  <c r="D149" i="20"/>
  <c r="E149" i="20"/>
  <c r="I149" i="20"/>
  <c r="J149" i="20" s="1"/>
  <c r="AG149" i="20" s="1"/>
  <c r="K149" i="20" a="1"/>
  <c r="K149" i="20" s="1"/>
  <c r="L149" i="20" s="1"/>
  <c r="N149" i="20"/>
  <c r="O149" i="20"/>
  <c r="P149" i="20"/>
  <c r="S149" i="20"/>
  <c r="T149" i="20"/>
  <c r="W149" i="20"/>
  <c r="Z149" i="20"/>
  <c r="A150" i="20"/>
  <c r="C150" i="20"/>
  <c r="D150" i="20"/>
  <c r="E150" i="20"/>
  <c r="I150" i="20"/>
  <c r="J150" i="20" s="1"/>
  <c r="K150" i="20" a="1"/>
  <c r="K150" i="20" s="1"/>
  <c r="L150" i="20" s="1"/>
  <c r="N150" i="20"/>
  <c r="O150" i="20"/>
  <c r="P150" i="20"/>
  <c r="Q150" i="20" s="1"/>
  <c r="R150" i="20" s="1" a="1"/>
  <c r="R150" i="20" s="1"/>
  <c r="S150" i="20"/>
  <c r="T150" i="20"/>
  <c r="W150" i="20"/>
  <c r="Z150" i="20"/>
  <c r="A151" i="20"/>
  <c r="C151" i="20"/>
  <c r="D151" i="20"/>
  <c r="E151" i="20"/>
  <c r="I151" i="20"/>
  <c r="J151" i="20" s="1"/>
  <c r="AG151" i="20" s="1"/>
  <c r="K151" i="20" a="1"/>
  <c r="K151" i="20" s="1"/>
  <c r="L151" i="20" s="1"/>
  <c r="N151" i="20"/>
  <c r="O151" i="20"/>
  <c r="P151" i="20"/>
  <c r="Q151" i="20" s="1"/>
  <c r="R151" i="20" s="1" a="1"/>
  <c r="R151" i="20" s="1"/>
  <c r="S151" i="20"/>
  <c r="T151" i="20"/>
  <c r="W151" i="20"/>
  <c r="Z151" i="20"/>
  <c r="A152" i="20"/>
  <c r="C152" i="20"/>
  <c r="D152" i="20"/>
  <c r="E152" i="20"/>
  <c r="I152" i="20"/>
  <c r="J152" i="20" s="1"/>
  <c r="K152" i="20" a="1"/>
  <c r="K152" i="20" s="1"/>
  <c r="L152" i="20" s="1"/>
  <c r="N152" i="20"/>
  <c r="O152" i="20"/>
  <c r="P152" i="20"/>
  <c r="Q152" i="20" s="1"/>
  <c r="R152" i="20" s="1" a="1"/>
  <c r="R152" i="20" s="1"/>
  <c r="S152" i="20"/>
  <c r="T152" i="20"/>
  <c r="W152" i="20"/>
  <c r="Z152" i="20"/>
  <c r="A153" i="20"/>
  <c r="C153" i="20"/>
  <c r="D153" i="20"/>
  <c r="E153" i="20"/>
  <c r="I153" i="20"/>
  <c r="J153" i="20" s="1"/>
  <c r="AG153" i="20" s="1"/>
  <c r="K153" i="20" a="1"/>
  <c r="K153" i="20" s="1"/>
  <c r="L153" i="20" s="1"/>
  <c r="N153" i="20"/>
  <c r="O153" i="20"/>
  <c r="P153" i="20"/>
  <c r="S153" i="20"/>
  <c r="V153" i="20" s="1"/>
  <c r="T153" i="20"/>
  <c r="W153" i="20"/>
  <c r="Z153" i="20"/>
  <c r="A154" i="20"/>
  <c r="C154" i="20"/>
  <c r="D154" i="20"/>
  <c r="E154" i="20"/>
  <c r="I154" i="20"/>
  <c r="J154" i="20" s="1"/>
  <c r="AG154" i="20" s="1"/>
  <c r="K154" i="20" a="1"/>
  <c r="K154" i="20" s="1"/>
  <c r="L154" i="20" s="1"/>
  <c r="N154" i="20"/>
  <c r="O154" i="20"/>
  <c r="P154" i="20"/>
  <c r="S154" i="20"/>
  <c r="T154" i="20"/>
  <c r="W154" i="20"/>
  <c r="Z154" i="20"/>
  <c r="A155" i="20"/>
  <c r="C155" i="20"/>
  <c r="D155" i="20"/>
  <c r="E155" i="20"/>
  <c r="I155" i="20"/>
  <c r="J155" i="20" s="1"/>
  <c r="AG155" i="20" s="1"/>
  <c r="K155" i="20" a="1"/>
  <c r="K155" i="20" s="1"/>
  <c r="L155" i="20" s="1"/>
  <c r="N155" i="20"/>
  <c r="O155" i="20"/>
  <c r="P155" i="20"/>
  <c r="S155" i="20"/>
  <c r="T155" i="20"/>
  <c r="W155" i="20"/>
  <c r="Z155" i="20"/>
  <c r="A156" i="20"/>
  <c r="C156" i="20"/>
  <c r="D156" i="20"/>
  <c r="E156" i="20"/>
  <c r="I156" i="20"/>
  <c r="J156" i="20" s="1"/>
  <c r="AG156" i="20" s="1"/>
  <c r="K156" i="20" a="1"/>
  <c r="K156" i="20" s="1"/>
  <c r="L156" i="20" s="1"/>
  <c r="M156" i="20" s="1" a="1"/>
  <c r="M156" i="20" s="1"/>
  <c r="N156" i="20"/>
  <c r="O156" i="20"/>
  <c r="P156" i="20"/>
  <c r="Q156" i="20" s="1"/>
  <c r="R156" i="20" s="1" a="1"/>
  <c r="R156" i="20" s="1"/>
  <c r="S156" i="20"/>
  <c r="U156" i="20" s="1"/>
  <c r="T156" i="20"/>
  <c r="W156" i="20"/>
  <c r="Z156" i="20"/>
  <c r="A157" i="20"/>
  <c r="C157" i="20"/>
  <c r="D157" i="20"/>
  <c r="E157" i="20"/>
  <c r="I157" i="20"/>
  <c r="J157" i="20" s="1"/>
  <c r="AG157" i="20" s="1"/>
  <c r="K157" i="20" a="1"/>
  <c r="K157" i="20" s="1"/>
  <c r="L157" i="20" s="1"/>
  <c r="N157" i="20"/>
  <c r="O157" i="20"/>
  <c r="P157" i="20"/>
  <c r="S157" i="20"/>
  <c r="T157" i="20"/>
  <c r="W157" i="20"/>
  <c r="Z157" i="20"/>
  <c r="A158" i="20"/>
  <c r="C158" i="20"/>
  <c r="D158" i="20"/>
  <c r="E158" i="20"/>
  <c r="I158" i="20"/>
  <c r="J158" i="20" s="1"/>
  <c r="K158" i="20" a="1"/>
  <c r="K158" i="20" s="1"/>
  <c r="L158" i="20" s="1"/>
  <c r="N158" i="20"/>
  <c r="O158" i="20"/>
  <c r="P158" i="20"/>
  <c r="Q158" i="20" s="1"/>
  <c r="R158" i="20" s="1" a="1"/>
  <c r="R158" i="20" s="1"/>
  <c r="S158" i="20"/>
  <c r="V158" i="20" s="1"/>
  <c r="T158" i="20"/>
  <c r="W158" i="20"/>
  <c r="Z158" i="20"/>
  <c r="A159" i="20"/>
  <c r="C159" i="20"/>
  <c r="D159" i="20"/>
  <c r="E159" i="20"/>
  <c r="I159" i="20"/>
  <c r="J159" i="20" s="1"/>
  <c r="K159" i="20" a="1"/>
  <c r="K159" i="20" s="1"/>
  <c r="L159" i="20" s="1"/>
  <c r="N159" i="20"/>
  <c r="O159" i="20"/>
  <c r="P159" i="20"/>
  <c r="Q159" i="20" s="1"/>
  <c r="R159" i="20" s="1" a="1"/>
  <c r="R159" i="20" s="1"/>
  <c r="S159" i="20"/>
  <c r="U159" i="20" s="1"/>
  <c r="T159" i="20"/>
  <c r="W159" i="20"/>
  <c r="Z159" i="20"/>
  <c r="A160" i="20"/>
  <c r="C160" i="20"/>
  <c r="D160" i="20"/>
  <c r="E160" i="20"/>
  <c r="I160" i="20"/>
  <c r="J160" i="20" s="1"/>
  <c r="AG160" i="20" s="1"/>
  <c r="K160" i="20" a="1"/>
  <c r="K160" i="20" s="1"/>
  <c r="L160" i="20" s="1"/>
  <c r="N160" i="20"/>
  <c r="O160" i="20"/>
  <c r="P160" i="20"/>
  <c r="S160" i="20"/>
  <c r="T160" i="20"/>
  <c r="W160" i="20"/>
  <c r="Z160" i="20"/>
  <c r="A161" i="20"/>
  <c r="C161" i="20"/>
  <c r="D161" i="20"/>
  <c r="E161" i="20"/>
  <c r="I161" i="20"/>
  <c r="J161" i="20" s="1"/>
  <c r="AG161" i="20" s="1"/>
  <c r="K161" i="20" a="1"/>
  <c r="K161" i="20" s="1"/>
  <c r="L161" i="20" s="1"/>
  <c r="N161" i="20"/>
  <c r="O161" i="20"/>
  <c r="P161" i="20"/>
  <c r="Q161" i="20" s="1"/>
  <c r="R161" i="20" s="1" a="1"/>
  <c r="R161" i="20" s="1"/>
  <c r="S161" i="20"/>
  <c r="U161" i="20" s="1"/>
  <c r="T161" i="20"/>
  <c r="W161" i="20"/>
  <c r="Z161" i="20"/>
  <c r="A162" i="20"/>
  <c r="C162" i="20"/>
  <c r="D162" i="20"/>
  <c r="E162" i="20"/>
  <c r="I162" i="20"/>
  <c r="J162" i="20" s="1"/>
  <c r="AG162" i="20" s="1"/>
  <c r="K162" i="20" a="1"/>
  <c r="K162" i="20" s="1"/>
  <c r="L162" i="20" s="1"/>
  <c r="N162" i="20"/>
  <c r="O162" i="20"/>
  <c r="P162" i="20"/>
  <c r="S162" i="20"/>
  <c r="V162" i="20" s="1"/>
  <c r="T162" i="20"/>
  <c r="W162" i="20"/>
  <c r="Z162" i="20"/>
  <c r="A163" i="20"/>
  <c r="C163" i="20"/>
  <c r="D163" i="20"/>
  <c r="E163" i="20"/>
  <c r="I163" i="20"/>
  <c r="J163" i="20" s="1"/>
  <c r="K163" i="20" a="1"/>
  <c r="K163" i="20" s="1"/>
  <c r="L163" i="20" s="1"/>
  <c r="N163" i="20"/>
  <c r="O163" i="20"/>
  <c r="P163" i="20"/>
  <c r="Q163" i="20" s="1"/>
  <c r="R163" i="20" s="1" a="1"/>
  <c r="R163" i="20" s="1"/>
  <c r="S163" i="20"/>
  <c r="U163" i="20" s="1"/>
  <c r="T163" i="20"/>
  <c r="W163" i="20"/>
  <c r="Z163" i="20"/>
  <c r="A164" i="20"/>
  <c r="C164" i="20"/>
  <c r="D164" i="20"/>
  <c r="E164" i="20"/>
  <c r="I164" i="20"/>
  <c r="J164" i="20" s="1"/>
  <c r="K164" i="20" a="1"/>
  <c r="K164" i="20" s="1"/>
  <c r="L164" i="20" s="1"/>
  <c r="N164" i="20"/>
  <c r="O164" i="20"/>
  <c r="P164" i="20"/>
  <c r="S164" i="20"/>
  <c r="U164" i="20" s="1"/>
  <c r="V164" i="20" s="1"/>
  <c r="T164" i="20"/>
  <c r="W164" i="20"/>
  <c r="Z164" i="20"/>
  <c r="A165" i="20"/>
  <c r="C165" i="20"/>
  <c r="D165" i="20"/>
  <c r="E165" i="20"/>
  <c r="I165" i="20"/>
  <c r="J165" i="20" s="1"/>
  <c r="K165" i="20" a="1"/>
  <c r="K165" i="20" s="1"/>
  <c r="N165" i="20"/>
  <c r="O165" i="20"/>
  <c r="P165" i="20"/>
  <c r="Q165" i="20" s="1"/>
  <c r="R165" i="20" s="1" a="1"/>
  <c r="R165" i="20" s="1"/>
  <c r="S165" i="20"/>
  <c r="U165" i="20" s="1"/>
  <c r="T165" i="20"/>
  <c r="W165" i="20"/>
  <c r="Z165" i="20"/>
  <c r="A166" i="20"/>
  <c r="C166" i="20"/>
  <c r="D166" i="20"/>
  <c r="E166" i="20"/>
  <c r="I166" i="20"/>
  <c r="J166" i="20" s="1"/>
  <c r="AG166" i="20" s="1"/>
  <c r="K166" i="20" a="1"/>
  <c r="K166" i="20" s="1"/>
  <c r="L166" i="20" s="1"/>
  <c r="N166" i="20"/>
  <c r="O166" i="20"/>
  <c r="P166" i="20"/>
  <c r="Q166" i="20" s="1"/>
  <c r="R166" i="20" s="1" a="1"/>
  <c r="R166" i="20" s="1"/>
  <c r="S166" i="20"/>
  <c r="U166" i="20" s="1"/>
  <c r="T166" i="20"/>
  <c r="W166" i="20"/>
  <c r="Z166" i="20"/>
  <c r="A167" i="20"/>
  <c r="C167" i="20"/>
  <c r="D167" i="20"/>
  <c r="E167" i="20"/>
  <c r="I167" i="20"/>
  <c r="J167" i="20" s="1"/>
  <c r="K167" i="20" a="1"/>
  <c r="K167" i="20" s="1"/>
  <c r="L167" i="20" s="1"/>
  <c r="N167" i="20"/>
  <c r="O167" i="20"/>
  <c r="P167" i="20"/>
  <c r="S167" i="20"/>
  <c r="U167" i="20" s="1"/>
  <c r="T167" i="20"/>
  <c r="W167" i="20"/>
  <c r="Z167" i="20"/>
  <c r="A168" i="20"/>
  <c r="C168" i="20"/>
  <c r="D168" i="20"/>
  <c r="E168" i="20"/>
  <c r="I168" i="20"/>
  <c r="J168" i="20" s="1"/>
  <c r="AG168" i="20" s="1"/>
  <c r="K168" i="20" a="1"/>
  <c r="K168" i="20" s="1"/>
  <c r="L168" i="20" s="1"/>
  <c r="N168" i="20"/>
  <c r="O168" i="20"/>
  <c r="P168" i="20"/>
  <c r="Q168" i="20" s="1"/>
  <c r="R168" i="20" s="1" a="1"/>
  <c r="R168" i="20" s="1"/>
  <c r="S168" i="20"/>
  <c r="V168" i="20" s="1"/>
  <c r="T168" i="20"/>
  <c r="W168" i="20"/>
  <c r="Z168" i="20"/>
  <c r="A169" i="20"/>
  <c r="C169" i="20"/>
  <c r="D169" i="20"/>
  <c r="E169" i="20"/>
  <c r="I169" i="20"/>
  <c r="J169" i="20" s="1"/>
  <c r="K169" i="20" a="1"/>
  <c r="K169" i="20" s="1"/>
  <c r="L169" i="20" s="1"/>
  <c r="M169" i="20" s="1" a="1"/>
  <c r="M169" i="20" s="1"/>
  <c r="N169" i="20"/>
  <c r="O169" i="20"/>
  <c r="P169" i="20"/>
  <c r="Q169" i="20" s="1"/>
  <c r="R169" i="20" s="1" a="1"/>
  <c r="R169" i="20" s="1"/>
  <c r="S169" i="20"/>
  <c r="T169" i="20"/>
  <c r="W169" i="20"/>
  <c r="Z169" i="20"/>
  <c r="A170" i="20"/>
  <c r="C170" i="20"/>
  <c r="D170" i="20"/>
  <c r="E170" i="20"/>
  <c r="I170" i="20"/>
  <c r="J170" i="20" s="1"/>
  <c r="AG170" i="20" s="1"/>
  <c r="K170" i="20" a="1"/>
  <c r="K170" i="20" s="1"/>
  <c r="L170" i="20" s="1"/>
  <c r="N170" i="20"/>
  <c r="O170" i="20"/>
  <c r="P170" i="20"/>
  <c r="S170" i="20"/>
  <c r="T170" i="20"/>
  <c r="W170" i="20"/>
  <c r="Z170" i="20"/>
  <c r="A171" i="20"/>
  <c r="C171" i="20"/>
  <c r="D171" i="20"/>
  <c r="E171" i="20"/>
  <c r="I171" i="20"/>
  <c r="J171" i="20" s="1"/>
  <c r="AG171" i="20" s="1"/>
  <c r="K171" i="20" a="1"/>
  <c r="K171" i="20" s="1"/>
  <c r="N171" i="20"/>
  <c r="O171" i="20"/>
  <c r="P171" i="20"/>
  <c r="Q171" i="20" s="1"/>
  <c r="R171" i="20" s="1" a="1"/>
  <c r="R171" i="20" s="1"/>
  <c r="S171" i="20"/>
  <c r="T171" i="20"/>
  <c r="W171" i="20"/>
  <c r="Z171" i="20"/>
  <c r="A172" i="20"/>
  <c r="C172" i="20"/>
  <c r="D172" i="20"/>
  <c r="E172" i="20"/>
  <c r="I172" i="20"/>
  <c r="J172" i="20" s="1"/>
  <c r="K172" i="20" a="1"/>
  <c r="K172" i="20" s="1"/>
  <c r="L172" i="20" s="1"/>
  <c r="N172" i="20"/>
  <c r="O172" i="20"/>
  <c r="P172" i="20"/>
  <c r="S172" i="20"/>
  <c r="T172" i="20"/>
  <c r="W172" i="20"/>
  <c r="Z172" i="20"/>
  <c r="A173" i="20"/>
  <c r="C173" i="20"/>
  <c r="D173" i="20"/>
  <c r="E173" i="20"/>
  <c r="I173" i="20"/>
  <c r="J173" i="20" s="1"/>
  <c r="K173" i="20" a="1"/>
  <c r="K173" i="20" s="1"/>
  <c r="L173" i="20" s="1"/>
  <c r="N173" i="20"/>
  <c r="O173" i="20"/>
  <c r="P173" i="20"/>
  <c r="S173" i="20"/>
  <c r="U173" i="20" s="1"/>
  <c r="T173" i="20"/>
  <c r="W173" i="20"/>
  <c r="Z173" i="20"/>
  <c r="A174" i="20"/>
  <c r="C174" i="20"/>
  <c r="D174" i="20"/>
  <c r="E174" i="20"/>
  <c r="I174" i="20"/>
  <c r="J174" i="20" s="1"/>
  <c r="AG174" i="20" s="1"/>
  <c r="K174" i="20" a="1"/>
  <c r="K174" i="20" s="1"/>
  <c r="L174" i="20" s="1"/>
  <c r="N174" i="20"/>
  <c r="O174" i="20"/>
  <c r="P174" i="20"/>
  <c r="S174" i="20"/>
  <c r="U174" i="20" s="1"/>
  <c r="T174" i="20"/>
  <c r="W174" i="20"/>
  <c r="Z174" i="20"/>
  <c r="A175" i="20"/>
  <c r="C175" i="20"/>
  <c r="D175" i="20"/>
  <c r="E175" i="20"/>
  <c r="I175" i="20"/>
  <c r="J175" i="20" s="1"/>
  <c r="K175" i="20" a="1"/>
  <c r="K175" i="20" s="1"/>
  <c r="L175" i="20" s="1"/>
  <c r="M175" i="20" s="1" a="1"/>
  <c r="M175" i="20" s="1"/>
  <c r="N175" i="20"/>
  <c r="O175" i="20"/>
  <c r="P175" i="20"/>
  <c r="S175" i="20"/>
  <c r="T175" i="20"/>
  <c r="W175" i="20"/>
  <c r="Z175" i="20"/>
  <c r="A176" i="20"/>
  <c r="C176" i="20"/>
  <c r="D176" i="20"/>
  <c r="E176" i="20"/>
  <c r="I176" i="20"/>
  <c r="J176" i="20" s="1"/>
  <c r="AG176" i="20" s="1"/>
  <c r="K176" i="20" a="1"/>
  <c r="K176" i="20" s="1"/>
  <c r="L176" i="20" s="1"/>
  <c r="N176" i="20"/>
  <c r="O176" i="20"/>
  <c r="P176" i="20"/>
  <c r="S176" i="20"/>
  <c r="T176" i="20"/>
  <c r="W176" i="20"/>
  <c r="Z176" i="20"/>
  <c r="A177" i="20"/>
  <c r="C177" i="20"/>
  <c r="D177" i="20"/>
  <c r="E177" i="20"/>
  <c r="I177" i="20"/>
  <c r="J177" i="20" s="1"/>
  <c r="K177" i="20" a="1"/>
  <c r="K177" i="20" s="1"/>
  <c r="L177" i="20" s="1"/>
  <c r="N177" i="20"/>
  <c r="O177" i="20"/>
  <c r="P177" i="20"/>
  <c r="S177" i="20"/>
  <c r="T177" i="20"/>
  <c r="W177" i="20"/>
  <c r="Z177" i="20"/>
  <c r="A178" i="20"/>
  <c r="C178" i="20"/>
  <c r="D178" i="20"/>
  <c r="E178" i="20"/>
  <c r="I178" i="20"/>
  <c r="J178" i="20" s="1"/>
  <c r="K178" i="20" a="1"/>
  <c r="K178" i="20" s="1"/>
  <c r="L178" i="20" s="1"/>
  <c r="N178" i="20"/>
  <c r="O178" i="20"/>
  <c r="P178" i="20"/>
  <c r="S178" i="20"/>
  <c r="U178" i="20" s="1"/>
  <c r="T178" i="20"/>
  <c r="W178" i="20"/>
  <c r="Z178" i="20"/>
  <c r="A179" i="20"/>
  <c r="C179" i="20"/>
  <c r="D179" i="20"/>
  <c r="E179" i="20"/>
  <c r="I179" i="20"/>
  <c r="J179" i="20" s="1"/>
  <c r="AG179" i="20" s="1"/>
  <c r="K179" i="20" a="1"/>
  <c r="K179" i="20" s="1"/>
  <c r="L179" i="20" s="1"/>
  <c r="N179" i="20"/>
  <c r="O179" i="20"/>
  <c r="P179" i="20"/>
  <c r="S179" i="20"/>
  <c r="U179" i="20" s="1"/>
  <c r="T179" i="20"/>
  <c r="W179" i="20"/>
  <c r="Z179" i="20"/>
  <c r="A180" i="20"/>
  <c r="C180" i="20"/>
  <c r="D180" i="20"/>
  <c r="E180" i="20"/>
  <c r="I180" i="20"/>
  <c r="J180" i="20" s="1"/>
  <c r="K180" i="20" a="1"/>
  <c r="K180" i="20" s="1"/>
  <c r="L180" i="20" s="1"/>
  <c r="N180" i="20"/>
  <c r="O180" i="20"/>
  <c r="P180" i="20"/>
  <c r="S180" i="20"/>
  <c r="T180" i="20"/>
  <c r="W180" i="20"/>
  <c r="Z180" i="20"/>
  <c r="A181" i="20"/>
  <c r="C181" i="20"/>
  <c r="D181" i="20"/>
  <c r="E181" i="20"/>
  <c r="I181" i="20"/>
  <c r="J181" i="20" s="1"/>
  <c r="K181" i="20" a="1"/>
  <c r="K181" i="20" s="1"/>
  <c r="L181" i="20" s="1"/>
  <c r="N181" i="20"/>
  <c r="O181" i="20"/>
  <c r="P181" i="20"/>
  <c r="Q181" i="20" s="1"/>
  <c r="R181" i="20" s="1" a="1"/>
  <c r="R181" i="20" s="1"/>
  <c r="S181" i="20"/>
  <c r="T181" i="20"/>
  <c r="W181" i="20"/>
  <c r="Z181" i="20"/>
  <c r="A182" i="20"/>
  <c r="C182" i="20"/>
  <c r="D182" i="20"/>
  <c r="E182" i="20"/>
  <c r="I182" i="20"/>
  <c r="J182" i="20" s="1"/>
  <c r="K182" i="20" a="1"/>
  <c r="K182" i="20" s="1"/>
  <c r="L182" i="20" s="1"/>
  <c r="N182" i="20"/>
  <c r="O182" i="20"/>
  <c r="P182" i="20"/>
  <c r="Q182" i="20" s="1"/>
  <c r="R182" i="20" s="1" a="1"/>
  <c r="R182" i="20" s="1"/>
  <c r="S182" i="20"/>
  <c r="U182" i="20" s="1"/>
  <c r="T182" i="20"/>
  <c r="W182" i="20"/>
  <c r="Z182" i="20"/>
  <c r="A183" i="20"/>
  <c r="C183" i="20"/>
  <c r="D183" i="20"/>
  <c r="E183" i="20"/>
  <c r="I183" i="20"/>
  <c r="J183" i="20" s="1"/>
  <c r="AG183" i="20" s="1"/>
  <c r="K183" i="20" a="1"/>
  <c r="K183" i="20" s="1"/>
  <c r="L183" i="20" s="1"/>
  <c r="N183" i="20"/>
  <c r="O183" i="20"/>
  <c r="P183" i="20"/>
  <c r="S183" i="20"/>
  <c r="T183" i="20"/>
  <c r="W183" i="20"/>
  <c r="Z183" i="20"/>
  <c r="A184" i="20"/>
  <c r="C184" i="20"/>
  <c r="D184" i="20"/>
  <c r="E184" i="20"/>
  <c r="I184" i="20"/>
  <c r="J184" i="20" s="1"/>
  <c r="AG184" i="20" s="1"/>
  <c r="K184" i="20" a="1"/>
  <c r="K184" i="20" s="1"/>
  <c r="L184" i="20" s="1"/>
  <c r="M184" i="20" s="1" a="1"/>
  <c r="M184" i="20" s="1"/>
  <c r="N184" i="20"/>
  <c r="O184" i="20"/>
  <c r="P184" i="20"/>
  <c r="S184" i="20"/>
  <c r="U184" i="20" s="1"/>
  <c r="T184" i="20"/>
  <c r="W184" i="20"/>
  <c r="Z184" i="20"/>
  <c r="A185" i="20"/>
  <c r="C185" i="20"/>
  <c r="D185" i="20"/>
  <c r="E185" i="20"/>
  <c r="I185" i="20"/>
  <c r="J185" i="20" s="1"/>
  <c r="K185" i="20" a="1"/>
  <c r="K185" i="20" s="1"/>
  <c r="L185" i="20" s="1"/>
  <c r="M185" i="20" s="1" a="1"/>
  <c r="M185" i="20" s="1"/>
  <c r="N185" i="20"/>
  <c r="O185" i="20"/>
  <c r="P185" i="20"/>
  <c r="S185" i="20"/>
  <c r="U185" i="20" s="1"/>
  <c r="T185" i="20"/>
  <c r="W185" i="20"/>
  <c r="Z185" i="20"/>
  <c r="A186" i="20"/>
  <c r="C186" i="20"/>
  <c r="D186" i="20"/>
  <c r="E186" i="20"/>
  <c r="I186" i="20"/>
  <c r="J186" i="20" s="1"/>
  <c r="K186" i="20" a="1"/>
  <c r="K186" i="20" s="1"/>
  <c r="L186" i="20" s="1"/>
  <c r="M186" i="20" s="1" a="1"/>
  <c r="M186" i="20" s="1"/>
  <c r="N186" i="20"/>
  <c r="O186" i="20"/>
  <c r="P186" i="20"/>
  <c r="Q186" i="20" s="1"/>
  <c r="R186" i="20" s="1" a="1"/>
  <c r="R186" i="20" s="1"/>
  <c r="S186" i="20"/>
  <c r="T186" i="20"/>
  <c r="W186" i="20"/>
  <c r="Z186" i="20"/>
  <c r="A187" i="20"/>
  <c r="C187" i="20"/>
  <c r="D187" i="20"/>
  <c r="E187" i="20"/>
  <c r="I187" i="20"/>
  <c r="J187" i="20" s="1"/>
  <c r="AG187" i="20" s="1"/>
  <c r="K187" i="20" a="1"/>
  <c r="K187" i="20" s="1"/>
  <c r="L187" i="20" s="1"/>
  <c r="N187" i="20"/>
  <c r="O187" i="20"/>
  <c r="P187" i="20"/>
  <c r="Q187" i="20" s="1"/>
  <c r="R187" i="20" s="1" a="1"/>
  <c r="R187" i="20" s="1"/>
  <c r="S187" i="20"/>
  <c r="T187" i="20"/>
  <c r="W187" i="20"/>
  <c r="Z187" i="20"/>
  <c r="A188" i="20"/>
  <c r="C188" i="20"/>
  <c r="D188" i="20"/>
  <c r="E188" i="20"/>
  <c r="I188" i="20"/>
  <c r="J188" i="20" s="1"/>
  <c r="AG188" i="20" s="1"/>
  <c r="K188" i="20" a="1"/>
  <c r="K188" i="20" s="1"/>
  <c r="L188" i="20" s="1"/>
  <c r="N188" i="20"/>
  <c r="O188" i="20"/>
  <c r="P188" i="20"/>
  <c r="S188" i="20"/>
  <c r="T188" i="20"/>
  <c r="W188" i="20"/>
  <c r="Z188" i="20"/>
  <c r="A189" i="20"/>
  <c r="C189" i="20"/>
  <c r="D189" i="20"/>
  <c r="E189" i="20"/>
  <c r="I189" i="20"/>
  <c r="J189" i="20" s="1"/>
  <c r="K189" i="20" a="1"/>
  <c r="K189" i="20" s="1"/>
  <c r="L189" i="20" s="1"/>
  <c r="N189" i="20"/>
  <c r="O189" i="20"/>
  <c r="P189" i="20"/>
  <c r="S189" i="20"/>
  <c r="T189" i="20"/>
  <c r="W189" i="20"/>
  <c r="Z189" i="20"/>
  <c r="A190" i="20"/>
  <c r="C190" i="20"/>
  <c r="D190" i="20"/>
  <c r="E190" i="20"/>
  <c r="I190" i="20"/>
  <c r="J190" i="20" s="1"/>
  <c r="K190" i="20" a="1"/>
  <c r="K190" i="20" s="1"/>
  <c r="L190" i="20" s="1"/>
  <c r="N190" i="20"/>
  <c r="O190" i="20"/>
  <c r="P190" i="20"/>
  <c r="S190" i="20"/>
  <c r="U190" i="20" s="1"/>
  <c r="T190" i="20"/>
  <c r="W190" i="20"/>
  <c r="Z190" i="20"/>
  <c r="A191" i="20"/>
  <c r="C191" i="20"/>
  <c r="D191" i="20"/>
  <c r="E191" i="20"/>
  <c r="I191" i="20"/>
  <c r="J191" i="20" s="1"/>
  <c r="AG191" i="20" s="1"/>
  <c r="K191" i="20" a="1"/>
  <c r="K191" i="20" s="1"/>
  <c r="L191" i="20" s="1"/>
  <c r="N191" i="20"/>
  <c r="O191" i="20"/>
  <c r="P191" i="20"/>
  <c r="Q191" i="20" s="1"/>
  <c r="R191" i="20" s="1" a="1"/>
  <c r="R191" i="20" s="1"/>
  <c r="S191" i="20"/>
  <c r="T191" i="20"/>
  <c r="W191" i="20"/>
  <c r="Z191" i="20"/>
  <c r="A192" i="20"/>
  <c r="C192" i="20"/>
  <c r="D192" i="20"/>
  <c r="E192" i="20"/>
  <c r="I192" i="20"/>
  <c r="J192" i="20" s="1"/>
  <c r="K192" i="20" a="1"/>
  <c r="K192" i="20" s="1"/>
  <c r="L192" i="20" s="1"/>
  <c r="N192" i="20"/>
  <c r="O192" i="20"/>
  <c r="P192" i="20"/>
  <c r="S192" i="20"/>
  <c r="T192" i="20"/>
  <c r="W192" i="20"/>
  <c r="Z192" i="20"/>
  <c r="A193" i="20"/>
  <c r="C193" i="20"/>
  <c r="D193" i="20"/>
  <c r="E193" i="20"/>
  <c r="I193" i="20"/>
  <c r="J193" i="20" s="1"/>
  <c r="K193" i="20" a="1"/>
  <c r="K193" i="20" s="1"/>
  <c r="L193" i="20" s="1"/>
  <c r="N193" i="20"/>
  <c r="O193" i="20"/>
  <c r="P193" i="20"/>
  <c r="Q193" i="20" s="1"/>
  <c r="R193" i="20" s="1" a="1"/>
  <c r="R193" i="20" s="1"/>
  <c r="S193" i="20"/>
  <c r="T193" i="20"/>
  <c r="W193" i="20"/>
  <c r="Z193" i="20"/>
  <c r="A194" i="20"/>
  <c r="C194" i="20"/>
  <c r="D194" i="20"/>
  <c r="E194" i="20"/>
  <c r="I194" i="20"/>
  <c r="J194" i="20" s="1"/>
  <c r="K194" i="20" a="1"/>
  <c r="K194" i="20" s="1"/>
  <c r="L194" i="20" s="1"/>
  <c r="N194" i="20"/>
  <c r="O194" i="20"/>
  <c r="P194" i="20"/>
  <c r="Q194" i="20" s="1"/>
  <c r="R194" i="20" s="1" a="1"/>
  <c r="R194" i="20" s="1"/>
  <c r="S194" i="20"/>
  <c r="T194" i="20"/>
  <c r="W194" i="20"/>
  <c r="Z194" i="20"/>
  <c r="A195" i="20"/>
  <c r="C195" i="20"/>
  <c r="D195" i="20"/>
  <c r="E195" i="20"/>
  <c r="I195" i="20"/>
  <c r="J195" i="20" s="1"/>
  <c r="K195" i="20" a="1"/>
  <c r="K195" i="20" s="1"/>
  <c r="L195" i="20" s="1"/>
  <c r="N195" i="20"/>
  <c r="O195" i="20"/>
  <c r="P195" i="20"/>
  <c r="S195" i="20"/>
  <c r="U195" i="20" s="1"/>
  <c r="T195" i="20"/>
  <c r="W195" i="20"/>
  <c r="Z195" i="20"/>
  <c r="A196" i="20"/>
  <c r="C196" i="20"/>
  <c r="D196" i="20"/>
  <c r="E196" i="20"/>
  <c r="I196" i="20"/>
  <c r="J196" i="20" s="1"/>
  <c r="AG196" i="20" s="1"/>
  <c r="K196" i="20" a="1"/>
  <c r="K196" i="20" s="1"/>
  <c r="L196" i="20" s="1"/>
  <c r="N196" i="20"/>
  <c r="O196" i="20"/>
  <c r="P196" i="20"/>
  <c r="S196" i="20"/>
  <c r="T196" i="20"/>
  <c r="W196" i="20"/>
  <c r="Z196" i="20"/>
  <c r="A197" i="20"/>
  <c r="C197" i="20"/>
  <c r="D197" i="20"/>
  <c r="E197" i="20"/>
  <c r="I197" i="20"/>
  <c r="J197" i="20" s="1"/>
  <c r="K197" i="20" a="1"/>
  <c r="K197" i="20" s="1"/>
  <c r="N197" i="20"/>
  <c r="O197" i="20"/>
  <c r="P197" i="20"/>
  <c r="S197" i="20"/>
  <c r="T197" i="20"/>
  <c r="W197" i="20"/>
  <c r="Z197" i="20"/>
  <c r="A198" i="20"/>
  <c r="C198" i="20"/>
  <c r="D198" i="20"/>
  <c r="E198" i="20"/>
  <c r="I198" i="20"/>
  <c r="J198" i="20" s="1"/>
  <c r="AG198" i="20" s="1"/>
  <c r="K198" i="20" a="1"/>
  <c r="K198" i="20" s="1"/>
  <c r="L198" i="20" s="1"/>
  <c r="N198" i="20"/>
  <c r="O198" i="20"/>
  <c r="P198" i="20"/>
  <c r="Q198" i="20" s="1"/>
  <c r="R198" i="20" s="1" a="1"/>
  <c r="R198" i="20" s="1"/>
  <c r="S198" i="20"/>
  <c r="V198" i="20" s="1"/>
  <c r="T198" i="20"/>
  <c r="W198" i="20"/>
  <c r="Z198" i="20"/>
  <c r="A199" i="20"/>
  <c r="C199" i="20"/>
  <c r="D199" i="20"/>
  <c r="E199" i="20"/>
  <c r="I199" i="20"/>
  <c r="J199" i="20" s="1"/>
  <c r="AG199" i="20" s="1"/>
  <c r="K199" i="20" a="1"/>
  <c r="K199" i="20" s="1"/>
  <c r="L199" i="20" s="1"/>
  <c r="N199" i="20"/>
  <c r="O199" i="20"/>
  <c r="P199" i="20"/>
  <c r="Q199" i="20" s="1"/>
  <c r="R199" i="20" s="1" a="1"/>
  <c r="R199" i="20" s="1"/>
  <c r="S199" i="20"/>
  <c r="U199" i="20" s="1"/>
  <c r="T199" i="20"/>
  <c r="W199" i="20"/>
  <c r="Z199" i="20"/>
  <c r="A200" i="20"/>
  <c r="C200" i="20"/>
  <c r="D200" i="20"/>
  <c r="E200" i="20"/>
  <c r="I200" i="20"/>
  <c r="J200" i="20" s="1"/>
  <c r="AG200" i="20" s="1"/>
  <c r="K200" i="20" a="1"/>
  <c r="K200" i="20" s="1"/>
  <c r="L200" i="20" s="1"/>
  <c r="M200" i="20" s="1" a="1"/>
  <c r="M200" i="20" s="1"/>
  <c r="N200" i="20"/>
  <c r="O200" i="20"/>
  <c r="P200" i="20"/>
  <c r="S200" i="20"/>
  <c r="T200" i="20"/>
  <c r="W200" i="20"/>
  <c r="Z200" i="20"/>
  <c r="A201" i="20"/>
  <c r="C201" i="20"/>
  <c r="D201" i="20"/>
  <c r="E201" i="20"/>
  <c r="I201" i="20"/>
  <c r="J201" i="20" s="1"/>
  <c r="K201" i="20" a="1"/>
  <c r="K201" i="20" s="1"/>
  <c r="L201" i="20" s="1"/>
  <c r="N201" i="20"/>
  <c r="O201" i="20"/>
  <c r="P201" i="20"/>
  <c r="S201" i="20"/>
  <c r="T201" i="20"/>
  <c r="W201" i="20"/>
  <c r="Z201" i="20"/>
  <c r="A202" i="20"/>
  <c r="C202" i="20"/>
  <c r="D202" i="20"/>
  <c r="E202" i="20"/>
  <c r="I202" i="20"/>
  <c r="J202" i="20" s="1"/>
  <c r="K202" i="20" a="1"/>
  <c r="K202" i="20" s="1"/>
  <c r="L202" i="20" s="1"/>
  <c r="N202" i="20"/>
  <c r="O202" i="20"/>
  <c r="P202" i="20"/>
  <c r="S202" i="20"/>
  <c r="T202" i="20"/>
  <c r="W202" i="20"/>
  <c r="Z202" i="20"/>
  <c r="A203" i="20"/>
  <c r="C203" i="20"/>
  <c r="D203" i="20"/>
  <c r="E203" i="20"/>
  <c r="I203" i="20"/>
  <c r="J203" i="20" s="1"/>
  <c r="K203" i="20" a="1"/>
  <c r="K203" i="20" s="1"/>
  <c r="L203" i="20" s="1"/>
  <c r="N203" i="20"/>
  <c r="O203" i="20"/>
  <c r="P203" i="20"/>
  <c r="Q203" i="20" s="1"/>
  <c r="R203" i="20" s="1" a="1"/>
  <c r="R203" i="20" s="1"/>
  <c r="S203" i="20"/>
  <c r="T203" i="20"/>
  <c r="W203" i="20"/>
  <c r="Z203" i="20"/>
  <c r="A204" i="20"/>
  <c r="C204" i="20"/>
  <c r="D204" i="20"/>
  <c r="E204" i="20"/>
  <c r="I204" i="20"/>
  <c r="J204" i="20" s="1"/>
  <c r="K204" i="20" a="1"/>
  <c r="K204" i="20" s="1"/>
  <c r="L204" i="20" s="1"/>
  <c r="M204" i="20" s="1" a="1"/>
  <c r="M204" i="20" s="1"/>
  <c r="N204" i="20"/>
  <c r="O204" i="20"/>
  <c r="P204" i="20"/>
  <c r="S204" i="20"/>
  <c r="V204" i="20" s="1"/>
  <c r="T204" i="20"/>
  <c r="W204" i="20"/>
  <c r="Z204" i="20"/>
  <c r="A205" i="20"/>
  <c r="C205" i="20"/>
  <c r="D205" i="20"/>
  <c r="E205" i="20"/>
  <c r="I205" i="20"/>
  <c r="J205" i="20" s="1"/>
  <c r="AG205" i="20" s="1"/>
  <c r="K205" i="20" a="1"/>
  <c r="K205" i="20" s="1"/>
  <c r="L205" i="20" s="1"/>
  <c r="N205" i="20"/>
  <c r="O205" i="20"/>
  <c r="P205" i="20"/>
  <c r="S205" i="20"/>
  <c r="T205" i="20"/>
  <c r="W205" i="20"/>
  <c r="Z205" i="20"/>
  <c r="A206" i="20"/>
  <c r="C206" i="20"/>
  <c r="D206" i="20"/>
  <c r="E206" i="20"/>
  <c r="I206" i="20"/>
  <c r="J206" i="20" s="1"/>
  <c r="AG206" i="20" s="1"/>
  <c r="K206" i="20" a="1"/>
  <c r="K206" i="20" s="1"/>
  <c r="L206" i="20" s="1"/>
  <c r="N206" i="20"/>
  <c r="O206" i="20"/>
  <c r="P206" i="20"/>
  <c r="Q206" i="20" s="1"/>
  <c r="R206" i="20" s="1" a="1"/>
  <c r="R206" i="20" s="1"/>
  <c r="S206" i="20"/>
  <c r="T206" i="20"/>
  <c r="W206" i="20"/>
  <c r="Z206" i="20"/>
  <c r="A207" i="20"/>
  <c r="C207" i="20"/>
  <c r="D207" i="20"/>
  <c r="E207" i="20"/>
  <c r="I207" i="20"/>
  <c r="J207" i="20" s="1"/>
  <c r="AG207" i="20" s="1"/>
  <c r="K207" i="20" a="1"/>
  <c r="K207" i="20" s="1"/>
  <c r="L207" i="20" s="1"/>
  <c r="M207" i="20" s="1" a="1"/>
  <c r="M207" i="20" s="1"/>
  <c r="N207" i="20"/>
  <c r="O207" i="20"/>
  <c r="P207" i="20"/>
  <c r="Q207" i="20" s="1"/>
  <c r="R207" i="20" s="1" a="1"/>
  <c r="R207" i="20" s="1"/>
  <c r="S207" i="20"/>
  <c r="T207" i="20"/>
  <c r="W207" i="20"/>
  <c r="Z207" i="20"/>
  <c r="A208" i="20"/>
  <c r="C208" i="20"/>
  <c r="D208" i="20"/>
  <c r="E208" i="20"/>
  <c r="I208" i="20"/>
  <c r="J208" i="20" s="1"/>
  <c r="AG208" i="20" s="1"/>
  <c r="K208" i="20" a="1"/>
  <c r="K208" i="20" s="1"/>
  <c r="L208" i="20" s="1"/>
  <c r="N208" i="20"/>
  <c r="O208" i="20"/>
  <c r="P208" i="20"/>
  <c r="Q208" i="20" s="1"/>
  <c r="R208" i="20" s="1" a="1"/>
  <c r="R208" i="20" s="1"/>
  <c r="S208" i="20"/>
  <c r="T208" i="20"/>
  <c r="W208" i="20"/>
  <c r="Z208" i="20"/>
  <c r="A209" i="20"/>
  <c r="C209" i="20"/>
  <c r="D209" i="20"/>
  <c r="E209" i="20"/>
  <c r="I209" i="20"/>
  <c r="J209" i="20" s="1"/>
  <c r="K209" i="20" a="1"/>
  <c r="K209" i="20" s="1"/>
  <c r="L209" i="20" s="1"/>
  <c r="N209" i="20"/>
  <c r="O209" i="20"/>
  <c r="P209" i="20"/>
  <c r="Q209" i="20" s="1"/>
  <c r="R209" i="20" s="1" a="1"/>
  <c r="R209" i="20" s="1"/>
  <c r="S209" i="20"/>
  <c r="U209" i="20" s="1"/>
  <c r="T209" i="20"/>
  <c r="W209" i="20"/>
  <c r="Z209" i="20"/>
  <c r="A210" i="20"/>
  <c r="C210" i="20"/>
  <c r="D210" i="20"/>
  <c r="E210" i="20"/>
  <c r="I210" i="20"/>
  <c r="J210" i="20" s="1"/>
  <c r="AG210" i="20" s="1"/>
  <c r="K210" i="20" a="1"/>
  <c r="K210" i="20" s="1"/>
  <c r="L210" i="20" s="1"/>
  <c r="N210" i="20"/>
  <c r="O210" i="20"/>
  <c r="P210" i="20"/>
  <c r="S210" i="20"/>
  <c r="T210" i="20"/>
  <c r="W210" i="20"/>
  <c r="Z210" i="20"/>
  <c r="A211" i="20"/>
  <c r="C211" i="20"/>
  <c r="D211" i="20"/>
  <c r="E211" i="20"/>
  <c r="I211" i="20"/>
  <c r="J211" i="20" s="1"/>
  <c r="K211" i="20" a="1"/>
  <c r="K211" i="20" s="1"/>
  <c r="L211" i="20" s="1"/>
  <c r="N211" i="20"/>
  <c r="O211" i="20"/>
  <c r="P211" i="20"/>
  <c r="Q211" i="20" s="1"/>
  <c r="R211" i="20" s="1" a="1"/>
  <c r="R211" i="20" s="1"/>
  <c r="S211" i="20"/>
  <c r="T211" i="20"/>
  <c r="W211" i="20"/>
  <c r="Z211" i="20"/>
  <c r="A212" i="20"/>
  <c r="C212" i="20"/>
  <c r="D212" i="20"/>
  <c r="E212" i="20"/>
  <c r="I212" i="20"/>
  <c r="J212" i="20" s="1"/>
  <c r="K212" i="20" a="1"/>
  <c r="K212" i="20" s="1"/>
  <c r="L212" i="20" s="1"/>
  <c r="N212" i="20"/>
  <c r="O212" i="20"/>
  <c r="P212" i="20"/>
  <c r="S212" i="20"/>
  <c r="T212" i="20"/>
  <c r="W212" i="20"/>
  <c r="Z212" i="20"/>
  <c r="A213" i="20"/>
  <c r="C213" i="20"/>
  <c r="D213" i="20"/>
  <c r="E213" i="20"/>
  <c r="I213" i="20"/>
  <c r="J213" i="20" s="1"/>
  <c r="K213" i="20" a="1"/>
  <c r="K213" i="20" s="1"/>
  <c r="L213" i="20" s="1"/>
  <c r="M213" i="20" s="1" a="1"/>
  <c r="M213" i="20" s="1"/>
  <c r="N213" i="20"/>
  <c r="O213" i="20"/>
  <c r="P213" i="20"/>
  <c r="S213" i="20"/>
  <c r="U213" i="20" s="1"/>
  <c r="T213" i="20"/>
  <c r="W213" i="20"/>
  <c r="Z213" i="20"/>
  <c r="A214" i="20"/>
  <c r="C214" i="20"/>
  <c r="D214" i="20"/>
  <c r="E214" i="20"/>
  <c r="I214" i="20"/>
  <c r="J214" i="20" s="1"/>
  <c r="AG214" i="20" s="1"/>
  <c r="K214" i="20" a="1"/>
  <c r="K214" i="20" s="1"/>
  <c r="L214" i="20" s="1"/>
  <c r="N214" i="20"/>
  <c r="O214" i="20"/>
  <c r="P214" i="20"/>
  <c r="Q214" i="20" s="1"/>
  <c r="R214" i="20" s="1" a="1"/>
  <c r="R214" i="20" s="1"/>
  <c r="S214" i="20"/>
  <c r="U214" i="20" s="1"/>
  <c r="T214" i="20"/>
  <c r="W214" i="20"/>
  <c r="Z214" i="20"/>
  <c r="A215" i="20"/>
  <c r="C215" i="20"/>
  <c r="D215" i="20"/>
  <c r="E215" i="20"/>
  <c r="I215" i="20"/>
  <c r="J215" i="20" s="1"/>
  <c r="K215" i="20" a="1"/>
  <c r="K215" i="20" s="1"/>
  <c r="L215" i="20" s="1"/>
  <c r="N215" i="20"/>
  <c r="O215" i="20"/>
  <c r="P215" i="20"/>
  <c r="Q215" i="20" s="1"/>
  <c r="R215" i="20" s="1" a="1"/>
  <c r="R215" i="20" s="1"/>
  <c r="S215" i="20"/>
  <c r="U215" i="20" s="1"/>
  <c r="V215" i="20" s="1"/>
  <c r="T215" i="20"/>
  <c r="W215" i="20"/>
  <c r="Z215" i="20"/>
  <c r="A216" i="20"/>
  <c r="C216" i="20"/>
  <c r="D216" i="20"/>
  <c r="E216" i="20"/>
  <c r="I216" i="20"/>
  <c r="J216" i="20" s="1"/>
  <c r="K216" i="20" a="1"/>
  <c r="K216" i="20" s="1"/>
  <c r="L216" i="20" s="1"/>
  <c r="N216" i="20"/>
  <c r="O216" i="20"/>
  <c r="P216" i="20"/>
  <c r="Q216" i="20" s="1"/>
  <c r="R216" i="20" s="1" a="1"/>
  <c r="R216" i="20" s="1"/>
  <c r="S216" i="20"/>
  <c r="T216" i="20"/>
  <c r="W216" i="20"/>
  <c r="Z216" i="20"/>
  <c r="A217" i="20"/>
  <c r="C217" i="20"/>
  <c r="D217" i="20"/>
  <c r="E217" i="20"/>
  <c r="I217" i="20"/>
  <c r="J217" i="20" s="1"/>
  <c r="K217" i="20" a="1"/>
  <c r="K217" i="20" s="1"/>
  <c r="L217" i="20" s="1"/>
  <c r="N217" i="20"/>
  <c r="O217" i="20"/>
  <c r="P217" i="20"/>
  <c r="S217" i="20"/>
  <c r="U217" i="20" s="1"/>
  <c r="T217" i="20"/>
  <c r="W217" i="20"/>
  <c r="Z217" i="20"/>
  <c r="A218" i="20"/>
  <c r="C218" i="20"/>
  <c r="D218" i="20"/>
  <c r="E218" i="20"/>
  <c r="I218" i="20"/>
  <c r="J218" i="20" s="1"/>
  <c r="K218" i="20" a="1"/>
  <c r="K218" i="20" s="1"/>
  <c r="L218" i="20" s="1"/>
  <c r="N218" i="20"/>
  <c r="O218" i="20"/>
  <c r="P218" i="20"/>
  <c r="Q218" i="20" s="1"/>
  <c r="R218" i="20" s="1" a="1"/>
  <c r="R218" i="20" s="1"/>
  <c r="S218" i="20"/>
  <c r="T218" i="20"/>
  <c r="W218" i="20"/>
  <c r="Z218" i="20"/>
  <c r="A219" i="20"/>
  <c r="C219" i="20"/>
  <c r="D219" i="20"/>
  <c r="E219" i="20"/>
  <c r="I219" i="20"/>
  <c r="J219" i="20" s="1"/>
  <c r="K219" i="20" a="1"/>
  <c r="K219" i="20" s="1"/>
  <c r="L219" i="20" s="1"/>
  <c r="N219" i="20"/>
  <c r="O219" i="20"/>
  <c r="P219" i="20"/>
  <c r="S219" i="20"/>
  <c r="U219" i="20" s="1"/>
  <c r="V219" i="20" s="1"/>
  <c r="T219" i="20"/>
  <c r="W219" i="20"/>
  <c r="Z219" i="20"/>
  <c r="A220" i="20"/>
  <c r="C220" i="20"/>
  <c r="D220" i="20"/>
  <c r="E220" i="20"/>
  <c r="I220" i="20"/>
  <c r="J220" i="20" s="1"/>
  <c r="K220" i="20" a="1"/>
  <c r="K220" i="20" s="1"/>
  <c r="L220" i="20" s="1"/>
  <c r="N220" i="20"/>
  <c r="O220" i="20"/>
  <c r="P220" i="20"/>
  <c r="Q220" i="20" s="1"/>
  <c r="R220" i="20" s="1" a="1"/>
  <c r="R220" i="20" s="1"/>
  <c r="S220" i="20"/>
  <c r="U220" i="20" s="1"/>
  <c r="T220" i="20"/>
  <c r="W220" i="20"/>
  <c r="Z220" i="20"/>
  <c r="A221" i="20"/>
  <c r="C221" i="20"/>
  <c r="D221" i="20"/>
  <c r="E221" i="20"/>
  <c r="I221" i="20"/>
  <c r="J221" i="20" s="1"/>
  <c r="K221" i="20" a="1"/>
  <c r="K221" i="20" s="1"/>
  <c r="L221" i="20" s="1"/>
  <c r="N221" i="20"/>
  <c r="O221" i="20"/>
  <c r="P221" i="20"/>
  <c r="S221" i="20"/>
  <c r="U221" i="20" s="1"/>
  <c r="T221" i="20"/>
  <c r="W221" i="20"/>
  <c r="Z221" i="20"/>
  <c r="A222" i="20"/>
  <c r="C222" i="20"/>
  <c r="D222" i="20"/>
  <c r="E222" i="20"/>
  <c r="I222" i="20"/>
  <c r="J222" i="20" s="1"/>
  <c r="AG222" i="20" s="1"/>
  <c r="K222" i="20" a="1"/>
  <c r="K222" i="20" s="1"/>
  <c r="L222" i="20" s="1"/>
  <c r="N222" i="20"/>
  <c r="O222" i="20"/>
  <c r="P222" i="20"/>
  <c r="S222" i="20"/>
  <c r="U222" i="20" s="1"/>
  <c r="T222" i="20"/>
  <c r="W222" i="20"/>
  <c r="Z222" i="20"/>
  <c r="A223" i="20"/>
  <c r="C223" i="20"/>
  <c r="D223" i="20"/>
  <c r="E223" i="20"/>
  <c r="I223" i="20"/>
  <c r="J223" i="20" s="1"/>
  <c r="K223" i="20" a="1"/>
  <c r="K223" i="20" s="1"/>
  <c r="L223" i="20" s="1"/>
  <c r="M223" i="20" s="1" a="1"/>
  <c r="M223" i="20" s="1"/>
  <c r="N223" i="20"/>
  <c r="O223" i="20"/>
  <c r="P223" i="20"/>
  <c r="S223" i="20"/>
  <c r="T223" i="20"/>
  <c r="W223" i="20"/>
  <c r="Z223" i="20"/>
  <c r="AR205" i="20" l="1"/>
  <c r="AR185" i="20"/>
  <c r="AR188" i="20"/>
  <c r="AQ188" i="20"/>
  <c r="AR148" i="20"/>
  <c r="AR211" i="20"/>
  <c r="AR68" i="20"/>
  <c r="AR65" i="20"/>
  <c r="AQ65" i="20"/>
  <c r="AR217" i="20"/>
  <c r="AR119" i="20"/>
  <c r="AQ100" i="20"/>
  <c r="AR100" i="20"/>
  <c r="AR203" i="20"/>
  <c r="AQ183" i="20"/>
  <c r="AR183" i="20"/>
  <c r="AR163" i="20"/>
  <c r="AR106" i="20"/>
  <c r="AR83" i="20"/>
  <c r="AQ57" i="20"/>
  <c r="AR57" i="20"/>
  <c r="AQ206" i="20"/>
  <c r="AR206" i="20"/>
  <c r="AR186" i="20"/>
  <c r="AQ166" i="20"/>
  <c r="AR166" i="20"/>
  <c r="AR146" i="20"/>
  <c r="AR109" i="20"/>
  <c r="AQ86" i="20"/>
  <c r="AR86" i="20"/>
  <c r="AR60" i="20"/>
  <c r="AR209" i="20"/>
  <c r="AR189" i="20"/>
  <c r="AR169" i="20"/>
  <c r="AQ149" i="20"/>
  <c r="AR149" i="20"/>
  <c r="AQ112" i="20"/>
  <c r="AR112" i="20"/>
  <c r="AR89" i="20"/>
  <c r="AQ66" i="20"/>
  <c r="AR66" i="20"/>
  <c r="AR63" i="20"/>
  <c r="AR212" i="20"/>
  <c r="AR192" i="20"/>
  <c r="AR172" i="20"/>
  <c r="AR152" i="20"/>
  <c r="AR95" i="20"/>
  <c r="AQ92" i="20"/>
  <c r="AR92" i="20"/>
  <c r="AR69" i="20"/>
  <c r="AR165" i="20"/>
  <c r="AR108" i="20"/>
  <c r="AQ208" i="20"/>
  <c r="AR208" i="20"/>
  <c r="AR194" i="20"/>
  <c r="AQ174" i="20"/>
  <c r="AR174" i="20"/>
  <c r="AQ154" i="20"/>
  <c r="AR154" i="20"/>
  <c r="AR71" i="20"/>
  <c r="AR197" i="20"/>
  <c r="AR177" i="20"/>
  <c r="AR131" i="20"/>
  <c r="AQ131" i="20"/>
  <c r="AR126" i="20"/>
  <c r="AR145" i="20"/>
  <c r="AQ119" i="20"/>
  <c r="AR85" i="20"/>
  <c r="AR59" i="20"/>
  <c r="AQ168" i="20"/>
  <c r="AR168" i="20"/>
  <c r="AR111" i="20"/>
  <c r="AR88" i="20"/>
  <c r="AR62" i="20"/>
  <c r="AQ171" i="20"/>
  <c r="AR171" i="20"/>
  <c r="AR94" i="20"/>
  <c r="AQ94" i="20"/>
  <c r="AR91" i="20"/>
  <c r="AR214" i="20"/>
  <c r="AQ214" i="20"/>
  <c r="AQ157" i="20"/>
  <c r="AR157" i="20"/>
  <c r="AQ77" i="20"/>
  <c r="AR77" i="20"/>
  <c r="AR74" i="20"/>
  <c r="AQ140" i="20"/>
  <c r="AR140" i="20"/>
  <c r="AQ134" i="20"/>
  <c r="AR134" i="20"/>
  <c r="AR80" i="20"/>
  <c r="AR191" i="20"/>
  <c r="AQ191" i="20"/>
  <c r="AR151" i="20"/>
  <c r="AQ151" i="20"/>
  <c r="AR114" i="20"/>
  <c r="AR116" i="20"/>
  <c r="AR97" i="20"/>
  <c r="AQ97" i="20"/>
  <c r="AR220" i="20"/>
  <c r="AQ200" i="20"/>
  <c r="AR200" i="20"/>
  <c r="AR180" i="20"/>
  <c r="AQ160" i="20"/>
  <c r="AR160" i="20"/>
  <c r="AR137" i="20"/>
  <c r="AQ137" i="20"/>
  <c r="AR129" i="20"/>
  <c r="AQ122" i="20"/>
  <c r="AR122" i="20"/>
  <c r="AR103" i="20"/>
  <c r="AR215" i="20"/>
  <c r="AR195" i="20"/>
  <c r="AR117" i="20"/>
  <c r="AQ138" i="20"/>
  <c r="AS138" i="20"/>
  <c r="AR138" i="20"/>
  <c r="AR135" i="20"/>
  <c r="AQ135" i="20"/>
  <c r="AR132" i="20"/>
  <c r="AR127" i="20"/>
  <c r="AQ127" i="20"/>
  <c r="AR101" i="20"/>
  <c r="AR78" i="20"/>
  <c r="AR75" i="20"/>
  <c r="AQ75" i="20"/>
  <c r="AR224" i="20"/>
  <c r="AR201" i="20"/>
  <c r="AQ107" i="20"/>
  <c r="AR107" i="20"/>
  <c r="AR84" i="20"/>
  <c r="AQ87" i="20"/>
  <c r="AR87" i="20"/>
  <c r="AQ170" i="20"/>
  <c r="AR170" i="20"/>
  <c r="AR150" i="20"/>
  <c r="AQ142" i="20"/>
  <c r="AR93" i="20"/>
  <c r="AQ205" i="20"/>
  <c r="AR173" i="20"/>
  <c r="AR96" i="20"/>
  <c r="AR216" i="20"/>
  <c r="AQ196" i="20"/>
  <c r="AR196" i="20"/>
  <c r="AQ176" i="20"/>
  <c r="AR176" i="20"/>
  <c r="AR156" i="20"/>
  <c r="AQ156" i="20"/>
  <c r="AR118" i="20"/>
  <c r="AQ118" i="20"/>
  <c r="AR99" i="20"/>
  <c r="AR76" i="20"/>
  <c r="AR73" i="20"/>
  <c r="AQ54" i="20"/>
  <c r="AR54" i="20"/>
  <c r="AR223" i="20"/>
  <c r="AR143" i="20"/>
  <c r="AQ98" i="20"/>
  <c r="AR98" i="20"/>
  <c r="AR72" i="20"/>
  <c r="AQ72" i="20"/>
  <c r="AR198" i="20"/>
  <c r="AQ198" i="20"/>
  <c r="AR178" i="20"/>
  <c r="AR158" i="20"/>
  <c r="AR120" i="20"/>
  <c r="AR221" i="20"/>
  <c r="AR181" i="20"/>
  <c r="AR204" i="20"/>
  <c r="AQ184" i="20"/>
  <c r="AR184" i="20"/>
  <c r="AR164" i="20"/>
  <c r="AQ58" i="20"/>
  <c r="AR58" i="20"/>
  <c r="AR187" i="20"/>
  <c r="AQ187" i="20"/>
  <c r="AR147" i="20"/>
  <c r="AQ136" i="20"/>
  <c r="AQ210" i="20"/>
  <c r="AR210" i="20"/>
  <c r="AR190" i="20"/>
  <c r="AQ113" i="20"/>
  <c r="AR113" i="20"/>
  <c r="AR115" i="20"/>
  <c r="AR70" i="20"/>
  <c r="AR219" i="20"/>
  <c r="AQ199" i="20"/>
  <c r="AR199" i="20"/>
  <c r="AQ179" i="20"/>
  <c r="AR179" i="20"/>
  <c r="AS179" i="20"/>
  <c r="AR159" i="20"/>
  <c r="AR139" i="20"/>
  <c r="AR136" i="20"/>
  <c r="AQ133" i="20"/>
  <c r="AR133" i="20"/>
  <c r="AQ130" i="20"/>
  <c r="AR130" i="20"/>
  <c r="AR128" i="20"/>
  <c r="AR121" i="20"/>
  <c r="AR102" i="20"/>
  <c r="AR79" i="20"/>
  <c r="AQ53" i="20"/>
  <c r="AR53" i="20"/>
  <c r="AR175" i="20"/>
  <c r="AR155" i="20"/>
  <c r="AQ155" i="20"/>
  <c r="AR218" i="20"/>
  <c r="AR125" i="20"/>
  <c r="AR161" i="20"/>
  <c r="AQ161" i="20"/>
  <c r="AR141" i="20"/>
  <c r="AR123" i="20"/>
  <c r="AR104" i="20"/>
  <c r="AR81" i="20"/>
  <c r="AR55" i="20"/>
  <c r="AQ144" i="20"/>
  <c r="AR144" i="20"/>
  <c r="AQ207" i="20"/>
  <c r="AR207" i="20"/>
  <c r="AR167" i="20"/>
  <c r="AS167" i="20"/>
  <c r="AR110" i="20"/>
  <c r="AS61" i="20"/>
  <c r="AR61" i="20"/>
  <c r="AQ61" i="20"/>
  <c r="AR90" i="20"/>
  <c r="AR67" i="20"/>
  <c r="AR64" i="20"/>
  <c r="AR213" i="20"/>
  <c r="AR193" i="20"/>
  <c r="AQ153" i="20"/>
  <c r="AR153" i="20"/>
  <c r="AR222" i="20"/>
  <c r="AR202" i="20"/>
  <c r="AR182" i="20"/>
  <c r="AQ162" i="20"/>
  <c r="AR162" i="20"/>
  <c r="AR142" i="20"/>
  <c r="AQ124" i="20"/>
  <c r="AR124" i="20"/>
  <c r="AR105" i="20"/>
  <c r="AQ82" i="20"/>
  <c r="AR82" i="20"/>
  <c r="AR56" i="20"/>
  <c r="AE204" i="20" a="1"/>
  <c r="AE204" i="20" s="1"/>
  <c r="Y80" i="20"/>
  <c r="Y83" i="20"/>
  <c r="Y125" i="20"/>
  <c r="Y120" i="20"/>
  <c r="Y98" i="20"/>
  <c r="Y141" i="20"/>
  <c r="Y101" i="20"/>
  <c r="Y78" i="20"/>
  <c r="Y224" i="20"/>
  <c r="Y146" i="20"/>
  <c r="Y147" i="20"/>
  <c r="Y110" i="20"/>
  <c r="Y84" i="20"/>
  <c r="AS291" i="20"/>
  <c r="Y217" i="20"/>
  <c r="Y143" i="20"/>
  <c r="Y54" i="20"/>
  <c r="Y89" i="20"/>
  <c r="Y139" i="20"/>
  <c r="Y124" i="20"/>
  <c r="Y145" i="20"/>
  <c r="Y105" i="20"/>
  <c r="Y74" i="20"/>
  <c r="Y63" i="20"/>
  <c r="Y73" i="20"/>
  <c r="Y148" i="20"/>
  <c r="Y111" i="20"/>
  <c r="Y108" i="20"/>
  <c r="Y59" i="20"/>
  <c r="AS254" i="20"/>
  <c r="Y81" i="20"/>
  <c r="Y90" i="20"/>
  <c r="Y64" i="20"/>
  <c r="Y151" i="20"/>
  <c r="Y157" i="20"/>
  <c r="Y122" i="20"/>
  <c r="Y163" i="20"/>
  <c r="Y103" i="20"/>
  <c r="Y149" i="20"/>
  <c r="Y55" i="20"/>
  <c r="Y115" i="20"/>
  <c r="Y121" i="20"/>
  <c r="Y102" i="20"/>
  <c r="Y94" i="20"/>
  <c r="Y68" i="20"/>
  <c r="AQ74" i="20"/>
  <c r="AQ222" i="20"/>
  <c r="U93" i="20"/>
  <c r="AG108" i="20"/>
  <c r="AG69" i="20"/>
  <c r="AQ69" i="20" s="1"/>
  <c r="AG193" i="20"/>
  <c r="U86" i="20"/>
  <c r="AG141" i="20"/>
  <c r="V98" i="20"/>
  <c r="AG186" i="20"/>
  <c r="AQ186" i="20" s="1"/>
  <c r="AG68" i="20"/>
  <c r="AQ68" i="20" s="1"/>
  <c r="U204" i="20"/>
  <c r="AG62" i="20"/>
  <c r="AG105" i="20"/>
  <c r="AQ105" i="20" s="1"/>
  <c r="V92" i="20"/>
  <c r="AE92" i="20" s="1" a="1"/>
  <c r="AE92" i="20" s="1"/>
  <c r="AG73" i="20"/>
  <c r="AG79" i="20"/>
  <c r="V105" i="20"/>
  <c r="AG224" i="20"/>
  <c r="V156" i="20"/>
  <c r="AE156" i="20" s="1" a="1"/>
  <c r="AE156" i="20" s="1"/>
  <c r="AG221" i="20"/>
  <c r="V159" i="20"/>
  <c r="AG96" i="20"/>
  <c r="AG71" i="20"/>
  <c r="AG189" i="20"/>
  <c r="AQ189" i="20" s="1"/>
  <c r="V84" i="20"/>
  <c r="AE84" i="20" s="1" a="1"/>
  <c r="AE84" i="20" s="1"/>
  <c r="AG70" i="20"/>
  <c r="AG203" i="20"/>
  <c r="V199" i="20"/>
  <c r="F126" i="20"/>
  <c r="V185" i="20"/>
  <c r="AE185" i="20" s="1" a="1"/>
  <c r="AE185" i="20" s="1"/>
  <c r="V184" i="20"/>
  <c r="AE184" i="20" s="1" a="1"/>
  <c r="AE184" i="20" s="1"/>
  <c r="U101" i="20"/>
  <c r="AG212" i="20"/>
  <c r="AQ212" i="20" s="1"/>
  <c r="V179" i="20"/>
  <c r="AG201" i="20"/>
  <c r="AG90" i="20"/>
  <c r="V82" i="20"/>
  <c r="V75" i="20"/>
  <c r="AG110" i="20"/>
  <c r="V107" i="20"/>
  <c r="AG89" i="20"/>
  <c r="AG152" i="20"/>
  <c r="U144" i="20"/>
  <c r="AG78" i="20"/>
  <c r="V128" i="20"/>
  <c r="U153" i="20"/>
  <c r="V173" i="20"/>
  <c r="AG195" i="20"/>
  <c r="U129" i="20"/>
  <c r="V129" i="20" s="1"/>
  <c r="AG91" i="20"/>
  <c r="L197" i="20"/>
  <c r="M197" i="20" s="1" a="1"/>
  <c r="M197" i="20" s="1"/>
  <c r="F197" i="20" s="1"/>
  <c r="L165" i="20"/>
  <c r="M165" i="20" s="1" a="1"/>
  <c r="M165" i="20" s="1"/>
  <c r="F165" i="20" s="1"/>
  <c r="V131" i="20"/>
  <c r="L60" i="20"/>
  <c r="M60" i="20" s="1" a="1"/>
  <c r="M60" i="20" s="1"/>
  <c r="F60" i="20" s="1"/>
  <c r="L81" i="20"/>
  <c r="M81" i="20" s="1" a="1"/>
  <c r="M81" i="20" s="1"/>
  <c r="F81" i="20" s="1"/>
  <c r="L63" i="20"/>
  <c r="M63" i="20" s="1" a="1"/>
  <c r="M63" i="20" s="1"/>
  <c r="F63" i="20" s="1"/>
  <c r="V221" i="20"/>
  <c r="V121" i="20"/>
  <c r="L140" i="20"/>
  <c r="M140" i="20" s="1" a="1"/>
  <c r="M140" i="20" s="1"/>
  <c r="F140" i="20" s="1"/>
  <c r="L171" i="20"/>
  <c r="M171" i="20" s="1" a="1"/>
  <c r="M171" i="20" s="1"/>
  <c r="F171" i="20" s="1"/>
  <c r="L148" i="20"/>
  <c r="M148" i="20" s="1" a="1"/>
  <c r="M148" i="20" s="1"/>
  <c r="F148" i="20" s="1"/>
  <c r="AG211" i="20"/>
  <c r="AQ211" i="20" s="1"/>
  <c r="V124" i="20"/>
  <c r="AG85" i="20"/>
  <c r="M198" i="20" a="1"/>
  <c r="M198" i="20" s="1"/>
  <c r="F198" i="20" s="1"/>
  <c r="M217" i="20" a="1"/>
  <c r="M217" i="20" s="1"/>
  <c r="F217" i="20" s="1"/>
  <c r="M216" i="20" a="1"/>
  <c r="M216" i="20" s="1"/>
  <c r="F216" i="20" s="1"/>
  <c r="M196" i="20" a="1"/>
  <c r="M196" i="20" s="1"/>
  <c r="F196" i="20" s="1"/>
  <c r="M153" i="20" a="1"/>
  <c r="M153" i="20" s="1"/>
  <c r="F153" i="20" s="1"/>
  <c r="Q88" i="20"/>
  <c r="R88" i="20" s="1" a="1"/>
  <c r="R88" i="20" s="1"/>
  <c r="Q167" i="20"/>
  <c r="R167" i="20" s="1" a="1"/>
  <c r="R167" i="20" s="1"/>
  <c r="M152" i="20" a="1"/>
  <c r="M152" i="20" s="1"/>
  <c r="F152" i="20" s="1"/>
  <c r="M191" i="20" a="1"/>
  <c r="M191" i="20" s="1"/>
  <c r="F191" i="20" s="1"/>
  <c r="Q138" i="20"/>
  <c r="R138" i="20" s="1" a="1"/>
  <c r="R138" i="20" s="1"/>
  <c r="M88" i="20" a="1"/>
  <c r="M88" i="20" s="1"/>
  <c r="F88" i="20" s="1"/>
  <c r="Q85" i="20"/>
  <c r="R85" i="20" s="1" a="1"/>
  <c r="R85" i="20" s="1"/>
  <c r="Q79" i="20"/>
  <c r="R79" i="20" s="1" a="1"/>
  <c r="R79" i="20" s="1"/>
  <c r="AF79" i="20" s="1"/>
  <c r="M212" i="20" a="1"/>
  <c r="M212" i="20" s="1"/>
  <c r="F212" i="20" s="1"/>
  <c r="Q185" i="20"/>
  <c r="R185" i="20" s="1" a="1"/>
  <c r="R185" i="20" s="1"/>
  <c r="Q164" i="20"/>
  <c r="R164" i="20" s="1" a="1"/>
  <c r="R164" i="20" s="1"/>
  <c r="M138" i="20" a="1"/>
  <c r="M138" i="20" s="1"/>
  <c r="F138" i="20" s="1"/>
  <c r="Q80" i="20"/>
  <c r="R80" i="20" s="1" a="1"/>
  <c r="R80" i="20" s="1"/>
  <c r="Q75" i="20"/>
  <c r="R75" i="20" s="1" a="1"/>
  <c r="R75" i="20" s="1"/>
  <c r="Q74" i="20"/>
  <c r="R74" i="20" s="1" a="1"/>
  <c r="R74" i="20" s="1"/>
  <c r="AG148" i="20"/>
  <c r="Q136" i="20"/>
  <c r="R136" i="20" s="1" a="1"/>
  <c r="R136" i="20" s="1"/>
  <c r="M137" i="20" a="1"/>
  <c r="M137" i="20" s="1"/>
  <c r="F137" i="20" s="1"/>
  <c r="Q135" i="20"/>
  <c r="R135" i="20" s="1" a="1"/>
  <c r="R135" i="20" s="1"/>
  <c r="Q134" i="20"/>
  <c r="R134" i="20" s="1" a="1"/>
  <c r="R134" i="20" s="1"/>
  <c r="AF134" i="20" s="1"/>
  <c r="AP134" i="20" s="1"/>
  <c r="Q130" i="20"/>
  <c r="R130" i="20" s="1" a="1"/>
  <c r="R130" i="20" s="1"/>
  <c r="AF130" i="20" s="1"/>
  <c r="AP130" i="20" s="1"/>
  <c r="Q126" i="20"/>
  <c r="R126" i="20" s="1" a="1"/>
  <c r="R126" i="20" s="1"/>
  <c r="Q118" i="20"/>
  <c r="R118" i="20" s="1" a="1"/>
  <c r="R118" i="20" s="1"/>
  <c r="Q205" i="20"/>
  <c r="R205" i="20" s="1" a="1"/>
  <c r="R205" i="20" s="1"/>
  <c r="Q179" i="20"/>
  <c r="R179" i="20" s="1" a="1"/>
  <c r="R179" i="20" s="1"/>
  <c r="AF179" i="20" s="1"/>
  <c r="Q223" i="20"/>
  <c r="R223" i="20" s="1" a="1"/>
  <c r="R223" i="20" s="1"/>
  <c r="AF223" i="20" s="1"/>
  <c r="Q175" i="20"/>
  <c r="R175" i="20" s="1" a="1"/>
  <c r="R175" i="20" s="1"/>
  <c r="M160" i="20" a="1"/>
  <c r="M160" i="20" s="1"/>
  <c r="F160" i="20" s="1"/>
  <c r="Q95" i="20"/>
  <c r="R95" i="20" s="1" a="1"/>
  <c r="R95" i="20" s="1"/>
  <c r="Q94" i="20"/>
  <c r="R94" i="20" s="1" a="1"/>
  <c r="R94" i="20" s="1"/>
  <c r="M70" i="20" a="1"/>
  <c r="M70" i="20" s="1"/>
  <c r="F70" i="20" s="1"/>
  <c r="Q62" i="20"/>
  <c r="R62" i="20" s="1" a="1"/>
  <c r="R62" i="20" s="1"/>
  <c r="Q201" i="20"/>
  <c r="R201" i="20" s="1" a="1"/>
  <c r="R201" i="20" s="1"/>
  <c r="Q200" i="20"/>
  <c r="R200" i="20" s="1" a="1"/>
  <c r="R200" i="20" s="1"/>
  <c r="Q174" i="20"/>
  <c r="R174" i="20" s="1" a="1"/>
  <c r="R174" i="20" s="1"/>
  <c r="M118" i="20" a="1"/>
  <c r="M118" i="20" s="1"/>
  <c r="F118" i="20" s="1"/>
  <c r="Q97" i="20"/>
  <c r="R97" i="20" s="1" a="1"/>
  <c r="R97" i="20" s="1"/>
  <c r="M67" i="20" a="1"/>
  <c r="M67" i="20" s="1"/>
  <c r="F67" i="20" s="1"/>
  <c r="M205" i="20" a="1"/>
  <c r="M205" i="20" s="1"/>
  <c r="F205" i="20" s="1"/>
  <c r="M179" i="20" a="1"/>
  <c r="M179" i="20" s="1"/>
  <c r="F179" i="20" s="1"/>
  <c r="Q58" i="20"/>
  <c r="R58" i="20" s="1" a="1"/>
  <c r="R58" i="20" s="1"/>
  <c r="M122" i="20" a="1"/>
  <c r="M122" i="20" s="1"/>
  <c r="F122" i="20" s="1"/>
  <c r="Q101" i="20"/>
  <c r="R101" i="20" s="1" a="1"/>
  <c r="R101" i="20" s="1"/>
  <c r="AF101" i="20" s="1"/>
  <c r="M95" i="20" a="1"/>
  <c r="M95" i="20" s="1"/>
  <c r="F95" i="20" s="1"/>
  <c r="Q59" i="20"/>
  <c r="R59" i="20" s="1" a="1"/>
  <c r="R59" i="20" s="1"/>
  <c r="Q57" i="20"/>
  <c r="R57" i="20" s="1" a="1"/>
  <c r="R57" i="20" s="1"/>
  <c r="M222" i="20" a="1"/>
  <c r="M222" i="20" s="1"/>
  <c r="F222" i="20" s="1"/>
  <c r="Q219" i="20"/>
  <c r="R219" i="20" s="1" a="1"/>
  <c r="R219" i="20" s="1"/>
  <c r="M176" i="20" a="1"/>
  <c r="M176" i="20" s="1"/>
  <c r="F176" i="20" s="1"/>
  <c r="Q173" i="20"/>
  <c r="R173" i="20" s="1" a="1"/>
  <c r="R173" i="20" s="1"/>
  <c r="AF173" i="20" s="1"/>
  <c r="Q172" i="20"/>
  <c r="R172" i="20" s="1" a="1"/>
  <c r="R172" i="20" s="1"/>
  <c r="Q154" i="20"/>
  <c r="R154" i="20" s="1" a="1"/>
  <c r="R154" i="20" s="1"/>
  <c r="M129" i="20" a="1"/>
  <c r="M129" i="20" s="1"/>
  <c r="F129" i="20" s="1"/>
  <c r="M115" i="20" a="1"/>
  <c r="M115" i="20" s="1"/>
  <c r="F115" i="20" s="1"/>
  <c r="M114" i="20" a="1"/>
  <c r="M114" i="20" s="1"/>
  <c r="F114" i="20" s="1"/>
  <c r="M103" i="20" a="1"/>
  <c r="M103" i="20" s="1"/>
  <c r="F103" i="20" s="1"/>
  <c r="M97" i="20" a="1"/>
  <c r="M97" i="20" s="1"/>
  <c r="F97" i="20" s="1"/>
  <c r="M96" i="20" a="1"/>
  <c r="M96" i="20" s="1"/>
  <c r="F96" i="20" s="1"/>
  <c r="Q54" i="20"/>
  <c r="R54" i="20" s="1" a="1"/>
  <c r="R54" i="20" s="1"/>
  <c r="Q192" i="20"/>
  <c r="R192" i="20" s="1" a="1"/>
  <c r="R192" i="20" s="1"/>
  <c r="AF192" i="20" s="1"/>
  <c r="AP192" i="20" s="1"/>
  <c r="AG175" i="20"/>
  <c r="AQ175" i="20" s="1"/>
  <c r="Q155" i="20"/>
  <c r="R155" i="20" s="1" a="1"/>
  <c r="R155" i="20" s="1"/>
  <c r="U148" i="20"/>
  <c r="AG123" i="20"/>
  <c r="AQ123" i="20" s="1"/>
  <c r="M121" i="20" a="1"/>
  <c r="M121" i="20" s="1"/>
  <c r="F121" i="20" s="1"/>
  <c r="AG114" i="20"/>
  <c r="M107" i="20" a="1"/>
  <c r="M107" i="20" s="1"/>
  <c r="F107" i="20" s="1"/>
  <c r="M100" i="20" a="1"/>
  <c r="M100" i="20" s="1"/>
  <c r="F100" i="20" s="1"/>
  <c r="M98" i="20" a="1"/>
  <c r="M98" i="20" s="1"/>
  <c r="F98" i="20" s="1"/>
  <c r="M58" i="20" a="1"/>
  <c r="M58" i="20" s="1"/>
  <c r="F58" i="20" s="1"/>
  <c r="Q197" i="20"/>
  <c r="R197" i="20" s="1" a="1"/>
  <c r="R197" i="20" s="1"/>
  <c r="Q196" i="20"/>
  <c r="R196" i="20" s="1" a="1"/>
  <c r="R196" i="20" s="1"/>
  <c r="Q195" i="20"/>
  <c r="R195" i="20" s="1" a="1"/>
  <c r="R195" i="20" s="1"/>
  <c r="AF195" i="20" s="1"/>
  <c r="Q170" i="20"/>
  <c r="R170" i="20" s="1" a="1"/>
  <c r="R170" i="20" s="1"/>
  <c r="Q153" i="20"/>
  <c r="R153" i="20" s="1" a="1"/>
  <c r="R153" i="20" s="1"/>
  <c r="AF153" i="20" s="1"/>
  <c r="AG121" i="20"/>
  <c r="AG106" i="20"/>
  <c r="AQ106" i="20" s="1"/>
  <c r="M57" i="20" a="1"/>
  <c r="M57" i="20" s="1"/>
  <c r="F57" i="20" s="1"/>
  <c r="M195" i="20" a="1"/>
  <c r="M195" i="20" s="1"/>
  <c r="F195" i="20" s="1"/>
  <c r="Q190" i="20"/>
  <c r="R190" i="20" s="1" a="1"/>
  <c r="R190" i="20" s="1"/>
  <c r="Q189" i="20"/>
  <c r="R189" i="20" s="1" a="1"/>
  <c r="R189" i="20" s="1"/>
  <c r="Q188" i="20"/>
  <c r="R188" i="20" s="1" a="1"/>
  <c r="R188" i="20" s="1"/>
  <c r="Q141" i="20"/>
  <c r="R141" i="20" s="1" a="1"/>
  <c r="R141" i="20" s="1"/>
  <c r="Q140" i="20"/>
  <c r="R140" i="20" s="1" a="1"/>
  <c r="R140" i="20" s="1"/>
  <c r="Q90" i="20"/>
  <c r="R90" i="20" s="1" a="1"/>
  <c r="R90" i="20" s="1"/>
  <c r="M215" i="20" a="1"/>
  <c r="M215" i="20" s="1"/>
  <c r="F215" i="20" s="1"/>
  <c r="Q213" i="20"/>
  <c r="R213" i="20" s="1" a="1"/>
  <c r="R213" i="20" s="1"/>
  <c r="Q212" i="20"/>
  <c r="R212" i="20" s="1" a="1"/>
  <c r="R212" i="20" s="1"/>
  <c r="Q145" i="20"/>
  <c r="R145" i="20" s="1" a="1"/>
  <c r="R145" i="20" s="1"/>
  <c r="M224" i="20" a="1"/>
  <c r="M224" i="20" s="1"/>
  <c r="F224" i="20" s="1"/>
  <c r="Q210" i="20"/>
  <c r="R210" i="20" s="1" a="1"/>
  <c r="R210" i="20" s="1"/>
  <c r="V163" i="20"/>
  <c r="Q144" i="20"/>
  <c r="R144" i="20" s="1" a="1"/>
  <c r="R144" i="20" s="1"/>
  <c r="Q78" i="20"/>
  <c r="R78" i="20" s="1" a="1"/>
  <c r="R78" i="20" s="1"/>
  <c r="Q77" i="20"/>
  <c r="R77" i="20" s="1" a="1"/>
  <c r="R77" i="20" s="1"/>
  <c r="Q137" i="20"/>
  <c r="R137" i="20" s="1" a="1"/>
  <c r="R137" i="20" s="1"/>
  <c r="M90" i="20" a="1"/>
  <c r="M90" i="20" s="1"/>
  <c r="F90" i="20" s="1"/>
  <c r="Q162" i="20"/>
  <c r="R162" i="20" s="1" a="1"/>
  <c r="R162" i="20" s="1"/>
  <c r="M211" i="20" a="1"/>
  <c r="M211" i="20" s="1"/>
  <c r="F211" i="20" s="1"/>
  <c r="Q184" i="20"/>
  <c r="R184" i="20" s="1" a="1"/>
  <c r="R184" i="20" s="1"/>
  <c r="Q83" i="20"/>
  <c r="R83" i="20" s="1" a="1"/>
  <c r="R83" i="20" s="1"/>
  <c r="Q81" i="20"/>
  <c r="R81" i="20" s="1" a="1"/>
  <c r="R81" i="20" s="1"/>
  <c r="M78" i="20" a="1"/>
  <c r="M78" i="20" s="1"/>
  <c r="M77" i="20" a="1"/>
  <c r="M77" i="20" s="1"/>
  <c r="F77" i="20" s="1"/>
  <c r="Q73" i="20"/>
  <c r="R73" i="20" s="1" a="1"/>
  <c r="R73" i="20" s="1"/>
  <c r="Q183" i="20"/>
  <c r="R183" i="20" s="1" a="1"/>
  <c r="R183" i="20" s="1"/>
  <c r="M86" i="20" a="1"/>
  <c r="M86" i="20" s="1"/>
  <c r="F86" i="20" s="1"/>
  <c r="M79" i="20" a="1"/>
  <c r="M79" i="20" s="1"/>
  <c r="F79" i="20" s="1"/>
  <c r="Q71" i="20"/>
  <c r="R71" i="20" s="1" a="1"/>
  <c r="R71" i="20" s="1"/>
  <c r="M209" i="20" a="1"/>
  <c r="M209" i="20" s="1"/>
  <c r="F209" i="20" s="1"/>
  <c r="M163" i="20" a="1"/>
  <c r="M163" i="20" s="1"/>
  <c r="F163" i="20" s="1"/>
  <c r="M162" i="20" a="1"/>
  <c r="M162" i="20" s="1"/>
  <c r="AE162" i="20" s="1" a="1"/>
  <c r="AE162" i="20" s="1"/>
  <c r="Q160" i="20"/>
  <c r="R160" i="20" s="1" a="1"/>
  <c r="R160" i="20" s="1"/>
  <c r="Q131" i="20"/>
  <c r="R131" i="20" s="1" a="1"/>
  <c r="R131" i="20" s="1"/>
  <c r="Q125" i="20"/>
  <c r="R125" i="20" s="1" a="1"/>
  <c r="R125" i="20" s="1"/>
  <c r="M74" i="20" a="1"/>
  <c r="M74" i="20" s="1"/>
  <c r="F74" i="20" s="1"/>
  <c r="Q68" i="20"/>
  <c r="R68" i="20" s="1" a="1"/>
  <c r="R68" i="20" s="1"/>
  <c r="AF68" i="20" s="1"/>
  <c r="Q180" i="20"/>
  <c r="R180" i="20" s="1" a="1"/>
  <c r="R180" i="20" s="1"/>
  <c r="M136" i="20" a="1"/>
  <c r="M136" i="20" s="1"/>
  <c r="F136" i="20" s="1"/>
  <c r="Q133" i="20"/>
  <c r="R133" i="20" s="1" a="1"/>
  <c r="R133" i="20" s="1"/>
  <c r="Q69" i="20"/>
  <c r="R69" i="20" s="1" a="1"/>
  <c r="R69" i="20" s="1"/>
  <c r="Q66" i="20"/>
  <c r="R66" i="20" s="1" a="1"/>
  <c r="R66" i="20" s="1"/>
  <c r="AF66" i="20" s="1"/>
  <c r="AP66" i="20" s="1"/>
  <c r="Q65" i="20"/>
  <c r="R65" i="20" s="1" a="1"/>
  <c r="R65" i="20" s="1"/>
  <c r="Q204" i="20"/>
  <c r="R204" i="20" s="1" a="1"/>
  <c r="R204" i="20" s="1"/>
  <c r="M183" i="20" a="1"/>
  <c r="M183" i="20" s="1"/>
  <c r="F183" i="20" s="1"/>
  <c r="Q119" i="20"/>
  <c r="R119" i="20" s="1" a="1"/>
  <c r="R119" i="20" s="1"/>
  <c r="AF119" i="20" s="1"/>
  <c r="AP119" i="20" s="1"/>
  <c r="M71" i="20" a="1"/>
  <c r="M71" i="20" s="1"/>
  <c r="F71" i="20" s="1"/>
  <c r="Q202" i="20"/>
  <c r="R202" i="20" s="1" a="1"/>
  <c r="R202" i="20" s="1"/>
  <c r="AF202" i="20" s="1"/>
  <c r="Q178" i="20"/>
  <c r="R178" i="20" s="1" a="1"/>
  <c r="R178" i="20" s="1"/>
  <c r="Q177" i="20"/>
  <c r="R177" i="20" s="1" a="1"/>
  <c r="R177" i="20" s="1"/>
  <c r="M131" i="20" a="1"/>
  <c r="M131" i="20" s="1"/>
  <c r="F131" i="20" s="1"/>
  <c r="Q127" i="20"/>
  <c r="R127" i="20" s="1" a="1"/>
  <c r="R127" i="20" s="1"/>
  <c r="AF127" i="20" s="1"/>
  <c r="Q122" i="20"/>
  <c r="R122" i="20" s="1" a="1"/>
  <c r="R122" i="20" s="1"/>
  <c r="AF122" i="20" s="1"/>
  <c r="Q63" i="20"/>
  <c r="R63" i="20" s="1" a="1"/>
  <c r="R63" i="20" s="1"/>
  <c r="Q222" i="20"/>
  <c r="R222" i="20" s="1" a="1"/>
  <c r="R222" i="20" s="1"/>
  <c r="Q176" i="20"/>
  <c r="R176" i="20" s="1" a="1"/>
  <c r="R176" i="20" s="1"/>
  <c r="Q115" i="20"/>
  <c r="R115" i="20" s="1" a="1"/>
  <c r="R115" i="20" s="1"/>
  <c r="Q113" i="20"/>
  <c r="R113" i="20" s="1" a="1"/>
  <c r="R113" i="20" s="1"/>
  <c r="Q110" i="20"/>
  <c r="R110" i="20" s="1" a="1"/>
  <c r="R110" i="20" s="1"/>
  <c r="AF110" i="20" s="1"/>
  <c r="AP110" i="20" s="1"/>
  <c r="Q105" i="20"/>
  <c r="R105" i="20" s="1" a="1"/>
  <c r="R105" i="20" s="1"/>
  <c r="Q104" i="20"/>
  <c r="R104" i="20" s="1" a="1"/>
  <c r="R104" i="20" s="1"/>
  <c r="Q103" i="20"/>
  <c r="R103" i="20" s="1" a="1"/>
  <c r="R103" i="20" s="1"/>
  <c r="Q221" i="20"/>
  <c r="R221" i="20" s="1" a="1"/>
  <c r="R221" i="20" s="1"/>
  <c r="Q157" i="20"/>
  <c r="R157" i="20" s="1" a="1"/>
  <c r="R157" i="20" s="1"/>
  <c r="Q121" i="20"/>
  <c r="R121" i="20" s="1" a="1"/>
  <c r="R121" i="20" s="1"/>
  <c r="M119" i="20" a="1"/>
  <c r="M119" i="20" s="1"/>
  <c r="F119" i="20" s="1"/>
  <c r="Q111" i="20"/>
  <c r="R111" i="20" s="1" a="1"/>
  <c r="R111" i="20" s="1"/>
  <c r="Q107" i="20"/>
  <c r="R107" i="20" s="1" a="1"/>
  <c r="R107" i="20" s="1"/>
  <c r="Q106" i="20"/>
  <c r="R106" i="20" s="1" a="1"/>
  <c r="R106" i="20" s="1"/>
  <c r="AF106" i="20" s="1"/>
  <c r="Q99" i="20"/>
  <c r="R99" i="20" s="1" a="1"/>
  <c r="R99" i="20" s="1"/>
  <c r="Q98" i="20"/>
  <c r="R98" i="20" s="1" a="1"/>
  <c r="R98" i="20" s="1"/>
  <c r="Q217" i="20"/>
  <c r="R217" i="20" s="1" a="1"/>
  <c r="R217" i="20" s="1"/>
  <c r="M178" i="20" a="1"/>
  <c r="M178" i="20" s="1"/>
  <c r="F178" i="20" s="1"/>
  <c r="M220" i="20" a="1"/>
  <c r="M220" i="20" s="1"/>
  <c r="F220" i="20" s="1"/>
  <c r="AG218" i="20"/>
  <c r="M173" i="20" a="1"/>
  <c r="M173" i="20" s="1"/>
  <c r="F173" i="20" s="1"/>
  <c r="M172" i="20" a="1"/>
  <c r="M172" i="20" s="1"/>
  <c r="F172" i="20" s="1"/>
  <c r="Q149" i="20"/>
  <c r="R149" i="20" s="1" a="1"/>
  <c r="R149" i="20" s="1"/>
  <c r="F92" i="20"/>
  <c r="U90" i="20"/>
  <c r="V213" i="20"/>
  <c r="AE213" i="20" s="1" a="1"/>
  <c r="AE213" i="20" s="1"/>
  <c r="M199" i="20" a="1"/>
  <c r="M199" i="20" s="1"/>
  <c r="F199" i="20" s="1"/>
  <c r="U168" i="20"/>
  <c r="M155" i="20" a="1"/>
  <c r="M155" i="20" s="1"/>
  <c r="F155" i="20" s="1"/>
  <c r="Q89" i="20"/>
  <c r="R89" i="20" s="1" a="1"/>
  <c r="R89" i="20" s="1"/>
  <c r="AG60" i="20"/>
  <c r="AG59" i="20"/>
  <c r="U137" i="20"/>
  <c r="V137" i="20" s="1"/>
  <c r="V170" i="20"/>
  <c r="U170" i="20"/>
  <c r="V176" i="20"/>
  <c r="U176" i="20"/>
  <c r="U99" i="20"/>
  <c r="V99" i="20" s="1"/>
  <c r="V223" i="20"/>
  <c r="AE223" i="20" s="1" a="1"/>
  <c r="AE223" i="20" s="1"/>
  <c r="U223" i="20"/>
  <c r="V194" i="20"/>
  <c r="U194" i="20"/>
  <c r="V171" i="20"/>
  <c r="U171" i="20"/>
  <c r="U211" i="20"/>
  <c r="V211" i="20" s="1"/>
  <c r="U157" i="20"/>
  <c r="V157" i="20" s="1"/>
  <c r="U73" i="20"/>
  <c r="V73" i="20"/>
  <c r="F223" i="20"/>
  <c r="V202" i="20"/>
  <c r="U202" i="20"/>
  <c r="V154" i="20"/>
  <c r="U154" i="20"/>
  <c r="U172" i="20"/>
  <c r="V172" i="20"/>
  <c r="AG139" i="20"/>
  <c r="AG125" i="20"/>
  <c r="AQ125" i="20" s="1"/>
  <c r="U70" i="20"/>
  <c r="V70" i="20"/>
  <c r="U54" i="20"/>
  <c r="V54" i="20" s="1"/>
  <c r="AG146" i="20"/>
  <c r="AG145" i="20"/>
  <c r="U61" i="20"/>
  <c r="V61" i="20"/>
  <c r="V96" i="20"/>
  <c r="AE96" i="20" s="1" a="1"/>
  <c r="AE96" i="20" s="1"/>
  <c r="U96" i="20"/>
  <c r="V218" i="20"/>
  <c r="U218" i="20"/>
  <c r="V212" i="20"/>
  <c r="U212" i="20"/>
  <c r="AF96" i="20"/>
  <c r="AG202" i="20"/>
  <c r="AG181" i="20"/>
  <c r="AG99" i="20"/>
  <c r="AG163" i="20"/>
  <c r="AQ163" i="20" s="1"/>
  <c r="AG64" i="20"/>
  <c r="AQ64" i="20" s="1"/>
  <c r="V195" i="20"/>
  <c r="AG172" i="20"/>
  <c r="AG167" i="20"/>
  <c r="AG159" i="20"/>
  <c r="AQ159" i="20" s="1"/>
  <c r="AG93" i="20"/>
  <c r="AG81" i="20"/>
  <c r="AQ81" i="20" s="1"/>
  <c r="M127" i="20" a="1"/>
  <c r="M127" i="20" s="1"/>
  <c r="F127" i="20" s="1"/>
  <c r="M168" i="20" a="1"/>
  <c r="M168" i="20" s="1"/>
  <c r="AE168" i="20" s="1" a="1"/>
  <c r="AE168" i="20" s="1"/>
  <c r="M159" i="20" a="1"/>
  <c r="M159" i="20" s="1"/>
  <c r="M146" i="20" a="1"/>
  <c r="M146" i="20" s="1"/>
  <c r="F146" i="20" s="1"/>
  <c r="U200" i="20"/>
  <c r="V200" i="20"/>
  <c r="AE200" i="20" s="1" a="1"/>
  <c r="AE200" i="20" s="1"/>
  <c r="M66" i="20" a="1"/>
  <c r="M66" i="20" s="1"/>
  <c r="F66" i="20" s="1"/>
  <c r="U187" i="20"/>
  <c r="V187" i="20"/>
  <c r="V150" i="20"/>
  <c r="U150" i="20"/>
  <c r="M142" i="20" a="1"/>
  <c r="M142" i="20" s="1"/>
  <c r="F142" i="20" s="1"/>
  <c r="V58" i="20"/>
  <c r="U58" i="20"/>
  <c r="M141" i="20" a="1"/>
  <c r="M141" i="20" s="1"/>
  <c r="F141" i="20" s="1"/>
  <c r="AS126" i="20"/>
  <c r="V134" i="20"/>
  <c r="U134" i="20"/>
  <c r="V102" i="20"/>
  <c r="U102" i="20"/>
  <c r="M203" i="20" a="1"/>
  <c r="M203" i="20" s="1"/>
  <c r="F203" i="20" s="1"/>
  <c r="M181" i="20" a="1"/>
  <c r="M181" i="20" s="1"/>
  <c r="F181" i="20" s="1"/>
  <c r="V155" i="20"/>
  <c r="U155" i="20"/>
  <c r="V77" i="20"/>
  <c r="U77" i="20"/>
  <c r="M72" i="20" a="1"/>
  <c r="M72" i="20" s="1"/>
  <c r="F72" i="20" s="1"/>
  <c r="M65" i="20" a="1"/>
  <c r="M65" i="20" s="1"/>
  <c r="F65" i="20" s="1"/>
  <c r="M189" i="20" a="1"/>
  <c r="M189" i="20" s="1"/>
  <c r="F189" i="20" s="1"/>
  <c r="U180" i="20"/>
  <c r="V180" i="20"/>
  <c r="M145" i="20" a="1"/>
  <c r="M145" i="20" s="1"/>
  <c r="M53" i="20" a="1"/>
  <c r="M53" i="20" s="1"/>
  <c r="F53" i="20" s="1"/>
  <c r="M110" i="20" a="1"/>
  <c r="M110" i="20" s="1"/>
  <c r="F110" i="20" s="1"/>
  <c r="U95" i="20"/>
  <c r="V95" i="20" s="1"/>
  <c r="M180" i="20" a="1"/>
  <c r="M180" i="20" s="1"/>
  <c r="F180" i="20" s="1"/>
  <c r="M166" i="20" a="1"/>
  <c r="M166" i="20" s="1"/>
  <c r="F166" i="20" s="1"/>
  <c r="M85" i="20" a="1"/>
  <c r="M85" i="20" s="1"/>
  <c r="F85" i="20" s="1"/>
  <c r="AG104" i="20"/>
  <c r="M108" i="20" a="1"/>
  <c r="M108" i="20" s="1"/>
  <c r="F108" i="20" s="1"/>
  <c r="AG223" i="20"/>
  <c r="U119" i="20"/>
  <c r="M221" i="20" a="1"/>
  <c r="M221" i="20" s="1"/>
  <c r="F221" i="20" s="1"/>
  <c r="M188" i="20" a="1"/>
  <c r="M188" i="20" s="1"/>
  <c r="F188" i="20" s="1"/>
  <c r="U133" i="20"/>
  <c r="U197" i="20"/>
  <c r="V197" i="20" s="1"/>
  <c r="M94" i="20" a="1"/>
  <c r="M94" i="20" s="1"/>
  <c r="F94" i="20" s="1"/>
  <c r="M101" i="20" a="1"/>
  <c r="M101" i="20" s="1"/>
  <c r="F101" i="20" s="1"/>
  <c r="V104" i="20"/>
  <c r="AE104" i="20" s="1" a="1"/>
  <c r="AE104" i="20" s="1"/>
  <c r="U104" i="20"/>
  <c r="M210" i="20" a="1"/>
  <c r="M210" i="20" s="1"/>
  <c r="F210" i="20" s="1"/>
  <c r="M202" i="20" a="1"/>
  <c r="M202" i="20" s="1"/>
  <c r="M112" i="20" a="1"/>
  <c r="M112" i="20" s="1"/>
  <c r="F112" i="20" s="1"/>
  <c r="M123" i="20" a="1"/>
  <c r="M123" i="20" s="1"/>
  <c r="F123" i="20" s="1"/>
  <c r="M139" i="20" a="1"/>
  <c r="M139" i="20" s="1"/>
  <c r="F139" i="20" s="1"/>
  <c r="AF129" i="20"/>
  <c r="AP129" i="20" s="1"/>
  <c r="M144" i="20" a="1"/>
  <c r="M144" i="20" s="1"/>
  <c r="F144" i="20" s="1"/>
  <c r="M89" i="20" a="1"/>
  <c r="M89" i="20" s="1"/>
  <c r="F89" i="20" s="1"/>
  <c r="U67" i="20"/>
  <c r="V67" i="20"/>
  <c r="AE67" i="20" s="1" a="1"/>
  <c r="AE67" i="20" s="1"/>
  <c r="AF161" i="20"/>
  <c r="M68" i="20" a="1"/>
  <c r="M68" i="20" s="1"/>
  <c r="F68" i="20" s="1"/>
  <c r="U205" i="20"/>
  <c r="V205" i="20"/>
  <c r="M182" i="20" a="1"/>
  <c r="M182" i="20" s="1"/>
  <c r="F182" i="20" s="1"/>
  <c r="M124" i="20" a="1"/>
  <c r="M124" i="20" s="1"/>
  <c r="V111" i="20"/>
  <c r="U111" i="20"/>
  <c r="M82" i="20" a="1"/>
  <c r="M82" i="20" s="1"/>
  <c r="F82" i="20" s="1"/>
  <c r="M56" i="20" a="1"/>
  <c r="M56" i="20" s="1"/>
  <c r="F56" i="20" s="1"/>
  <c r="AG220" i="20"/>
  <c r="AG197" i="20"/>
  <c r="AG182" i="20"/>
  <c r="AG178" i="20"/>
  <c r="AG177" i="20"/>
  <c r="M219" i="20" a="1"/>
  <c r="M219" i="20" s="1"/>
  <c r="F219" i="20" s="1"/>
  <c r="AG164" i="20"/>
  <c r="AF156" i="20"/>
  <c r="M73" i="20" a="1"/>
  <c r="M73" i="20" s="1"/>
  <c r="F73" i="20" s="1"/>
  <c r="AG219" i="20"/>
  <c r="M201" i="20" a="1"/>
  <c r="M201" i="20" s="1"/>
  <c r="F201" i="20" s="1"/>
  <c r="AG173" i="20"/>
  <c r="AG132" i="20"/>
  <c r="AG128" i="20"/>
  <c r="M87" i="20" a="1"/>
  <c r="M87" i="20" s="1"/>
  <c r="F87" i="20" s="1"/>
  <c r="AG194" i="20"/>
  <c r="AQ194" i="20" s="1"/>
  <c r="AG143" i="20"/>
  <c r="U63" i="20"/>
  <c r="V63" i="20"/>
  <c r="AE63" i="20" s="1" a="1"/>
  <c r="AE63" i="20" s="1"/>
  <c r="M206" i="20" a="1"/>
  <c r="M206" i="20" s="1"/>
  <c r="F206" i="20" s="1"/>
  <c r="AF191" i="20"/>
  <c r="AP191" i="20" s="1"/>
  <c r="AG185" i="20"/>
  <c r="V165" i="20"/>
  <c r="M106" i="20" a="1"/>
  <c r="M106" i="20" s="1"/>
  <c r="F106" i="20" s="1"/>
  <c r="AG126" i="20"/>
  <c r="AG102" i="20"/>
  <c r="AQ102" i="20" s="1"/>
  <c r="AG83" i="20"/>
  <c r="M69" i="20" a="1"/>
  <c r="M69" i="20" s="1"/>
  <c r="F69" i="20" s="1"/>
  <c r="M64" i="20" a="1"/>
  <c r="M64" i="20" s="1"/>
  <c r="F64" i="20" s="1"/>
  <c r="M111" i="20" a="1"/>
  <c r="M111" i="20" s="1"/>
  <c r="F111" i="20" s="1"/>
  <c r="M133" i="20" a="1"/>
  <c r="M133" i="20" s="1"/>
  <c r="AE133" i="20" s="1" a="1"/>
  <c r="AE133" i="20" s="1"/>
  <c r="M59" i="20" a="1"/>
  <c r="M59" i="20" s="1"/>
  <c r="F59" i="20" s="1"/>
  <c r="M62" i="20" a="1"/>
  <c r="M62" i="20" s="1"/>
  <c r="F62" i="20" s="1"/>
  <c r="M132" i="20" a="1"/>
  <c r="M132" i="20" s="1"/>
  <c r="F132" i="20" s="1"/>
  <c r="M83" i="20" a="1"/>
  <c r="M83" i="20" s="1"/>
  <c r="F83" i="20" s="1"/>
  <c r="M75" i="20" a="1"/>
  <c r="M75" i="20" s="1"/>
  <c r="M192" i="20" a="1"/>
  <c r="M192" i="20" s="1"/>
  <c r="F192" i="20" s="1"/>
  <c r="M157" i="20" a="1"/>
  <c r="M157" i="20" s="1"/>
  <c r="F157" i="20" s="1"/>
  <c r="M177" i="20" a="1"/>
  <c r="M177" i="20" s="1"/>
  <c r="F177" i="20" s="1"/>
  <c r="M151" i="20" a="1"/>
  <c r="M151" i="20" s="1"/>
  <c r="F151" i="20" s="1"/>
  <c r="M117" i="20" a="1"/>
  <c r="M117" i="20" s="1"/>
  <c r="F117" i="20" s="1"/>
  <c r="M218" i="20" a="1"/>
  <c r="M218" i="20" s="1"/>
  <c r="F218" i="20" s="1"/>
  <c r="M174" i="20" a="1"/>
  <c r="M174" i="20" s="1"/>
  <c r="F174" i="20" s="1"/>
  <c r="M154" i="20" a="1"/>
  <c r="M154" i="20" s="1"/>
  <c r="F154" i="20" s="1"/>
  <c r="M208" i="20" a="1"/>
  <c r="M208" i="20" s="1"/>
  <c r="F208" i="20" s="1"/>
  <c r="M116" i="20" a="1"/>
  <c r="M116" i="20" s="1"/>
  <c r="F116" i="20" s="1"/>
  <c r="M55" i="20" a="1"/>
  <c r="M55" i="20" s="1"/>
  <c r="F55" i="20" s="1"/>
  <c r="M150" i="20" a="1"/>
  <c r="M150" i="20" s="1"/>
  <c r="F150" i="20" s="1"/>
  <c r="M135" i="20" a="1"/>
  <c r="M135" i="20" s="1"/>
  <c r="M130" i="20" a="1"/>
  <c r="M130" i="20" s="1"/>
  <c r="F130" i="20" s="1"/>
  <c r="M61" i="20" a="1"/>
  <c r="M61" i="20" s="1"/>
  <c r="F61" i="20" s="1"/>
  <c r="M214" i="20" a="1"/>
  <c r="M214" i="20" s="1"/>
  <c r="F214" i="20" s="1"/>
  <c r="M190" i="20" a="1"/>
  <c r="M190" i="20" s="1"/>
  <c r="F190" i="20" s="1"/>
  <c r="M187" i="20" a="1"/>
  <c r="M187" i="20" s="1"/>
  <c r="M120" i="20" a="1"/>
  <c r="M120" i="20" s="1"/>
  <c r="F120" i="20" s="1"/>
  <c r="M102" i="20" a="1"/>
  <c r="M102" i="20" s="1"/>
  <c r="F102" i="20" s="1"/>
  <c r="M194" i="20" a="1"/>
  <c r="M194" i="20" s="1"/>
  <c r="M164" i="20" a="1"/>
  <c r="M164" i="20" s="1"/>
  <c r="F164" i="20" s="1"/>
  <c r="M109" i="20" a="1"/>
  <c r="M109" i="20" s="1"/>
  <c r="F109" i="20" s="1"/>
  <c r="M80" i="20" a="1"/>
  <c r="M80" i="20" s="1"/>
  <c r="F80" i="20" s="1"/>
  <c r="M170" i="20" a="1"/>
  <c r="M170" i="20" s="1"/>
  <c r="M167" i="20" a="1"/>
  <c r="M167" i="20" s="1"/>
  <c r="M147" i="20" a="1"/>
  <c r="M147" i="20" s="1"/>
  <c r="F147" i="20" s="1"/>
  <c r="M134" i="20" a="1"/>
  <c r="M134" i="20" s="1"/>
  <c r="F134" i="20" s="1"/>
  <c r="M93" i="20" a="1"/>
  <c r="M93" i="20" s="1"/>
  <c r="F93" i="20" s="1"/>
  <c r="M193" i="20" a="1"/>
  <c r="M193" i="20" s="1"/>
  <c r="F193" i="20" s="1"/>
  <c r="M76" i="20" a="1"/>
  <c r="M76" i="20" s="1"/>
  <c r="F76" i="20" s="1"/>
  <c r="M54" i="20" a="1"/>
  <c r="M54" i="20" s="1"/>
  <c r="F54" i="20" s="1"/>
  <c r="M161" i="20" a="1"/>
  <c r="M161" i="20" s="1"/>
  <c r="F161" i="20" s="1"/>
  <c r="M158" i="20" a="1"/>
  <c r="M158" i="20" s="1"/>
  <c r="F158" i="20" s="1"/>
  <c r="M149" i="20" a="1"/>
  <c r="M149" i="20" s="1"/>
  <c r="F149" i="20" s="1"/>
  <c r="M143" i="20" a="1"/>
  <c r="M143" i="20" s="1"/>
  <c r="F143" i="20" s="1"/>
  <c r="M128" i="20" a="1"/>
  <c r="M128" i="20" s="1"/>
  <c r="F128" i="20" s="1"/>
  <c r="M113" i="20" a="1"/>
  <c r="M113" i="20" s="1"/>
  <c r="F113" i="20" s="1"/>
  <c r="U183" i="20"/>
  <c r="V183" i="20" s="1"/>
  <c r="U169" i="20"/>
  <c r="V169" i="20" s="1"/>
  <c r="AE169" i="20" s="1" a="1"/>
  <c r="AE169" i="20" s="1"/>
  <c r="U76" i="20"/>
  <c r="V76" i="20"/>
  <c r="U59" i="20"/>
  <c r="V59" i="20"/>
  <c r="U56" i="20"/>
  <c r="V56" i="20"/>
  <c r="U53" i="20"/>
  <c r="V53" i="20" s="1"/>
  <c r="F175" i="20"/>
  <c r="U110" i="20"/>
  <c r="V110" i="20" s="1"/>
  <c r="AF163" i="20"/>
  <c r="F125" i="20"/>
  <c r="AG56" i="20"/>
  <c r="V136" i="20"/>
  <c r="U136" i="20"/>
  <c r="AF198" i="20"/>
  <c r="V177" i="20"/>
  <c r="U177" i="20"/>
  <c r="F91" i="20"/>
  <c r="V69" i="20"/>
  <c r="AG215" i="20"/>
  <c r="V135" i="20"/>
  <c r="V117" i="20"/>
  <c r="V112" i="20"/>
  <c r="V108" i="20"/>
  <c r="U71" i="20"/>
  <c r="V71" i="20"/>
  <c r="F184" i="20"/>
  <c r="U207" i="20"/>
  <c r="V207" i="20"/>
  <c r="AE207" i="20" s="1" a="1"/>
  <c r="AE207" i="20" s="1"/>
  <c r="V161" i="20"/>
  <c r="V85" i="20"/>
  <c r="AE85" i="20" s="1" a="1"/>
  <c r="AE85" i="20" s="1"/>
  <c r="U85" i="20"/>
  <c r="V126" i="20"/>
  <c r="U78" i="20"/>
  <c r="V78" i="20"/>
  <c r="U65" i="20"/>
  <c r="V65" i="20"/>
  <c r="AF165" i="20"/>
  <c r="U132" i="20"/>
  <c r="V132" i="20" s="1"/>
  <c r="U89" i="20"/>
  <c r="V89" i="20" s="1"/>
  <c r="U106" i="20"/>
  <c r="V106" i="20"/>
  <c r="V167" i="20"/>
  <c r="AG217" i="20"/>
  <c r="F185" i="20"/>
  <c r="AG209" i="20"/>
  <c r="U192" i="20"/>
  <c r="V192" i="20"/>
  <c r="U151" i="20"/>
  <c r="V151" i="20" s="1"/>
  <c r="V114" i="20"/>
  <c r="V201" i="20"/>
  <c r="U201" i="20"/>
  <c r="AF100" i="20"/>
  <c r="AF220" i="20"/>
  <c r="V217" i="20"/>
  <c r="AF194" i="20"/>
  <c r="AP194" i="20" s="1"/>
  <c r="F99" i="20"/>
  <c r="AG169" i="20"/>
  <c r="U57" i="20"/>
  <c r="V57" i="20"/>
  <c r="AF203" i="20"/>
  <c r="F213" i="20"/>
  <c r="AF141" i="20"/>
  <c r="AG115" i="20"/>
  <c r="U64" i="20"/>
  <c r="V64" i="20"/>
  <c r="U74" i="20"/>
  <c r="V74" i="20"/>
  <c r="AG120" i="20"/>
  <c r="AF224" i="20"/>
  <c r="AP224" i="20" s="1"/>
  <c r="V224" i="20"/>
  <c r="AF214" i="20"/>
  <c r="AF211" i="20"/>
  <c r="AP211" i="20" s="1"/>
  <c r="F204" i="20"/>
  <c r="AG204" i="20"/>
  <c r="AF132" i="20"/>
  <c r="AP132" i="20" s="1"/>
  <c r="AG192" i="20"/>
  <c r="AG147" i="20"/>
  <c r="AG165" i="20"/>
  <c r="U149" i="20"/>
  <c r="V149" i="20"/>
  <c r="AG158" i="20"/>
  <c r="AF143" i="20"/>
  <c r="V206" i="20"/>
  <c r="AE206" i="20" s="1" a="1"/>
  <c r="AE206" i="20" s="1"/>
  <c r="U206" i="20"/>
  <c r="V216" i="20"/>
  <c r="U216" i="20"/>
  <c r="AG150" i="20"/>
  <c r="AF146" i="20"/>
  <c r="AG101" i="20"/>
  <c r="AF215" i="20"/>
  <c r="U140" i="20"/>
  <c r="V140" i="20"/>
  <c r="U175" i="20"/>
  <c r="V175" i="20" s="1"/>
  <c r="AE175" i="20" s="1" a="1"/>
  <c r="AE175" i="20" s="1"/>
  <c r="AF92" i="20"/>
  <c r="V220" i="20"/>
  <c r="AF208" i="20"/>
  <c r="U100" i="20"/>
  <c r="V100" i="20"/>
  <c r="U191" i="20"/>
  <c r="V191" i="20"/>
  <c r="AF128" i="20"/>
  <c r="U210" i="20"/>
  <c r="V210" i="20" s="1"/>
  <c r="U193" i="20"/>
  <c r="V193" i="20" s="1"/>
  <c r="U152" i="20"/>
  <c r="V152" i="20" s="1"/>
  <c r="AF186" i="20"/>
  <c r="V143" i="20"/>
  <c r="U143" i="20"/>
  <c r="AF171" i="20"/>
  <c r="AP171" i="20" s="1"/>
  <c r="AF142" i="20"/>
  <c r="AP142" i="20" s="1"/>
  <c r="AG129" i="20"/>
  <c r="AQ129" i="20" s="1"/>
  <c r="U186" i="20"/>
  <c r="V186" i="20" s="1"/>
  <c r="AE186" i="20" s="1" a="1"/>
  <c r="AE186" i="20" s="1"/>
  <c r="AG117" i="20"/>
  <c r="AF216" i="20"/>
  <c r="AF159" i="20"/>
  <c r="AF116" i="20"/>
  <c r="U94" i="20"/>
  <c r="V94" i="20" s="1"/>
  <c r="AG190" i="20"/>
  <c r="U188" i="20"/>
  <c r="V188" i="20" s="1"/>
  <c r="F156" i="20"/>
  <c r="AF67" i="20"/>
  <c r="V208" i="20"/>
  <c r="U208" i="20"/>
  <c r="AF150" i="20"/>
  <c r="U146" i="20"/>
  <c r="V146" i="20" s="1"/>
  <c r="AF158" i="20"/>
  <c r="AF108" i="20"/>
  <c r="AG84" i="20"/>
  <c r="F84" i="20"/>
  <c r="U181" i="20"/>
  <c r="V181" i="20" s="1"/>
  <c r="AF218" i="20"/>
  <c r="V209" i="20"/>
  <c r="AF78" i="20"/>
  <c r="U198" i="20"/>
  <c r="V182" i="20"/>
  <c r="U160" i="20"/>
  <c r="V160" i="20" s="1"/>
  <c r="U123" i="20"/>
  <c r="V123" i="20"/>
  <c r="AF55" i="20"/>
  <c r="U147" i="20"/>
  <c r="V147" i="20"/>
  <c r="V120" i="20"/>
  <c r="U120" i="20"/>
  <c r="U145" i="20"/>
  <c r="V145" i="20" s="1"/>
  <c r="U203" i="20"/>
  <c r="V203" i="20"/>
  <c r="AF147" i="20"/>
  <c r="AF82" i="20"/>
  <c r="AP82" i="20" s="1"/>
  <c r="AF152" i="20"/>
  <c r="AF182" i="20"/>
  <c r="V142" i="20"/>
  <c r="U142" i="20"/>
  <c r="F200" i="20"/>
  <c r="AF139" i="20"/>
  <c r="U115" i="20"/>
  <c r="V115" i="20" s="1"/>
  <c r="AF114" i="20"/>
  <c r="AG80" i="20"/>
  <c r="AF168" i="20"/>
  <c r="AP168" i="20" s="1"/>
  <c r="AF166" i="20"/>
  <c r="AF102" i="20"/>
  <c r="AF53" i="20"/>
  <c r="AF60" i="20"/>
  <c r="AF193" i="20"/>
  <c r="AG180" i="20"/>
  <c r="U162" i="20"/>
  <c r="U196" i="20"/>
  <c r="V196" i="20"/>
  <c r="AF181" i="20"/>
  <c r="AP181" i="20" s="1"/>
  <c r="AF209" i="20"/>
  <c r="AF148" i="20"/>
  <c r="U139" i="20"/>
  <c r="V139" i="20" s="1"/>
  <c r="V122" i="20"/>
  <c r="U122" i="20"/>
  <c r="U91" i="20"/>
  <c r="V91" i="20"/>
  <c r="AE91" i="20" s="1" a="1"/>
  <c r="AE91" i="20" s="1"/>
  <c r="U125" i="20"/>
  <c r="V125" i="20" s="1"/>
  <c r="V116" i="20"/>
  <c r="U116" i="20"/>
  <c r="AF112" i="20"/>
  <c r="AP112" i="20" s="1"/>
  <c r="U66" i="20"/>
  <c r="V66" i="20"/>
  <c r="F207" i="20"/>
  <c r="V55" i="20"/>
  <c r="U55" i="20"/>
  <c r="AG95" i="20"/>
  <c r="AQ95" i="20" s="1"/>
  <c r="U87" i="20"/>
  <c r="V87" i="20"/>
  <c r="AF206" i="20"/>
  <c r="AP206" i="20" s="1"/>
  <c r="AF199" i="20"/>
  <c r="V190" i="20"/>
  <c r="AF187" i="20"/>
  <c r="AF151" i="20"/>
  <c r="U60" i="20"/>
  <c r="V60" i="20"/>
  <c r="U113" i="20"/>
  <c r="V113" i="20" s="1"/>
  <c r="F105" i="20"/>
  <c r="V166" i="20"/>
  <c r="AF117" i="20"/>
  <c r="AP117" i="20" s="1"/>
  <c r="AG216" i="20"/>
  <c r="AG213" i="20"/>
  <c r="U189" i="20"/>
  <c r="V189" i="20" s="1"/>
  <c r="U80" i="20"/>
  <c r="V80" i="20"/>
  <c r="AF56" i="20"/>
  <c r="AP56" i="20" s="1"/>
  <c r="AG76" i="20"/>
  <c r="AQ76" i="20" s="1"/>
  <c r="F186" i="20"/>
  <c r="F169" i="20"/>
  <c r="U103" i="20"/>
  <c r="V103" i="20"/>
  <c r="AE103" i="20" s="1" a="1"/>
  <c r="AE103" i="20" s="1"/>
  <c r="AF91" i="20"/>
  <c r="V118" i="20"/>
  <c r="U118" i="20"/>
  <c r="V174" i="20"/>
  <c r="U158" i="20"/>
  <c r="U138" i="20"/>
  <c r="V138" i="20" s="1"/>
  <c r="AF120" i="20"/>
  <c r="AP120" i="20" s="1"/>
  <c r="AF93" i="20"/>
  <c r="U68" i="20"/>
  <c r="V68" i="20"/>
  <c r="AF169" i="20"/>
  <c r="AG111" i="20"/>
  <c r="V222" i="20"/>
  <c r="U127" i="20"/>
  <c r="V127" i="20" s="1"/>
  <c r="AF124" i="20"/>
  <c r="AF123" i="20"/>
  <c r="AP123" i="20" s="1"/>
  <c r="AF109" i="20"/>
  <c r="AP109" i="20" s="1"/>
  <c r="AF207" i="20"/>
  <c r="V214" i="20"/>
  <c r="AG116" i="20"/>
  <c r="V97" i="20"/>
  <c r="U97" i="20"/>
  <c r="U83" i="20"/>
  <c r="V83" i="20"/>
  <c r="AG109" i="20"/>
  <c r="V62" i="20"/>
  <c r="U62" i="20"/>
  <c r="U72" i="20"/>
  <c r="V72" i="20"/>
  <c r="AG88" i="20"/>
  <c r="AF72" i="20"/>
  <c r="AG55" i="20"/>
  <c r="V178" i="20"/>
  <c r="F104" i="20"/>
  <c r="AF84" i="20"/>
  <c r="AG63" i="20"/>
  <c r="AG103" i="20"/>
  <c r="AF87" i="20"/>
  <c r="V81" i="20"/>
  <c r="U79" i="20"/>
  <c r="V79" i="20"/>
  <c r="AF70" i="20"/>
  <c r="V88" i="20"/>
  <c r="V130" i="20"/>
  <c r="AF86" i="20"/>
  <c r="AG67" i="20"/>
  <c r="AF61" i="20"/>
  <c r="AF76" i="20"/>
  <c r="AP76" i="20" s="1"/>
  <c r="AF64" i="20"/>
  <c r="AP64" i="20" s="1"/>
  <c r="I41" i="20"/>
  <c r="J41" i="20" s="1"/>
  <c r="I42" i="20"/>
  <c r="J42" i="20" s="1"/>
  <c r="I43" i="20"/>
  <c r="J43" i="20" s="1"/>
  <c r="I44" i="20"/>
  <c r="J44" i="20" s="1"/>
  <c r="I45" i="20"/>
  <c r="J45" i="20" s="1"/>
  <c r="I46" i="20"/>
  <c r="J46" i="20" s="1"/>
  <c r="I47" i="20"/>
  <c r="J47" i="20" s="1"/>
  <c r="I48" i="20"/>
  <c r="J48" i="20" s="1"/>
  <c r="I49" i="20"/>
  <c r="J49" i="20" s="1"/>
  <c r="I50" i="20"/>
  <c r="J50" i="20" s="1"/>
  <c r="I51" i="20"/>
  <c r="J51" i="20" s="1"/>
  <c r="I52" i="20"/>
  <c r="J52" i="20" s="1"/>
  <c r="I5" i="20"/>
  <c r="J5" i="20" s="1"/>
  <c r="I6" i="20"/>
  <c r="J6" i="20" s="1"/>
  <c r="I7" i="20"/>
  <c r="J7" i="20" s="1"/>
  <c r="I8" i="20"/>
  <c r="J8" i="20" s="1"/>
  <c r="I9" i="20"/>
  <c r="J9" i="20" s="1"/>
  <c r="I10" i="20"/>
  <c r="J10" i="20" s="1"/>
  <c r="I11" i="20"/>
  <c r="J11" i="20" s="1"/>
  <c r="I12" i="20"/>
  <c r="J12" i="20" s="1"/>
  <c r="I13" i="20"/>
  <c r="J13" i="20" s="1"/>
  <c r="I14" i="20"/>
  <c r="J14" i="20" s="1"/>
  <c r="I15" i="20"/>
  <c r="J15" i="20" s="1"/>
  <c r="I16" i="20"/>
  <c r="J16" i="20" s="1"/>
  <c r="I17" i="20"/>
  <c r="J17" i="20" s="1"/>
  <c r="I18" i="20"/>
  <c r="J18" i="20" s="1"/>
  <c r="I19" i="20"/>
  <c r="J19" i="20" s="1"/>
  <c r="I20" i="20"/>
  <c r="J20" i="20" s="1"/>
  <c r="I21" i="20"/>
  <c r="I22" i="20"/>
  <c r="J22" i="20" s="1"/>
  <c r="I23" i="20"/>
  <c r="J23" i="20" s="1"/>
  <c r="I24" i="20"/>
  <c r="J24" i="20" s="1"/>
  <c r="I25" i="20"/>
  <c r="J25" i="20" s="1"/>
  <c r="I26" i="20"/>
  <c r="J26" i="20" s="1"/>
  <c r="I27" i="20"/>
  <c r="J27" i="20" s="1"/>
  <c r="I28" i="20"/>
  <c r="J28" i="20" s="1"/>
  <c r="I29" i="20"/>
  <c r="J29" i="20" s="1"/>
  <c r="I30" i="20"/>
  <c r="J30" i="20" s="1"/>
  <c r="I31" i="20"/>
  <c r="J31" i="20" s="1"/>
  <c r="I32" i="20"/>
  <c r="J32" i="20" s="1"/>
  <c r="I33" i="20"/>
  <c r="J33" i="20" s="1"/>
  <c r="I34" i="20"/>
  <c r="J34" i="20" s="1"/>
  <c r="I35" i="20"/>
  <c r="J35" i="20" s="1"/>
  <c r="I36" i="20"/>
  <c r="J36" i="20" s="1"/>
  <c r="I37" i="20"/>
  <c r="J37" i="20" s="1"/>
  <c r="I38" i="20"/>
  <c r="J38" i="20" s="1"/>
  <c r="I39" i="20"/>
  <c r="J39" i="20" s="1"/>
  <c r="I40" i="20"/>
  <c r="J40" i="20" s="1"/>
  <c r="J21" i="20"/>
  <c r="Z5" i="20"/>
  <c r="Z6" i="20"/>
  <c r="Z11" i="20"/>
  <c r="Z13" i="20"/>
  <c r="Z14" i="20"/>
  <c r="Z15" i="20"/>
  <c r="Z20" i="20"/>
  <c r="Z21" i="20"/>
  <c r="Z22" i="20"/>
  <c r="Z24" i="20"/>
  <c r="Z31" i="20"/>
  <c r="Z32" i="20"/>
  <c r="Z36" i="20"/>
  <c r="Z38" i="20"/>
  <c r="Z39" i="20"/>
  <c r="Z40" i="20"/>
  <c r="Z46" i="20"/>
  <c r="Z48" i="20"/>
  <c r="Z49" i="20"/>
  <c r="Z50" i="20"/>
  <c r="Z51" i="20"/>
  <c r="AE157" i="20" l="1" a="1"/>
  <c r="AE157" i="20" s="1"/>
  <c r="AE94" i="20" a="1"/>
  <c r="AE94" i="20" s="1"/>
  <c r="AE211" i="20" a="1"/>
  <c r="AE211" i="20" s="1"/>
  <c r="AE132" i="20" a="1"/>
  <c r="AE132" i="20" s="1"/>
  <c r="AP101" i="20"/>
  <c r="AQ62" i="20"/>
  <c r="AP159" i="20"/>
  <c r="AQ146" i="20"/>
  <c r="AP214" i="20"/>
  <c r="AQ56" i="20"/>
  <c r="AP156" i="20"/>
  <c r="AQ193" i="20"/>
  <c r="AE160" i="20" a="1"/>
  <c r="AE160" i="20" s="1"/>
  <c r="AO160" i="20" s="1"/>
  <c r="AP61" i="20"/>
  <c r="AP218" i="20"/>
  <c r="AP108" i="20"/>
  <c r="AQ182" i="20"/>
  <c r="AQ145" i="20"/>
  <c r="AP68" i="20"/>
  <c r="AQ104" i="20"/>
  <c r="AQ93" i="20"/>
  <c r="AP152" i="20"/>
  <c r="AE196" i="20" a="1"/>
  <c r="AE196" i="20" s="1"/>
  <c r="AO196" i="20" s="1"/>
  <c r="AQ223" i="20"/>
  <c r="AQ195" i="20"/>
  <c r="AP182" i="20"/>
  <c r="AQ71" i="20"/>
  <c r="AP87" i="20"/>
  <c r="AE216" i="20" a="1"/>
  <c r="AE216" i="20" s="1"/>
  <c r="AO216" i="20" s="1"/>
  <c r="AQ209" i="20"/>
  <c r="AP84" i="20"/>
  <c r="AQ220" i="20"/>
  <c r="AE210" i="20" a="1"/>
  <c r="AE210" i="20" s="1"/>
  <c r="AO210" i="20" s="1"/>
  <c r="AP127" i="20"/>
  <c r="AP207" i="20"/>
  <c r="AP147" i="20"/>
  <c r="AQ99" i="20"/>
  <c r="AP161" i="20"/>
  <c r="AP209" i="20"/>
  <c r="AQ126" i="20"/>
  <c r="AQ150" i="20"/>
  <c r="AP186" i="20"/>
  <c r="AP124" i="20"/>
  <c r="AQ224" i="20"/>
  <c r="AQ59" i="20"/>
  <c r="AP53" i="20"/>
  <c r="AP223" i="20"/>
  <c r="AQ201" i="20"/>
  <c r="AQ73" i="20"/>
  <c r="AQ177" i="20"/>
  <c r="AP202" i="20"/>
  <c r="AP193" i="20"/>
  <c r="AQ213" i="20"/>
  <c r="AP102" i="20"/>
  <c r="AE212" i="20" a="1"/>
  <c r="AE212" i="20" s="1"/>
  <c r="AO212" i="20" s="1"/>
  <c r="AP179" i="20"/>
  <c r="AP158" i="20"/>
  <c r="AP72" i="20"/>
  <c r="AQ88" i="20"/>
  <c r="AQ216" i="20"/>
  <c r="AQ141" i="20"/>
  <c r="AP166" i="20"/>
  <c r="AP128" i="20"/>
  <c r="AP141" i="20"/>
  <c r="AQ121" i="20"/>
  <c r="AQ70" i="20"/>
  <c r="AQ91" i="20"/>
  <c r="AP60" i="20"/>
  <c r="AQ148" i="20"/>
  <c r="AQ80" i="20"/>
  <c r="AQ78" i="20"/>
  <c r="AE125" i="20" a="1"/>
  <c r="AE125" i="20" s="1"/>
  <c r="AO125" i="20" s="1"/>
  <c r="AE57" i="20" a="1"/>
  <c r="AE57" i="20" s="1"/>
  <c r="AO57" i="20" s="1"/>
  <c r="AQ152" i="20"/>
  <c r="AP139" i="20"/>
  <c r="AE79" i="20" a="1"/>
  <c r="AE79" i="20" s="1"/>
  <c r="AO79" i="20" s="1"/>
  <c r="AP151" i="20"/>
  <c r="AE182" i="20" a="1"/>
  <c r="AE182" i="20" s="1"/>
  <c r="AO182" i="20" s="1"/>
  <c r="AP116" i="20"/>
  <c r="AE220" i="20" a="1"/>
  <c r="AE220" i="20" s="1"/>
  <c r="AO220" i="20" s="1"/>
  <c r="AE197" i="20" a="1"/>
  <c r="AE197" i="20" s="1"/>
  <c r="AO197" i="20" s="1"/>
  <c r="AP96" i="20"/>
  <c r="AP173" i="20"/>
  <c r="AQ221" i="20"/>
  <c r="AQ55" i="20"/>
  <c r="AQ178" i="20"/>
  <c r="AP55" i="20"/>
  <c r="AP106" i="20"/>
  <c r="AQ143" i="20"/>
  <c r="AQ181" i="20"/>
  <c r="AP70" i="20"/>
  <c r="AQ110" i="20"/>
  <c r="AQ167" i="20"/>
  <c r="AQ218" i="20"/>
  <c r="AQ172" i="20"/>
  <c r="AQ67" i="20"/>
  <c r="AP67" i="20"/>
  <c r="AP91" i="20"/>
  <c r="AP216" i="20"/>
  <c r="AQ204" i="20"/>
  <c r="AP198" i="20"/>
  <c r="AQ132" i="20"/>
  <c r="AE205" i="20" a="1"/>
  <c r="AE205" i="20" s="1"/>
  <c r="AO205" i="20" s="1"/>
  <c r="AQ84" i="20"/>
  <c r="AP153" i="20"/>
  <c r="AQ165" i="20"/>
  <c r="AQ96" i="20"/>
  <c r="AP208" i="20"/>
  <c r="AQ169" i="20"/>
  <c r="AP165" i="20"/>
  <c r="AE154" i="20" a="1"/>
  <c r="AE154" i="20" s="1"/>
  <c r="AO154" i="20" s="1"/>
  <c r="AP187" i="20"/>
  <c r="AP92" i="20"/>
  <c r="AQ128" i="20"/>
  <c r="AQ116" i="20"/>
  <c r="AP199" i="20"/>
  <c r="AP148" i="20"/>
  <c r="AQ117" i="20"/>
  <c r="AP220" i="20"/>
  <c r="AQ173" i="20"/>
  <c r="AP79" i="20"/>
  <c r="AP150" i="20"/>
  <c r="AP93" i="20"/>
  <c r="AQ139" i="20"/>
  <c r="AP86" i="20"/>
  <c r="AP203" i="20"/>
  <c r="AP114" i="20"/>
  <c r="AQ215" i="20"/>
  <c r="AP195" i="20"/>
  <c r="AQ109" i="20"/>
  <c r="AE60" i="20" a="1"/>
  <c r="AE60" i="20" s="1"/>
  <c r="AO60" i="20" s="1"/>
  <c r="AQ103" i="20"/>
  <c r="AP100" i="20"/>
  <c r="AQ90" i="20"/>
  <c r="AQ79" i="20"/>
  <c r="AE222" i="20" a="1"/>
  <c r="AE222" i="20" s="1"/>
  <c r="AO222" i="20" s="1"/>
  <c r="AE155" i="20" a="1"/>
  <c r="AE155" i="20" s="1"/>
  <c r="AO155" i="20" s="1"/>
  <c r="AE142" i="20" a="1"/>
  <c r="AE142" i="20" s="1"/>
  <c r="AO142" i="20" s="1"/>
  <c r="AE136" i="20" a="1"/>
  <c r="AE136" i="20" s="1"/>
  <c r="AO136" i="20" s="1"/>
  <c r="AE218" i="20" a="1"/>
  <c r="AE218" i="20" s="1"/>
  <c r="AO218" i="20" s="1"/>
  <c r="AE171" i="20" a="1"/>
  <c r="AE171" i="20" s="1"/>
  <c r="AO171" i="20" s="1"/>
  <c r="AE115" i="20" a="1"/>
  <c r="AE115" i="20" s="1"/>
  <c r="AO115" i="20" s="1"/>
  <c r="AE151" i="20" a="1"/>
  <c r="AE151" i="20" s="1"/>
  <c r="AO151" i="20" s="1"/>
  <c r="AE110" i="20" a="1"/>
  <c r="AE110" i="20" s="1"/>
  <c r="AO110" i="20" s="1"/>
  <c r="AE74" i="20" a="1"/>
  <c r="AE74" i="20" s="1"/>
  <c r="AO74" i="20" s="1"/>
  <c r="AE195" i="20" a="1"/>
  <c r="AE195" i="20" s="1"/>
  <c r="AO195" i="20" s="1"/>
  <c r="AE167" i="20" a="1"/>
  <c r="AE167" i="20" s="1"/>
  <c r="AO167" i="20" s="1"/>
  <c r="AE127" i="20" a="1"/>
  <c r="AE127" i="20" s="1"/>
  <c r="AO127" i="20" s="1"/>
  <c r="AE55" i="20" a="1"/>
  <c r="AE55" i="20" s="1"/>
  <c r="AO55" i="20" s="1"/>
  <c r="AE134" i="20" a="1"/>
  <c r="AE134" i="20" s="1"/>
  <c r="AO134" i="20" s="1"/>
  <c r="AE146" i="20" a="1"/>
  <c r="AE146" i="20" s="1"/>
  <c r="AO146" i="20" s="1"/>
  <c r="AE56" i="20" a="1"/>
  <c r="AE56" i="20" s="1"/>
  <c r="AO56" i="20" s="1"/>
  <c r="AE101" i="20" a="1"/>
  <c r="AE101" i="20" s="1"/>
  <c r="AO101" i="20" s="1"/>
  <c r="AE193" i="20" a="1"/>
  <c r="AE193" i="20" s="1"/>
  <c r="AO193" i="20" s="1"/>
  <c r="AE165" i="20" a="1"/>
  <c r="AE165" i="20" s="1"/>
  <c r="AO165" i="20" s="1"/>
  <c r="AE98" i="20" a="1"/>
  <c r="AE98" i="20" s="1"/>
  <c r="AO98" i="20" s="1"/>
  <c r="AE120" i="20" a="1"/>
  <c r="AE120" i="20" s="1"/>
  <c r="AO120" i="20" s="1"/>
  <c r="AE147" i="20" a="1"/>
  <c r="AE147" i="20" s="1"/>
  <c r="AO147" i="20" s="1"/>
  <c r="AE191" i="20" a="1"/>
  <c r="AE191" i="20" s="1"/>
  <c r="AO191" i="20" s="1"/>
  <c r="AE159" i="20" a="1"/>
  <c r="AE159" i="20" s="1"/>
  <c r="AO159" i="20" s="1"/>
  <c r="AE88" i="20" a="1"/>
  <c r="AE88" i="20" s="1"/>
  <c r="AO88" i="20" s="1"/>
  <c r="AE83" i="20" a="1"/>
  <c r="AE83" i="20" s="1"/>
  <c r="AO83" i="20" s="1"/>
  <c r="AE174" i="20" a="1"/>
  <c r="AE174" i="20" s="1"/>
  <c r="AO174" i="20" s="1"/>
  <c r="AE122" i="20" a="1"/>
  <c r="AE122" i="20" s="1"/>
  <c r="AO122" i="20" s="1"/>
  <c r="AE81" i="20" a="1"/>
  <c r="AE81" i="20" s="1"/>
  <c r="AO81" i="20" s="1"/>
  <c r="AE139" i="20" a="1"/>
  <c r="AE139" i="20" s="1"/>
  <c r="AO139" i="20" s="1"/>
  <c r="AE78" i="20" a="1"/>
  <c r="AE78" i="20" s="1"/>
  <c r="AO78" i="20" s="1"/>
  <c r="AI156" i="20"/>
  <c r="AE153" i="20" a="1"/>
  <c r="AE153" i="20" s="1"/>
  <c r="AO153" i="20" s="1"/>
  <c r="AE111" i="20" a="1"/>
  <c r="AE111" i="20" s="1"/>
  <c r="AO111" i="20" s="1"/>
  <c r="AE187" i="20" a="1"/>
  <c r="AE187" i="20" s="1"/>
  <c r="AO187" i="20" s="1"/>
  <c r="AE82" i="20" a="1"/>
  <c r="AE82" i="20" s="1"/>
  <c r="AO82" i="20" s="1"/>
  <c r="AE105" i="20" a="1"/>
  <c r="AE105" i="20" s="1"/>
  <c r="AO105" i="20" s="1"/>
  <c r="AE107" i="20" a="1"/>
  <c r="AE107" i="20" s="1"/>
  <c r="AO107" i="20" s="1"/>
  <c r="AE214" i="20" a="1"/>
  <c r="AE214" i="20" s="1"/>
  <c r="AO214" i="20" s="1"/>
  <c r="AE209" i="20" a="1"/>
  <c r="AE209" i="20" s="1"/>
  <c r="AO209" i="20" s="1"/>
  <c r="AE179" i="20" a="1"/>
  <c r="AE179" i="20" s="1"/>
  <c r="AO179" i="20" s="1"/>
  <c r="AE181" i="20" a="1"/>
  <c r="AE181" i="20" s="1"/>
  <c r="AO181" i="20" s="1"/>
  <c r="AE201" i="20" a="1"/>
  <c r="AE201" i="20" s="1"/>
  <c r="AO201" i="20" s="1"/>
  <c r="AE161" i="20" a="1"/>
  <c r="AE161" i="20" s="1"/>
  <c r="AO161" i="20" s="1"/>
  <c r="AE102" i="20" a="1"/>
  <c r="AE102" i="20" s="1"/>
  <c r="AO102" i="20" s="1"/>
  <c r="AE188" i="20" a="1"/>
  <c r="AE188" i="20" s="1"/>
  <c r="AO188" i="20" s="1"/>
  <c r="AI124" i="20"/>
  <c r="AE224" i="20" a="1"/>
  <c r="AE224" i="20" s="1"/>
  <c r="AO224" i="20" s="1"/>
  <c r="AE190" i="20" a="1"/>
  <c r="AE190" i="20" s="1"/>
  <c r="AO190" i="20" s="1"/>
  <c r="AE221" i="20" a="1"/>
  <c r="AE221" i="20" s="1"/>
  <c r="AO221" i="20" s="1"/>
  <c r="AE119" i="20" a="1"/>
  <c r="AE119" i="20" s="1"/>
  <c r="AO119" i="20" s="1"/>
  <c r="AE145" i="20" a="1"/>
  <c r="AE145" i="20" s="1"/>
  <c r="AO145" i="20" s="1"/>
  <c r="AE152" i="20" a="1"/>
  <c r="AE152" i="20" s="1"/>
  <c r="AO152" i="20" s="1"/>
  <c r="AE71" i="20" a="1"/>
  <c r="AE71" i="20" s="1"/>
  <c r="AO71" i="20" s="1"/>
  <c r="AE54" i="20" a="1"/>
  <c r="AE54" i="20" s="1"/>
  <c r="AO54" i="20" s="1"/>
  <c r="AE140" i="20" a="1"/>
  <c r="AE140" i="20" s="1"/>
  <c r="AO140" i="20" s="1"/>
  <c r="AE66" i="20" a="1"/>
  <c r="AE66" i="20" s="1"/>
  <c r="AO66" i="20" s="1"/>
  <c r="AE70" i="20" a="1"/>
  <c r="AE70" i="20" s="1"/>
  <c r="AO70" i="20" s="1"/>
  <c r="AE199" i="20" a="1"/>
  <c r="AE199" i="20" s="1"/>
  <c r="AO199" i="20" s="1"/>
  <c r="AE173" i="20" a="1"/>
  <c r="AE173" i="20" s="1"/>
  <c r="AO173" i="20" s="1"/>
  <c r="AE86" i="20" a="1"/>
  <c r="AE86" i="20" s="1"/>
  <c r="AO86" i="20" s="1"/>
  <c r="AE166" i="20" a="1"/>
  <c r="AE166" i="20" s="1"/>
  <c r="AO166" i="20" s="1"/>
  <c r="AE106" i="20" a="1"/>
  <c r="AE106" i="20" s="1"/>
  <c r="AO106" i="20" s="1"/>
  <c r="AE117" i="20" a="1"/>
  <c r="AE117" i="20" s="1"/>
  <c r="AO117" i="20" s="1"/>
  <c r="AE76" i="20" a="1"/>
  <c r="AE76" i="20" s="1"/>
  <c r="AO76" i="20" s="1"/>
  <c r="AE180" i="20" a="1"/>
  <c r="AE180" i="20" s="1"/>
  <c r="AO180" i="20" s="1"/>
  <c r="AE58" i="20" a="1"/>
  <c r="AE58" i="20" s="1"/>
  <c r="AO58" i="20" s="1"/>
  <c r="AE176" i="20" a="1"/>
  <c r="AE176" i="20" s="1"/>
  <c r="AO176" i="20" s="1"/>
  <c r="AE128" i="20" a="1"/>
  <c r="AE128" i="20" s="1"/>
  <c r="AO128" i="20" s="1"/>
  <c r="AE158" i="20" a="1"/>
  <c r="AE158" i="20" s="1"/>
  <c r="AO158" i="20" s="1"/>
  <c r="AE143" i="20" a="1"/>
  <c r="AE143" i="20" s="1"/>
  <c r="AO143" i="20" s="1"/>
  <c r="AE68" i="20" a="1"/>
  <c r="AE68" i="20" s="1"/>
  <c r="AO68" i="20" s="1"/>
  <c r="AE108" i="20" a="1"/>
  <c r="AE108" i="20" s="1"/>
  <c r="AO108" i="20" s="1"/>
  <c r="AE59" i="20" a="1"/>
  <c r="AE59" i="20" s="1"/>
  <c r="AO59" i="20" s="1"/>
  <c r="AE112" i="20" a="1"/>
  <c r="AE112" i="20" s="1"/>
  <c r="AO112" i="20" s="1"/>
  <c r="AE202" i="20" a="1"/>
  <c r="AE202" i="20" s="1"/>
  <c r="AO202" i="20" s="1"/>
  <c r="AE116" i="20" a="1"/>
  <c r="AE116" i="20" s="1"/>
  <c r="AO116" i="20" s="1"/>
  <c r="AE149" i="20" a="1"/>
  <c r="AE149" i="20" s="1"/>
  <c r="AO149" i="20" s="1"/>
  <c r="AE135" i="20" a="1"/>
  <c r="AE135" i="20" s="1"/>
  <c r="AO135" i="20" s="1"/>
  <c r="AE194" i="20" a="1"/>
  <c r="AE194" i="20" s="1"/>
  <c r="AO194" i="20" s="1"/>
  <c r="AE172" i="20" a="1"/>
  <c r="AE172" i="20" s="1"/>
  <c r="AO172" i="20" s="1"/>
  <c r="AE87" i="20" a="1"/>
  <c r="AE87" i="20" s="1"/>
  <c r="AO87" i="20" s="1"/>
  <c r="AE80" i="20" a="1"/>
  <c r="AE80" i="20" s="1"/>
  <c r="AO80" i="20" s="1"/>
  <c r="AE130" i="20" a="1"/>
  <c r="AE130" i="20" s="1"/>
  <c r="AO130" i="20" s="1"/>
  <c r="AE62" i="20" a="1"/>
  <c r="AE62" i="20" s="1"/>
  <c r="AO62" i="20" s="1"/>
  <c r="AE138" i="20" a="1"/>
  <c r="AE138" i="20" s="1"/>
  <c r="AO138" i="20" s="1"/>
  <c r="AE113" i="20" a="1"/>
  <c r="AE113" i="20" s="1"/>
  <c r="AO113" i="20" s="1"/>
  <c r="AE123" i="20" a="1"/>
  <c r="AE123" i="20" s="1"/>
  <c r="AO123" i="20" s="1"/>
  <c r="AE100" i="20" a="1"/>
  <c r="AE100" i="20" s="1"/>
  <c r="AO100" i="20" s="1"/>
  <c r="AE89" i="20" a="1"/>
  <c r="AE89" i="20" s="1"/>
  <c r="AO89" i="20" s="1"/>
  <c r="AE75" i="20" a="1"/>
  <c r="AE75" i="20" s="1"/>
  <c r="AO75" i="20" s="1"/>
  <c r="AE170" i="20" a="1"/>
  <c r="AE170" i="20" s="1"/>
  <c r="AO170" i="20" s="1"/>
  <c r="AE124" i="20" a="1"/>
  <c r="AE124" i="20" s="1"/>
  <c r="AO124" i="20" s="1"/>
  <c r="AE215" i="20" a="1"/>
  <c r="AE215" i="20" s="1"/>
  <c r="AO215" i="20" s="1"/>
  <c r="AE72" i="20" a="1"/>
  <c r="AE72" i="20" s="1"/>
  <c r="AO72" i="20" s="1"/>
  <c r="AE208" i="20" a="1"/>
  <c r="AE208" i="20" s="1"/>
  <c r="AO208" i="20" s="1"/>
  <c r="AE69" i="20" a="1"/>
  <c r="AE69" i="20" s="1"/>
  <c r="AO69" i="20" s="1"/>
  <c r="AE183" i="20" a="1"/>
  <c r="AE183" i="20" s="1"/>
  <c r="AO183" i="20" s="1"/>
  <c r="AE150" i="20" a="1"/>
  <c r="AE150" i="20" s="1"/>
  <c r="AO150" i="20" s="1"/>
  <c r="AE163" i="20" a="1"/>
  <c r="AE163" i="20" s="1"/>
  <c r="AO163" i="20" s="1"/>
  <c r="AE97" i="20" a="1"/>
  <c r="AE97" i="20" s="1"/>
  <c r="AO97" i="20" s="1"/>
  <c r="AE177" i="20" a="1"/>
  <c r="AE177" i="20" s="1"/>
  <c r="AO177" i="20" s="1"/>
  <c r="AE114" i="20" a="1"/>
  <c r="AE114" i="20" s="1"/>
  <c r="AO114" i="20" s="1"/>
  <c r="AE73" i="20" a="1"/>
  <c r="AE73" i="20" s="1"/>
  <c r="AO73" i="20" s="1"/>
  <c r="AE61" i="20" a="1"/>
  <c r="AE61" i="20" s="1"/>
  <c r="AO61" i="20" s="1"/>
  <c r="AE178" i="20" a="1"/>
  <c r="AE178" i="20" s="1"/>
  <c r="AO178" i="20" s="1"/>
  <c r="AE129" i="20" a="1"/>
  <c r="AE129" i="20" s="1"/>
  <c r="AO129" i="20" s="1"/>
  <c r="AE198" i="20" a="1"/>
  <c r="AE198" i="20" s="1"/>
  <c r="AO198" i="20" s="1"/>
  <c r="Y24" i="20"/>
  <c r="AP122" i="20"/>
  <c r="AI122" i="20"/>
  <c r="AE95" i="20" a="1"/>
  <c r="AE95" i="20" s="1"/>
  <c r="AO95" i="20" s="1"/>
  <c r="AP78" i="20"/>
  <c r="AI78" i="20"/>
  <c r="AE109" i="20" a="1"/>
  <c r="AE109" i="20" s="1"/>
  <c r="AO109" i="20" s="1"/>
  <c r="AE137" i="20" a="1"/>
  <c r="AE137" i="20" s="1"/>
  <c r="AO137" i="20" s="1"/>
  <c r="AE53" i="20" a="1"/>
  <c r="AE53" i="20" s="1"/>
  <c r="AO53" i="20" s="1"/>
  <c r="AE164" i="20" a="1"/>
  <c r="AE164" i="20" s="1"/>
  <c r="AE217" i="20" a="1"/>
  <c r="AE217" i="20" s="1"/>
  <c r="AO217" i="20" s="1"/>
  <c r="AE131" i="20" a="1"/>
  <c r="AE131" i="20" s="1"/>
  <c r="AO131" i="20" s="1"/>
  <c r="AI215" i="20"/>
  <c r="AP215" i="20"/>
  <c r="AO207" i="20"/>
  <c r="AE90" i="20" a="1"/>
  <c r="AE90" i="20" s="1"/>
  <c r="AO90" i="20" s="1"/>
  <c r="AE99" i="20" a="1"/>
  <c r="AE99" i="20" s="1"/>
  <c r="AO99" i="20" s="1"/>
  <c r="AI163" i="20"/>
  <c r="AP163" i="20"/>
  <c r="AI187" i="20"/>
  <c r="AE93" i="20" a="1"/>
  <c r="AE93" i="20" s="1"/>
  <c r="AO93" i="20" s="1"/>
  <c r="AE65" i="20" a="1"/>
  <c r="AE65" i="20" s="1"/>
  <c r="AO65" i="20" s="1"/>
  <c r="AI151" i="20"/>
  <c r="AE148" i="20" a="1"/>
  <c r="AE148" i="20" s="1"/>
  <c r="AO148" i="20" s="1"/>
  <c r="AI208" i="20"/>
  <c r="AE141" i="20" a="1"/>
  <c r="AE141" i="20" s="1"/>
  <c r="AO141" i="20" s="1"/>
  <c r="AE64" i="20" a="1"/>
  <c r="AE64" i="20" s="1"/>
  <c r="AO64" i="20" s="1"/>
  <c r="AI72" i="20"/>
  <c r="AE219" i="20" a="1"/>
  <c r="AE219" i="20" s="1"/>
  <c r="AO219" i="20" s="1"/>
  <c r="AE144" i="20" a="1"/>
  <c r="AE144" i="20" s="1"/>
  <c r="AO144" i="20" s="1"/>
  <c r="AP143" i="20"/>
  <c r="AI143" i="20"/>
  <c r="AE189" i="20" a="1"/>
  <c r="AE189" i="20" s="1"/>
  <c r="AO189" i="20" s="1"/>
  <c r="AI100" i="20"/>
  <c r="AE203" i="20" a="1"/>
  <c r="AE203" i="20" s="1"/>
  <c r="AO203" i="20" s="1"/>
  <c r="AE118" i="20" a="1"/>
  <c r="AE118" i="20" s="1"/>
  <c r="AO118" i="20" s="1"/>
  <c r="AE192" i="20" a="1"/>
  <c r="AE192" i="20" s="1"/>
  <c r="AO192" i="20" s="1"/>
  <c r="Y40" i="20"/>
  <c r="AE121" i="20" a="1"/>
  <c r="AE121" i="20" s="1"/>
  <c r="AO121" i="20" s="1"/>
  <c r="AE77" i="20" a="1"/>
  <c r="AE77" i="20" s="1"/>
  <c r="AO77" i="20" s="1"/>
  <c r="AP146" i="20"/>
  <c r="AI146" i="20"/>
  <c r="Y38" i="20"/>
  <c r="AP169" i="20"/>
  <c r="AI169" i="20"/>
  <c r="AE126" i="20" a="1"/>
  <c r="AE126" i="20" s="1"/>
  <c r="AO126" i="20" s="1"/>
  <c r="AQ217" i="20"/>
  <c r="AQ85" i="20"/>
  <c r="AQ203" i="20"/>
  <c r="AI203" i="20"/>
  <c r="AI108" i="20"/>
  <c r="AQ108" i="20"/>
  <c r="AQ190" i="20"/>
  <c r="AQ114" i="20"/>
  <c r="AI114" i="20"/>
  <c r="AQ115" i="20"/>
  <c r="AI158" i="20"/>
  <c r="AQ158" i="20"/>
  <c r="AQ89" i="20"/>
  <c r="AQ63" i="20"/>
  <c r="AQ101" i="20"/>
  <c r="AI101" i="20"/>
  <c r="AQ197" i="20"/>
  <c r="AQ60" i="20"/>
  <c r="AI60" i="20"/>
  <c r="AQ219" i="20"/>
  <c r="AQ83" i="20"/>
  <c r="AQ185" i="20"/>
  <c r="AQ147" i="20"/>
  <c r="AI147" i="20"/>
  <c r="AQ202" i="20"/>
  <c r="AI202" i="20"/>
  <c r="AQ192" i="20"/>
  <c r="AI192" i="20"/>
  <c r="AQ120" i="20"/>
  <c r="AI120" i="20"/>
  <c r="AQ164" i="20"/>
  <c r="AQ111" i="20"/>
  <c r="AQ180" i="20"/>
  <c r="AO184" i="20"/>
  <c r="AF138" i="20"/>
  <c r="AP138" i="20" s="1"/>
  <c r="AF145" i="20"/>
  <c r="AP145" i="20" s="1"/>
  <c r="AF201" i="20"/>
  <c r="AP201" i="20" s="1"/>
  <c r="AF137" i="20"/>
  <c r="AP137" i="20" s="1"/>
  <c r="AF154" i="20"/>
  <c r="AP154" i="20" s="1"/>
  <c r="AF62" i="20"/>
  <c r="AP62" i="20" s="1"/>
  <c r="AF178" i="20"/>
  <c r="AP178" i="20" s="1"/>
  <c r="AF160" i="20"/>
  <c r="AP160" i="20" s="1"/>
  <c r="AF95" i="20"/>
  <c r="AP95" i="20" s="1"/>
  <c r="AF185" i="20"/>
  <c r="AP185" i="20" s="1"/>
  <c r="AF149" i="20"/>
  <c r="AP149" i="20" s="1"/>
  <c r="AF184" i="20"/>
  <c r="AP184" i="20" s="1"/>
  <c r="AF213" i="20"/>
  <c r="AP213" i="20" s="1"/>
  <c r="AF155" i="20"/>
  <c r="AO63" i="20"/>
  <c r="AO133" i="20"/>
  <c r="F133" i="20"/>
  <c r="AF189" i="20"/>
  <c r="AP189" i="20" s="1"/>
  <c r="AF75" i="20"/>
  <c r="AF105" i="20"/>
  <c r="AP105" i="20" s="1"/>
  <c r="AF210" i="20"/>
  <c r="F78" i="20"/>
  <c r="AF172" i="20"/>
  <c r="AP172" i="20" s="1"/>
  <c r="AF188" i="20"/>
  <c r="AP188" i="20" s="1"/>
  <c r="AF217" i="20"/>
  <c r="AP217" i="20" s="1"/>
  <c r="AF200" i="20"/>
  <c r="AF183" i="20"/>
  <c r="AP183" i="20" s="1"/>
  <c r="AF177" i="20"/>
  <c r="AP177" i="20" s="1"/>
  <c r="AF113" i="20"/>
  <c r="AF58" i="20"/>
  <c r="AF212" i="20"/>
  <c r="AP212" i="20" s="1"/>
  <c r="AF115" i="20"/>
  <c r="AP115" i="20" s="1"/>
  <c r="AF77" i="20"/>
  <c r="AF167" i="20"/>
  <c r="AP167" i="20" s="1"/>
  <c r="AF196" i="20"/>
  <c r="AF197" i="20"/>
  <c r="AP197" i="20" s="1"/>
  <c r="AF126" i="20"/>
  <c r="AP126" i="20" s="1"/>
  <c r="AF219" i="20"/>
  <c r="AP219" i="20" s="1"/>
  <c r="AF88" i="20"/>
  <c r="AP88" i="20" s="1"/>
  <c r="AF157" i="20"/>
  <c r="AP157" i="20" s="1"/>
  <c r="AF98" i="20"/>
  <c r="AF125" i="20"/>
  <c r="AP125" i="20" s="1"/>
  <c r="AF136" i="20"/>
  <c r="AP136" i="20" s="1"/>
  <c r="AF204" i="20"/>
  <c r="AP204" i="20" s="1"/>
  <c r="AF65" i="20"/>
  <c r="AF175" i="20"/>
  <c r="AP175" i="20" s="1"/>
  <c r="AF221" i="20"/>
  <c r="AP221" i="20" s="1"/>
  <c r="AF140" i="20"/>
  <c r="AF162" i="20"/>
  <c r="AF174" i="20"/>
  <c r="AP174" i="20" s="1"/>
  <c r="AF103" i="20"/>
  <c r="AP103" i="20" s="1"/>
  <c r="AF118" i="20"/>
  <c r="AP118" i="20" s="1"/>
  <c r="AF97" i="20"/>
  <c r="AP97" i="20" s="1"/>
  <c r="AF85" i="20"/>
  <c r="AP85" i="20" s="1"/>
  <c r="AF104" i="20"/>
  <c r="AP104" i="20" s="1"/>
  <c r="AF121" i="20"/>
  <c r="AP121" i="20" s="1"/>
  <c r="AF180" i="20"/>
  <c r="AP180" i="20" s="1"/>
  <c r="AF190" i="20"/>
  <c r="AP190" i="20" s="1"/>
  <c r="AF111" i="20"/>
  <c r="AP111" i="20" s="1"/>
  <c r="AF74" i="20"/>
  <c r="AF144" i="20"/>
  <c r="AP144" i="20" s="1"/>
  <c r="AF90" i="20"/>
  <c r="AP90" i="20" s="1"/>
  <c r="AF80" i="20"/>
  <c r="AP80" i="20" s="1"/>
  <c r="AF63" i="20"/>
  <c r="AP63" i="20" s="1"/>
  <c r="AF164" i="20"/>
  <c r="AP164" i="20" s="1"/>
  <c r="AF69" i="20"/>
  <c r="AP69" i="20" s="1"/>
  <c r="AF170" i="20"/>
  <c r="AF89" i="20"/>
  <c r="AP89" i="20" s="1"/>
  <c r="AF222" i="20"/>
  <c r="AF205" i="20"/>
  <c r="AP205" i="20" s="1"/>
  <c r="AF71" i="20"/>
  <c r="AF135" i="20"/>
  <c r="AF83" i="20"/>
  <c r="AP83" i="20" s="1"/>
  <c r="AF81" i="20"/>
  <c r="AP81" i="20" s="1"/>
  <c r="AF54" i="20"/>
  <c r="F162" i="20"/>
  <c r="AO162" i="20"/>
  <c r="AF107" i="20"/>
  <c r="AP107" i="20" s="1"/>
  <c r="AF57" i="20"/>
  <c r="AP57" i="20" s="1"/>
  <c r="AF133" i="20"/>
  <c r="AF59" i="20"/>
  <c r="AF99" i="20"/>
  <c r="AP99" i="20" s="1"/>
  <c r="AF176" i="20"/>
  <c r="AF131" i="20"/>
  <c r="AF73" i="20"/>
  <c r="AP73" i="20" s="1"/>
  <c r="AF94" i="20"/>
  <c r="AP94" i="20" s="1"/>
  <c r="AO213" i="20"/>
  <c r="AO186" i="20"/>
  <c r="AO132" i="20"/>
  <c r="AO169" i="20"/>
  <c r="AO96" i="20"/>
  <c r="F145" i="20"/>
  <c r="AO85" i="20"/>
  <c r="AO211" i="20"/>
  <c r="AO67" i="20"/>
  <c r="AO104" i="20"/>
  <c r="AO223" i="20"/>
  <c r="AO185" i="20"/>
  <c r="F159" i="20"/>
  <c r="F168" i="20"/>
  <c r="AO168" i="20"/>
  <c r="F124" i="20"/>
  <c r="AO92" i="20"/>
  <c r="AO156" i="20"/>
  <c r="AO94" i="20"/>
  <c r="AO103" i="20"/>
  <c r="AO204" i="20"/>
  <c r="F135" i="20"/>
  <c r="F170" i="20"/>
  <c r="F202" i="20"/>
  <c r="AO206" i="20"/>
  <c r="AO164" i="20"/>
  <c r="F187" i="20"/>
  <c r="F194" i="20"/>
  <c r="F167" i="20"/>
  <c r="F75" i="20"/>
  <c r="AO157" i="20"/>
  <c r="AO200" i="20"/>
  <c r="AO175" i="20"/>
  <c r="AO91" i="20"/>
  <c r="AO84" i="20"/>
  <c r="AG11" i="20"/>
  <c r="AG12" i="20"/>
  <c r="AG13" i="20"/>
  <c r="AG14" i="20"/>
  <c r="AG5" i="20"/>
  <c r="I4" i="20"/>
  <c r="J4" i="20" s="1"/>
  <c r="AG4" i="20" s="1"/>
  <c r="I3" i="20"/>
  <c r="J3" i="20" s="1"/>
  <c r="AG6" i="20"/>
  <c r="AG9" i="20"/>
  <c r="AG10" i="20"/>
  <c r="AG15" i="20"/>
  <c r="AG38" i="20"/>
  <c r="Z52" i="20"/>
  <c r="W52" i="20"/>
  <c r="T52" i="20"/>
  <c r="S52" i="20"/>
  <c r="P52" i="20"/>
  <c r="Q52" i="20" s="1"/>
  <c r="O52" i="20"/>
  <c r="N52" i="20"/>
  <c r="K52" i="20" a="1"/>
  <c r="K52" i="20" s="1"/>
  <c r="L52" i="20" s="1"/>
  <c r="E52" i="20"/>
  <c r="D52" i="20"/>
  <c r="C52" i="20"/>
  <c r="A52" i="20"/>
  <c r="W51" i="20"/>
  <c r="T51" i="20"/>
  <c r="S51" i="20"/>
  <c r="U51" i="20" s="1"/>
  <c r="V51" i="20" s="1"/>
  <c r="P51" i="20"/>
  <c r="Q51" i="20" s="1"/>
  <c r="O51" i="20"/>
  <c r="N51" i="20"/>
  <c r="K51" i="20" a="1"/>
  <c r="K51" i="20" s="1"/>
  <c r="L51" i="20" s="1"/>
  <c r="E51" i="20"/>
  <c r="D51" i="20"/>
  <c r="C51" i="20"/>
  <c r="A51" i="20"/>
  <c r="W50" i="20"/>
  <c r="T50" i="20"/>
  <c r="S50" i="20"/>
  <c r="U50" i="20" s="1"/>
  <c r="P50" i="20"/>
  <c r="Q50" i="20" s="1"/>
  <c r="O50" i="20"/>
  <c r="N50" i="20"/>
  <c r="K50" i="20" a="1"/>
  <c r="K50" i="20" s="1"/>
  <c r="L50" i="20" s="1"/>
  <c r="E50" i="20"/>
  <c r="D50" i="20"/>
  <c r="C50" i="20"/>
  <c r="A50" i="20"/>
  <c r="W49" i="20"/>
  <c r="T49" i="20"/>
  <c r="S49" i="20"/>
  <c r="P49" i="20"/>
  <c r="Q49" i="20" s="1"/>
  <c r="O49" i="20"/>
  <c r="N49" i="20"/>
  <c r="K49" i="20" a="1"/>
  <c r="K49" i="20" s="1"/>
  <c r="L49" i="20" s="1"/>
  <c r="E49" i="20"/>
  <c r="D49" i="20"/>
  <c r="C49" i="20"/>
  <c r="A49" i="20"/>
  <c r="W48" i="20"/>
  <c r="T48" i="20"/>
  <c r="S48" i="20"/>
  <c r="U48" i="20" s="1"/>
  <c r="V48" i="20" s="1"/>
  <c r="P48" i="20"/>
  <c r="Q48" i="20" s="1"/>
  <c r="O48" i="20"/>
  <c r="N48" i="20"/>
  <c r="K48" i="20" a="1"/>
  <c r="K48" i="20" s="1"/>
  <c r="L48" i="20" s="1"/>
  <c r="E48" i="20"/>
  <c r="D48" i="20"/>
  <c r="C48" i="20"/>
  <c r="A48" i="20"/>
  <c r="Z47" i="20"/>
  <c r="W47" i="20"/>
  <c r="T47" i="20"/>
  <c r="S47" i="20"/>
  <c r="P47" i="20"/>
  <c r="Q47" i="20" s="1"/>
  <c r="O47" i="20"/>
  <c r="N47" i="20"/>
  <c r="K47" i="20" a="1"/>
  <c r="K47" i="20" s="1"/>
  <c r="L47" i="20" s="1"/>
  <c r="E47" i="20"/>
  <c r="D47" i="20"/>
  <c r="C47" i="20"/>
  <c r="A47" i="20"/>
  <c r="W46" i="20"/>
  <c r="T46" i="20"/>
  <c r="S46" i="20"/>
  <c r="P46" i="20"/>
  <c r="Q46" i="20" s="1"/>
  <c r="O46" i="20"/>
  <c r="N46" i="20"/>
  <c r="K46" i="20" a="1"/>
  <c r="K46" i="20" s="1"/>
  <c r="L46" i="20" s="1"/>
  <c r="E46" i="20"/>
  <c r="D46" i="20"/>
  <c r="C46" i="20"/>
  <c r="A46" i="20"/>
  <c r="Z45" i="20"/>
  <c r="W45" i="20"/>
  <c r="T45" i="20"/>
  <c r="S45" i="20"/>
  <c r="P45" i="20"/>
  <c r="Q45" i="20" s="1"/>
  <c r="O45" i="20"/>
  <c r="N45" i="20"/>
  <c r="K45" i="20" a="1"/>
  <c r="K45" i="20" s="1"/>
  <c r="L45" i="20" s="1"/>
  <c r="E45" i="20"/>
  <c r="D45" i="20"/>
  <c r="C45" i="20"/>
  <c r="A45" i="20"/>
  <c r="Z44" i="20"/>
  <c r="W44" i="20"/>
  <c r="T44" i="20"/>
  <c r="S44" i="20"/>
  <c r="P44" i="20"/>
  <c r="Q44" i="20" s="1"/>
  <c r="O44" i="20"/>
  <c r="N44" i="20"/>
  <c r="K44" i="20" a="1"/>
  <c r="K44" i="20" s="1"/>
  <c r="L44" i="20" s="1"/>
  <c r="E44" i="20"/>
  <c r="D44" i="20"/>
  <c r="C44" i="20"/>
  <c r="A44" i="20"/>
  <c r="Z43" i="20"/>
  <c r="W43" i="20"/>
  <c r="T43" i="20"/>
  <c r="S43" i="20"/>
  <c r="P43" i="20"/>
  <c r="Q43" i="20" s="1"/>
  <c r="O43" i="20"/>
  <c r="N43" i="20"/>
  <c r="K43" i="20" a="1"/>
  <c r="K43" i="20" s="1"/>
  <c r="L43" i="20" s="1"/>
  <c r="E43" i="20"/>
  <c r="D43" i="20"/>
  <c r="C43" i="20"/>
  <c r="A43" i="20"/>
  <c r="Z42" i="20"/>
  <c r="W42" i="20"/>
  <c r="T42" i="20"/>
  <c r="S42" i="20"/>
  <c r="P42" i="20"/>
  <c r="Q42" i="20" s="1"/>
  <c r="O42" i="20"/>
  <c r="N42" i="20"/>
  <c r="K42" i="20" a="1"/>
  <c r="K42" i="20" s="1"/>
  <c r="L42" i="20" s="1"/>
  <c r="E42" i="20"/>
  <c r="D42" i="20"/>
  <c r="C42" i="20"/>
  <c r="A42" i="20"/>
  <c r="Z41" i="20"/>
  <c r="W41" i="20"/>
  <c r="T41" i="20"/>
  <c r="S41" i="20"/>
  <c r="P41" i="20"/>
  <c r="Q41" i="20" s="1"/>
  <c r="O41" i="20"/>
  <c r="N41" i="20"/>
  <c r="K41" i="20" a="1"/>
  <c r="K41" i="20" s="1"/>
  <c r="L41" i="20" s="1"/>
  <c r="E41" i="20"/>
  <c r="D41" i="20"/>
  <c r="C41" i="20"/>
  <c r="A41" i="20"/>
  <c r="W40" i="20"/>
  <c r="T40" i="20"/>
  <c r="S40" i="20"/>
  <c r="U40" i="20" s="1"/>
  <c r="P40" i="20"/>
  <c r="Q40" i="20" s="1"/>
  <c r="O40" i="20"/>
  <c r="N40" i="20"/>
  <c r="K40" i="20" a="1"/>
  <c r="K40" i="20" s="1"/>
  <c r="L40" i="20" s="1"/>
  <c r="E40" i="20"/>
  <c r="D40" i="20"/>
  <c r="C40" i="20"/>
  <c r="A40" i="20"/>
  <c r="W39" i="20"/>
  <c r="T39" i="20"/>
  <c r="S39" i="20"/>
  <c r="V39" i="20" s="1"/>
  <c r="P39" i="20"/>
  <c r="Q39" i="20" s="1"/>
  <c r="O39" i="20"/>
  <c r="N39" i="20"/>
  <c r="K39" i="20" a="1"/>
  <c r="K39" i="20" s="1"/>
  <c r="L39" i="20" s="1"/>
  <c r="E39" i="20"/>
  <c r="D39" i="20"/>
  <c r="C39" i="20"/>
  <c r="A39" i="20"/>
  <c r="W38" i="20"/>
  <c r="T38" i="20"/>
  <c r="S38" i="20"/>
  <c r="U38" i="20" s="1"/>
  <c r="P38" i="20"/>
  <c r="Q38" i="20" s="1"/>
  <c r="O38" i="20"/>
  <c r="N38" i="20"/>
  <c r="K38" i="20" a="1"/>
  <c r="K38" i="20" s="1"/>
  <c r="L38" i="20" s="1"/>
  <c r="E38" i="20"/>
  <c r="D38" i="20"/>
  <c r="C38" i="20"/>
  <c r="A38" i="20"/>
  <c r="Z37" i="20"/>
  <c r="W37" i="20"/>
  <c r="T37" i="20"/>
  <c r="S37" i="20"/>
  <c r="U37" i="20" s="1"/>
  <c r="P37" i="20"/>
  <c r="Q37" i="20" s="1"/>
  <c r="O37" i="20"/>
  <c r="N37" i="20"/>
  <c r="K37" i="20" a="1"/>
  <c r="K37" i="20" s="1"/>
  <c r="L37" i="20" s="1"/>
  <c r="E37" i="20"/>
  <c r="D37" i="20"/>
  <c r="C37" i="20"/>
  <c r="A37" i="20"/>
  <c r="W36" i="20"/>
  <c r="T36" i="20"/>
  <c r="S36" i="20"/>
  <c r="U36" i="20" s="1"/>
  <c r="V36" i="20" s="1"/>
  <c r="P36" i="20"/>
  <c r="Q36" i="20" s="1"/>
  <c r="O36" i="20"/>
  <c r="N36" i="20"/>
  <c r="K36" i="20" a="1"/>
  <c r="K36" i="20" s="1"/>
  <c r="L36" i="20" s="1"/>
  <c r="E36" i="20"/>
  <c r="D36" i="20"/>
  <c r="C36" i="20"/>
  <c r="A36" i="20"/>
  <c r="Z35" i="20"/>
  <c r="W35" i="20"/>
  <c r="T35" i="20"/>
  <c r="S35" i="20"/>
  <c r="P35" i="20"/>
  <c r="Q35" i="20" s="1"/>
  <c r="O35" i="20"/>
  <c r="N35" i="20"/>
  <c r="K35" i="20" a="1"/>
  <c r="K35" i="20" s="1"/>
  <c r="L35" i="20" s="1"/>
  <c r="E35" i="20"/>
  <c r="D35" i="20"/>
  <c r="C35" i="20"/>
  <c r="A35" i="20"/>
  <c r="Z34" i="20"/>
  <c r="W34" i="20"/>
  <c r="T34" i="20"/>
  <c r="S34" i="20"/>
  <c r="P34" i="20"/>
  <c r="Q34" i="20" s="1"/>
  <c r="O34" i="20"/>
  <c r="N34" i="20"/>
  <c r="K34" i="20" a="1"/>
  <c r="K34" i="20" s="1"/>
  <c r="L34" i="20" s="1"/>
  <c r="E34" i="20"/>
  <c r="D34" i="20"/>
  <c r="C34" i="20"/>
  <c r="A34" i="20"/>
  <c r="Z33" i="20"/>
  <c r="W33" i="20"/>
  <c r="T33" i="20"/>
  <c r="S33" i="20"/>
  <c r="P33" i="20"/>
  <c r="Q33" i="20" s="1"/>
  <c r="O33" i="20"/>
  <c r="N33" i="20"/>
  <c r="K33" i="20" a="1"/>
  <c r="K33" i="20" s="1"/>
  <c r="L33" i="20" s="1"/>
  <c r="E33" i="20"/>
  <c r="D33" i="20"/>
  <c r="C33" i="20"/>
  <c r="A33" i="20"/>
  <c r="W32" i="20"/>
  <c r="T32" i="20"/>
  <c r="S32" i="20"/>
  <c r="P32" i="20"/>
  <c r="Q32" i="20" s="1"/>
  <c r="O32" i="20"/>
  <c r="N32" i="20"/>
  <c r="K32" i="20" a="1"/>
  <c r="K32" i="20" s="1"/>
  <c r="L32" i="20" s="1"/>
  <c r="E32" i="20"/>
  <c r="D32" i="20"/>
  <c r="C32" i="20"/>
  <c r="A32" i="20"/>
  <c r="W31" i="20"/>
  <c r="T31" i="20"/>
  <c r="S31" i="20"/>
  <c r="U31" i="20" s="1"/>
  <c r="P31" i="20"/>
  <c r="Q31" i="20" s="1"/>
  <c r="O31" i="20"/>
  <c r="N31" i="20"/>
  <c r="K31" i="20" a="1"/>
  <c r="K31" i="20" s="1"/>
  <c r="L31" i="20" s="1"/>
  <c r="E31" i="20"/>
  <c r="D31" i="20"/>
  <c r="C31" i="20"/>
  <c r="A31" i="20"/>
  <c r="Z30" i="20"/>
  <c r="W30" i="20"/>
  <c r="T30" i="20"/>
  <c r="S30" i="20"/>
  <c r="P30" i="20"/>
  <c r="Q30" i="20" s="1"/>
  <c r="O30" i="20"/>
  <c r="N30" i="20"/>
  <c r="K30" i="20" a="1"/>
  <c r="K30" i="20" s="1"/>
  <c r="L30" i="20" s="1"/>
  <c r="E30" i="20"/>
  <c r="D30" i="20"/>
  <c r="C30" i="20"/>
  <c r="A30" i="20"/>
  <c r="W29" i="20"/>
  <c r="T29" i="20"/>
  <c r="S29" i="20"/>
  <c r="P29" i="20"/>
  <c r="Q29" i="20" s="1"/>
  <c r="O29" i="20"/>
  <c r="N29" i="20"/>
  <c r="K29" i="20" a="1"/>
  <c r="K29" i="20" s="1"/>
  <c r="L29" i="20" s="1"/>
  <c r="E29" i="20"/>
  <c r="D29" i="20"/>
  <c r="C29" i="20"/>
  <c r="A29" i="20"/>
  <c r="Z28" i="20"/>
  <c r="W28" i="20"/>
  <c r="T28" i="20"/>
  <c r="S28" i="20"/>
  <c r="U28" i="20" s="1"/>
  <c r="P28" i="20"/>
  <c r="Q28" i="20" s="1"/>
  <c r="O28" i="20"/>
  <c r="N28" i="20"/>
  <c r="K28" i="20" a="1"/>
  <c r="K28" i="20" s="1"/>
  <c r="L28" i="20" s="1"/>
  <c r="E28" i="20"/>
  <c r="D28" i="20"/>
  <c r="C28" i="20"/>
  <c r="A28" i="20"/>
  <c r="Z27" i="20"/>
  <c r="W27" i="20"/>
  <c r="T27" i="20"/>
  <c r="S27" i="20"/>
  <c r="P27" i="20"/>
  <c r="Q27" i="20" s="1"/>
  <c r="O27" i="20"/>
  <c r="N27" i="20"/>
  <c r="K27" i="20" a="1"/>
  <c r="K27" i="20" s="1"/>
  <c r="L27" i="20" s="1"/>
  <c r="E27" i="20"/>
  <c r="D27" i="20"/>
  <c r="C27" i="20"/>
  <c r="A27" i="20"/>
  <c r="Z26" i="20"/>
  <c r="W26" i="20"/>
  <c r="T26" i="20"/>
  <c r="S26" i="20"/>
  <c r="U26" i="20" s="1"/>
  <c r="P26" i="20"/>
  <c r="Q26" i="20" s="1"/>
  <c r="O26" i="20"/>
  <c r="N26" i="20"/>
  <c r="K26" i="20" a="1"/>
  <c r="K26" i="20" s="1"/>
  <c r="L26" i="20" s="1"/>
  <c r="E26" i="20"/>
  <c r="D26" i="20"/>
  <c r="C26" i="20"/>
  <c r="A26" i="20"/>
  <c r="Z25" i="20"/>
  <c r="W25" i="20"/>
  <c r="T25" i="20"/>
  <c r="S25" i="20"/>
  <c r="U25" i="20" s="1"/>
  <c r="P25" i="20"/>
  <c r="Q25" i="20" s="1"/>
  <c r="O25" i="20"/>
  <c r="N25" i="20"/>
  <c r="K25" i="20" a="1"/>
  <c r="K25" i="20" s="1"/>
  <c r="L25" i="20" s="1"/>
  <c r="E25" i="20"/>
  <c r="D25" i="20"/>
  <c r="C25" i="20"/>
  <c r="A25" i="20"/>
  <c r="W24" i="20"/>
  <c r="T24" i="20"/>
  <c r="S24" i="20"/>
  <c r="P24" i="20"/>
  <c r="Q24" i="20" s="1"/>
  <c r="O24" i="20"/>
  <c r="N24" i="20"/>
  <c r="K24" i="20" a="1"/>
  <c r="K24" i="20" s="1"/>
  <c r="L24" i="20" s="1"/>
  <c r="E24" i="20"/>
  <c r="D24" i="20"/>
  <c r="C24" i="20"/>
  <c r="A24" i="20"/>
  <c r="Z23" i="20"/>
  <c r="W23" i="20"/>
  <c r="T23" i="20"/>
  <c r="S23" i="20"/>
  <c r="P23" i="20"/>
  <c r="Q23" i="20" s="1"/>
  <c r="O23" i="20"/>
  <c r="N23" i="20"/>
  <c r="K23" i="20" a="1"/>
  <c r="K23" i="20" s="1"/>
  <c r="L23" i="20" s="1"/>
  <c r="E23" i="20"/>
  <c r="D23" i="20"/>
  <c r="C23" i="20"/>
  <c r="A23" i="20"/>
  <c r="W22" i="20"/>
  <c r="T22" i="20"/>
  <c r="S22" i="20"/>
  <c r="P22" i="20"/>
  <c r="Q22" i="20" s="1"/>
  <c r="O22" i="20"/>
  <c r="N22" i="20"/>
  <c r="K22" i="20" a="1"/>
  <c r="K22" i="20" s="1"/>
  <c r="L22" i="20" s="1"/>
  <c r="E22" i="20"/>
  <c r="D22" i="20"/>
  <c r="C22" i="20"/>
  <c r="A22" i="20"/>
  <c r="W21" i="20"/>
  <c r="T21" i="20"/>
  <c r="S21" i="20"/>
  <c r="P21" i="20"/>
  <c r="Q21" i="20" s="1"/>
  <c r="O21" i="20"/>
  <c r="N21" i="20"/>
  <c r="K21" i="20" a="1"/>
  <c r="K21" i="20" s="1"/>
  <c r="L21" i="20" s="1"/>
  <c r="E21" i="20"/>
  <c r="D21" i="20"/>
  <c r="C21" i="20"/>
  <c r="A21" i="20"/>
  <c r="W20" i="20"/>
  <c r="T20" i="20"/>
  <c r="S20" i="20"/>
  <c r="U20" i="20" s="1"/>
  <c r="P20" i="20"/>
  <c r="Q20" i="20" s="1"/>
  <c r="O20" i="20"/>
  <c r="N20" i="20"/>
  <c r="K20" i="20" a="1"/>
  <c r="K20" i="20" s="1"/>
  <c r="L20" i="20" s="1"/>
  <c r="E20" i="20"/>
  <c r="D20" i="20"/>
  <c r="C20" i="20"/>
  <c r="A20" i="20"/>
  <c r="Z19" i="20"/>
  <c r="W19" i="20"/>
  <c r="T19" i="20"/>
  <c r="S19" i="20"/>
  <c r="P19" i="20"/>
  <c r="Q19" i="20" s="1"/>
  <c r="O19" i="20"/>
  <c r="N19" i="20"/>
  <c r="K19" i="20" a="1"/>
  <c r="K19" i="20" s="1"/>
  <c r="L19" i="20" s="1"/>
  <c r="E19" i="20"/>
  <c r="D19" i="20"/>
  <c r="C19" i="20"/>
  <c r="A19" i="20"/>
  <c r="Z18" i="20"/>
  <c r="W18" i="20"/>
  <c r="T18" i="20"/>
  <c r="S18" i="20"/>
  <c r="P18" i="20"/>
  <c r="Q18" i="20" s="1"/>
  <c r="O18" i="20"/>
  <c r="N18" i="20"/>
  <c r="K18" i="20" a="1"/>
  <c r="K18" i="20" s="1"/>
  <c r="L18" i="20" s="1"/>
  <c r="E18" i="20"/>
  <c r="D18" i="20"/>
  <c r="C18" i="20"/>
  <c r="A18" i="20"/>
  <c r="Z17" i="20"/>
  <c r="W17" i="20"/>
  <c r="T17" i="20"/>
  <c r="S17" i="20"/>
  <c r="P17" i="20"/>
  <c r="Q17" i="20" s="1"/>
  <c r="O17" i="20"/>
  <c r="N17" i="20"/>
  <c r="K17" i="20" a="1"/>
  <c r="K17" i="20" s="1"/>
  <c r="L17" i="20" s="1"/>
  <c r="E17" i="20"/>
  <c r="D17" i="20"/>
  <c r="C17" i="20"/>
  <c r="A17" i="20"/>
  <c r="Z16" i="20"/>
  <c r="W16" i="20"/>
  <c r="T16" i="20"/>
  <c r="S16" i="20"/>
  <c r="P16" i="20"/>
  <c r="Q16" i="20" s="1"/>
  <c r="O16" i="20"/>
  <c r="N16" i="20"/>
  <c r="K16" i="20" a="1"/>
  <c r="K16" i="20" s="1"/>
  <c r="L16" i="20" s="1"/>
  <c r="E16" i="20"/>
  <c r="D16" i="20"/>
  <c r="C16" i="20"/>
  <c r="A16" i="20"/>
  <c r="W15" i="20"/>
  <c r="T15" i="20"/>
  <c r="S15" i="20"/>
  <c r="P15" i="20"/>
  <c r="Q15" i="20" s="1"/>
  <c r="O15" i="20"/>
  <c r="N15" i="20"/>
  <c r="K15" i="20" a="1"/>
  <c r="K15" i="20" s="1"/>
  <c r="L15" i="20" s="1"/>
  <c r="E15" i="20"/>
  <c r="D15" i="20"/>
  <c r="C15" i="20"/>
  <c r="A15" i="20"/>
  <c r="W14" i="20"/>
  <c r="T14" i="20"/>
  <c r="S14" i="20"/>
  <c r="P14" i="20"/>
  <c r="Q14" i="20" s="1"/>
  <c r="O14" i="20"/>
  <c r="N14" i="20"/>
  <c r="K14" i="20" a="1"/>
  <c r="K14" i="20" s="1"/>
  <c r="L14" i="20" s="1"/>
  <c r="E14" i="20"/>
  <c r="D14" i="20"/>
  <c r="C14" i="20"/>
  <c r="A14" i="20"/>
  <c r="W13" i="20"/>
  <c r="T13" i="20"/>
  <c r="S13" i="20"/>
  <c r="U13" i="20" s="1"/>
  <c r="P13" i="20"/>
  <c r="Q13" i="20" s="1"/>
  <c r="O13" i="20"/>
  <c r="N13" i="20"/>
  <c r="K13" i="20" a="1"/>
  <c r="K13" i="20" s="1"/>
  <c r="L13" i="20" s="1"/>
  <c r="E13" i="20"/>
  <c r="D13" i="20"/>
  <c r="C13" i="20"/>
  <c r="A13" i="20"/>
  <c r="Z12" i="20"/>
  <c r="W12" i="20"/>
  <c r="T12" i="20"/>
  <c r="S12" i="20"/>
  <c r="P12" i="20"/>
  <c r="Q12" i="20" s="1"/>
  <c r="O12" i="20"/>
  <c r="N12" i="20"/>
  <c r="K12" i="20" a="1"/>
  <c r="K12" i="20" s="1"/>
  <c r="L12" i="20" s="1"/>
  <c r="E12" i="20"/>
  <c r="D12" i="20"/>
  <c r="C12" i="20"/>
  <c r="A12" i="20"/>
  <c r="W11" i="20"/>
  <c r="T11" i="20"/>
  <c r="S11" i="20"/>
  <c r="P11" i="20"/>
  <c r="Q11" i="20" s="1"/>
  <c r="O11" i="20"/>
  <c r="N11" i="20"/>
  <c r="K11" i="20" a="1"/>
  <c r="K11" i="20" s="1"/>
  <c r="L11" i="20" s="1"/>
  <c r="E11" i="20"/>
  <c r="D11" i="20"/>
  <c r="C11" i="20"/>
  <c r="A11" i="20"/>
  <c r="Z10" i="20"/>
  <c r="W10" i="20"/>
  <c r="T10" i="20"/>
  <c r="S10" i="20"/>
  <c r="P10" i="20"/>
  <c r="Q10" i="20" s="1"/>
  <c r="O10" i="20"/>
  <c r="N10" i="20"/>
  <c r="K10" i="20" a="1"/>
  <c r="K10" i="20" s="1"/>
  <c r="L10" i="20" s="1"/>
  <c r="E10" i="20"/>
  <c r="D10" i="20"/>
  <c r="C10" i="20"/>
  <c r="A10" i="20"/>
  <c r="Z9" i="20"/>
  <c r="W9" i="20"/>
  <c r="T9" i="20"/>
  <c r="S9" i="20"/>
  <c r="P9" i="20"/>
  <c r="Q9" i="20" s="1"/>
  <c r="O9" i="20"/>
  <c r="N9" i="20"/>
  <c r="K9" i="20" a="1"/>
  <c r="K9" i="20" s="1"/>
  <c r="L9" i="20" s="1"/>
  <c r="E9" i="20"/>
  <c r="D9" i="20"/>
  <c r="C9" i="20"/>
  <c r="A9" i="20"/>
  <c r="Z8" i="20"/>
  <c r="W8" i="20"/>
  <c r="T8" i="20"/>
  <c r="S8" i="20"/>
  <c r="U8" i="20" s="1"/>
  <c r="P8" i="20"/>
  <c r="Q8" i="20" s="1"/>
  <c r="O8" i="20"/>
  <c r="N8" i="20"/>
  <c r="K8" i="20" a="1"/>
  <c r="K8" i="20" s="1"/>
  <c r="L8" i="20" s="1"/>
  <c r="E8" i="20"/>
  <c r="D8" i="20"/>
  <c r="C8" i="20"/>
  <c r="A8" i="20"/>
  <c r="Z7" i="20"/>
  <c r="W7" i="20"/>
  <c r="T7" i="20"/>
  <c r="S7" i="20"/>
  <c r="P7" i="20"/>
  <c r="Q7" i="20" s="1"/>
  <c r="O7" i="20"/>
  <c r="N7" i="20"/>
  <c r="K7" i="20" a="1"/>
  <c r="K7" i="20" s="1"/>
  <c r="L7" i="20" s="1"/>
  <c r="E7" i="20"/>
  <c r="D7" i="20"/>
  <c r="C7" i="20"/>
  <c r="A7" i="20"/>
  <c r="W6" i="20"/>
  <c r="T6" i="20"/>
  <c r="S6" i="20"/>
  <c r="P6" i="20"/>
  <c r="Q6" i="20" s="1"/>
  <c r="O6" i="20"/>
  <c r="N6" i="20"/>
  <c r="K6" i="20" a="1"/>
  <c r="K6" i="20" s="1"/>
  <c r="L6" i="20" s="1"/>
  <c r="E6" i="20"/>
  <c r="D6" i="20"/>
  <c r="C6" i="20"/>
  <c r="A6" i="20"/>
  <c r="W5" i="20"/>
  <c r="T5" i="20"/>
  <c r="S5" i="20"/>
  <c r="P5" i="20"/>
  <c r="Q5" i="20" s="1"/>
  <c r="O5" i="20"/>
  <c r="N5" i="20"/>
  <c r="K5" i="20" a="1"/>
  <c r="K5" i="20" s="1"/>
  <c r="L5" i="20" s="1"/>
  <c r="E5" i="20"/>
  <c r="D5" i="20"/>
  <c r="C5" i="20"/>
  <c r="A5" i="20"/>
  <c r="Z4" i="20"/>
  <c r="W4" i="20"/>
  <c r="T4" i="20"/>
  <c r="S4" i="20"/>
  <c r="P4" i="20"/>
  <c r="Q4" i="20" s="1"/>
  <c r="O4" i="20"/>
  <c r="N4" i="20"/>
  <c r="K4" i="20" a="1"/>
  <c r="K4" i="20" s="1"/>
  <c r="L4" i="20" s="1"/>
  <c r="E4" i="20"/>
  <c r="D4" i="20"/>
  <c r="C4" i="20"/>
  <c r="A4" i="20"/>
  <c r="W3" i="20"/>
  <c r="T3" i="20"/>
  <c r="S3" i="20"/>
  <c r="P3" i="20"/>
  <c r="Q3" i="20" s="1"/>
  <c r="O3" i="20"/>
  <c r="N3" i="20"/>
  <c r="K3" i="20" a="1"/>
  <c r="K3" i="20" s="1"/>
  <c r="L3" i="20" s="1"/>
  <c r="E3" i="20"/>
  <c r="D3" i="20"/>
  <c r="C3" i="20"/>
  <c r="A3" i="20"/>
  <c r="AR9" i="20" l="1"/>
  <c r="AR16" i="20"/>
  <c r="AR28" i="20"/>
  <c r="AR47" i="20"/>
  <c r="AR12" i="20"/>
  <c r="AQ13" i="20"/>
  <c r="AR40" i="20"/>
  <c r="AR21" i="20"/>
  <c r="AR30" i="20"/>
  <c r="AR49" i="20"/>
  <c r="AR18" i="20"/>
  <c r="AQ6" i="20"/>
  <c r="AR6" i="20"/>
  <c r="AR32" i="20"/>
  <c r="AR36" i="20"/>
  <c r="AR43" i="20"/>
  <c r="AR19" i="20"/>
  <c r="AR26" i="20"/>
  <c r="AR52" i="20"/>
  <c r="AR4" i="20"/>
  <c r="AQ4" i="20"/>
  <c r="AR51" i="20"/>
  <c r="AR34" i="20"/>
  <c r="AR41" i="20"/>
  <c r="AR46" i="20"/>
  <c r="AQ15" i="20"/>
  <c r="AR31" i="20"/>
  <c r="AR33" i="20"/>
  <c r="AR45" i="20"/>
  <c r="AR23" i="20"/>
  <c r="AQ11" i="20"/>
  <c r="AR11" i="20"/>
  <c r="AR25" i="20"/>
  <c r="AR37" i="20"/>
  <c r="AR44" i="20"/>
  <c r="AR8" i="20"/>
  <c r="AR27" i="20"/>
  <c r="AR15" i="20"/>
  <c r="AR22" i="20"/>
  <c r="AQ5" i="20"/>
  <c r="AR5" i="20"/>
  <c r="AR50" i="20"/>
  <c r="AR7" i="20"/>
  <c r="AR38" i="20"/>
  <c r="AR35" i="20"/>
  <c r="AR42" i="20"/>
  <c r="AR13" i="20"/>
  <c r="AR39" i="20"/>
  <c r="AR20" i="20"/>
  <c r="AQ9" i="20"/>
  <c r="AR24" i="20"/>
  <c r="AR14" i="20"/>
  <c r="AQ12" i="20"/>
  <c r="AQ38" i="20"/>
  <c r="AR3" i="20"/>
  <c r="AQ10" i="20"/>
  <c r="AR10" i="20"/>
  <c r="AR17" i="20"/>
  <c r="AR29" i="20"/>
  <c r="AR48" i="20"/>
  <c r="AI217" i="20"/>
  <c r="AI63" i="20"/>
  <c r="AI164" i="20"/>
  <c r="AS164" i="20" s="1"/>
  <c r="AI115" i="20"/>
  <c r="AS115" i="20" s="1"/>
  <c r="AI219" i="20"/>
  <c r="AI85" i="20"/>
  <c r="AP98" i="20"/>
  <c r="AI98" i="20"/>
  <c r="AS98" i="20" s="1"/>
  <c r="AP135" i="20"/>
  <c r="AI135" i="20"/>
  <c r="AI89" i="20"/>
  <c r="AP65" i="20"/>
  <c r="AI65" i="20"/>
  <c r="AP71" i="20"/>
  <c r="AI71" i="20"/>
  <c r="Y17" i="20"/>
  <c r="Y19" i="20"/>
  <c r="Y26" i="20"/>
  <c r="AP74" i="20"/>
  <c r="AI74" i="20"/>
  <c r="AP131" i="20"/>
  <c r="AI131" i="20"/>
  <c r="AP176" i="20"/>
  <c r="AI176" i="20"/>
  <c r="AS176" i="20" s="1"/>
  <c r="AP210" i="20"/>
  <c r="AI210" i="20"/>
  <c r="AP54" i="20"/>
  <c r="AI54" i="20"/>
  <c r="Y35" i="20"/>
  <c r="Y42" i="20"/>
  <c r="AP59" i="20"/>
  <c r="AI59" i="20"/>
  <c r="AP75" i="20"/>
  <c r="AI75" i="20"/>
  <c r="AI83" i="20"/>
  <c r="AI190" i="20"/>
  <c r="AS190" i="20" s="1"/>
  <c r="Y4" i="20"/>
  <c r="AP133" i="20"/>
  <c r="AI133" i="20"/>
  <c r="AS133" i="20" s="1"/>
  <c r="AP77" i="20"/>
  <c r="AI77" i="20"/>
  <c r="Y34" i="20"/>
  <c r="Y10" i="20"/>
  <c r="AP170" i="20"/>
  <c r="AI170" i="20"/>
  <c r="AI185" i="20"/>
  <c r="Y30" i="20"/>
  <c r="Y18" i="20"/>
  <c r="Y45" i="20"/>
  <c r="Y44" i="20"/>
  <c r="AI180" i="20"/>
  <c r="AS180" i="20" s="1"/>
  <c r="AP200" i="20"/>
  <c r="AI200" i="20"/>
  <c r="AP222" i="20"/>
  <c r="AI222" i="20"/>
  <c r="Y28" i="20"/>
  <c r="AP162" i="20"/>
  <c r="AI162" i="20"/>
  <c r="AP140" i="20"/>
  <c r="AI140" i="20"/>
  <c r="AP58" i="20"/>
  <c r="AI58" i="20"/>
  <c r="AP196" i="20"/>
  <c r="AI196" i="20"/>
  <c r="AP113" i="20"/>
  <c r="AI113" i="20"/>
  <c r="AP155" i="20"/>
  <c r="AI155" i="20"/>
  <c r="AI111" i="20"/>
  <c r="AI197" i="20"/>
  <c r="AQ14" i="20"/>
  <c r="AS168" i="20"/>
  <c r="AS147" i="20"/>
  <c r="AS175" i="20"/>
  <c r="AS187" i="20"/>
  <c r="AS129" i="20"/>
  <c r="AS156" i="20"/>
  <c r="AS158" i="20"/>
  <c r="AS97" i="20"/>
  <c r="AS139" i="20"/>
  <c r="AS163" i="20"/>
  <c r="AS73" i="20"/>
  <c r="AS153" i="20"/>
  <c r="AS99" i="20"/>
  <c r="AS84" i="20"/>
  <c r="AS205" i="20"/>
  <c r="AS123" i="20"/>
  <c r="AS223" i="20"/>
  <c r="AS146" i="20"/>
  <c r="AS95" i="20"/>
  <c r="AS143" i="20"/>
  <c r="AS212" i="20"/>
  <c r="AS108" i="20"/>
  <c r="AS178" i="20"/>
  <c r="AS76" i="20"/>
  <c r="AS188" i="20"/>
  <c r="AS202" i="20"/>
  <c r="AS193" i="20"/>
  <c r="AS60" i="20"/>
  <c r="AS66" i="20"/>
  <c r="AS181" i="20"/>
  <c r="AS186" i="20"/>
  <c r="AS208" i="20"/>
  <c r="AS107" i="20"/>
  <c r="AS112" i="20"/>
  <c r="AS201" i="20"/>
  <c r="AS132" i="20"/>
  <c r="AS64" i="20"/>
  <c r="AS207" i="20"/>
  <c r="AS218" i="20"/>
  <c r="AS174" i="20"/>
  <c r="AS81" i="20"/>
  <c r="AS166" i="20"/>
  <c r="AS93" i="20"/>
  <c r="AS177" i="20"/>
  <c r="AS100" i="20"/>
  <c r="AS192" i="20"/>
  <c r="AS109" i="20"/>
  <c r="AS215" i="20"/>
  <c r="AS144" i="20"/>
  <c r="AS92" i="20"/>
  <c r="AS105" i="20"/>
  <c r="AS82" i="20"/>
  <c r="AS102" i="20"/>
  <c r="AS70" i="20"/>
  <c r="AS194" i="20"/>
  <c r="AS101" i="20"/>
  <c r="AS56" i="20"/>
  <c r="AS130" i="20"/>
  <c r="AS149" i="20"/>
  <c r="AS173" i="20"/>
  <c r="AS116" i="20"/>
  <c r="AS122" i="20"/>
  <c r="AS72" i="20"/>
  <c r="AS224" i="20"/>
  <c r="AS125" i="20"/>
  <c r="AS161" i="20"/>
  <c r="AS57" i="20"/>
  <c r="AS67" i="20"/>
  <c r="AS206" i="20"/>
  <c r="AS80" i="20"/>
  <c r="AS145" i="20"/>
  <c r="AS165" i="20"/>
  <c r="AS78" i="20"/>
  <c r="AS148" i="20"/>
  <c r="AS182" i="20"/>
  <c r="AS150" i="20"/>
  <c r="AS69" i="20"/>
  <c r="AS213" i="20"/>
  <c r="AS79" i="20"/>
  <c r="AS119" i="20"/>
  <c r="AS88" i="20"/>
  <c r="AS152" i="20"/>
  <c r="AS91" i="20"/>
  <c r="AS171" i="20"/>
  <c r="AS104" i="20"/>
  <c r="AS159" i="20"/>
  <c r="AS118" i="20"/>
  <c r="AS211" i="20"/>
  <c r="AS94" i="20"/>
  <c r="AS128" i="20"/>
  <c r="AS157" i="20"/>
  <c r="AS124" i="20"/>
  <c r="AS106" i="20"/>
  <c r="AS151" i="20"/>
  <c r="AS62" i="20"/>
  <c r="AS191" i="20"/>
  <c r="AS86" i="20"/>
  <c r="AS87" i="20"/>
  <c r="AS189" i="20"/>
  <c r="AS110" i="20"/>
  <c r="AS198" i="20"/>
  <c r="AS127" i="20"/>
  <c r="AS203" i="20"/>
  <c r="AS220" i="20"/>
  <c r="AS199" i="20"/>
  <c r="AS120" i="20"/>
  <c r="AS209" i="20"/>
  <c r="AS183" i="20"/>
  <c r="AS55" i="20"/>
  <c r="AS103" i="20"/>
  <c r="AS141" i="20"/>
  <c r="AS221" i="20"/>
  <c r="AS134" i="20"/>
  <c r="AS121" i="20"/>
  <c r="AS136" i="20"/>
  <c r="AS184" i="20"/>
  <c r="AS195" i="20"/>
  <c r="AS154" i="20"/>
  <c r="AS96" i="20"/>
  <c r="AS68" i="20"/>
  <c r="AS137" i="20"/>
  <c r="AS204" i="20"/>
  <c r="AS160" i="20"/>
  <c r="AS172" i="20"/>
  <c r="AS216" i="20"/>
  <c r="AS142" i="20"/>
  <c r="AS114" i="20"/>
  <c r="AS117" i="20"/>
  <c r="AS169" i="20"/>
  <c r="AS90" i="20"/>
  <c r="AS53" i="20"/>
  <c r="AS214" i="20"/>
  <c r="Z29" i="20"/>
  <c r="Z3" i="20"/>
  <c r="AG8" i="20"/>
  <c r="AG18" i="20"/>
  <c r="AQ18" i="20" s="1"/>
  <c r="AG7" i="20"/>
  <c r="AQ7" i="20" s="1"/>
  <c r="M3" i="20" a="1"/>
  <c r="M3" i="20" s="1"/>
  <c r="F3" i="20" s="1"/>
  <c r="AG20" i="20"/>
  <c r="AG37" i="20"/>
  <c r="AG33" i="20"/>
  <c r="AG40" i="20"/>
  <c r="AG47" i="20"/>
  <c r="AG45" i="20"/>
  <c r="AG42" i="20"/>
  <c r="AG29" i="20"/>
  <c r="AG23" i="20"/>
  <c r="AG21" i="20"/>
  <c r="AG17" i="20"/>
  <c r="AQ17" i="20" s="1"/>
  <c r="AG26" i="20"/>
  <c r="AG22" i="20"/>
  <c r="AQ22" i="20" s="1"/>
  <c r="AG25" i="20"/>
  <c r="AG46" i="20"/>
  <c r="AQ46" i="20" s="1"/>
  <c r="AG39" i="20"/>
  <c r="AQ39" i="20" s="1"/>
  <c r="AG49" i="20"/>
  <c r="AG48" i="20"/>
  <c r="AG28" i="20"/>
  <c r="AG27" i="20"/>
  <c r="AG50" i="20"/>
  <c r="AG51" i="20"/>
  <c r="AG19" i="20"/>
  <c r="R3" i="20" a="1"/>
  <c r="R3" i="20" s="1"/>
  <c r="AG34" i="20"/>
  <c r="AG52" i="20"/>
  <c r="AG35" i="20"/>
  <c r="AG44" i="20"/>
  <c r="V28" i="20"/>
  <c r="V50" i="20"/>
  <c r="R12" i="20" a="1"/>
  <c r="R12" i="20" s="1"/>
  <c r="AF12" i="20" s="1"/>
  <c r="AP12" i="20" s="1"/>
  <c r="R9" i="20" a="1"/>
  <c r="R9" i="20" s="1"/>
  <c r="AF9" i="20" s="1"/>
  <c r="AP9" i="20" s="1"/>
  <c r="AG41" i="20"/>
  <c r="AQ41" i="20" s="1"/>
  <c r="AG30" i="20"/>
  <c r="AG31" i="20"/>
  <c r="AQ31" i="20" s="1"/>
  <c r="AG43" i="20"/>
  <c r="AQ43" i="20" s="1"/>
  <c r="AG24" i="20"/>
  <c r="AG32" i="20"/>
  <c r="U7" i="20"/>
  <c r="V7" i="20" s="1"/>
  <c r="U45" i="20"/>
  <c r="V45" i="20" s="1"/>
  <c r="M23" i="20" a="1"/>
  <c r="M23" i="20" s="1"/>
  <c r="R46" i="20" a="1"/>
  <c r="R46" i="20" s="1"/>
  <c r="AF46" i="20" s="1"/>
  <c r="M4" i="20" a="1"/>
  <c r="M4" i="20" s="1"/>
  <c r="F4" i="20" s="1"/>
  <c r="M24" i="20" a="1"/>
  <c r="M24" i="20" s="1"/>
  <c r="F24" i="20" s="1"/>
  <c r="U39" i="20"/>
  <c r="M15" i="20" a="1"/>
  <c r="M15" i="20" s="1"/>
  <c r="F15" i="20" s="1"/>
  <c r="R34" i="20" a="1"/>
  <c r="R34" i="20" s="1"/>
  <c r="R17" i="20" a="1"/>
  <c r="R17" i="20" s="1"/>
  <c r="AG3" i="20"/>
  <c r="R14" i="20" a="1"/>
  <c r="R14" i="20" s="1"/>
  <c r="AF14" i="20" s="1"/>
  <c r="AP14" i="20" s="1"/>
  <c r="U14" i="20"/>
  <c r="V14" i="20" s="1"/>
  <c r="M28" i="20" a="1"/>
  <c r="M28" i="20" s="1"/>
  <c r="M20" i="20" a="1"/>
  <c r="M20" i="20" s="1"/>
  <c r="F20" i="20" s="1"/>
  <c r="R32" i="20" a="1"/>
  <c r="R32" i="20" s="1"/>
  <c r="R4" i="20" a="1"/>
  <c r="R4" i="20" s="1"/>
  <c r="AF4" i="20" s="1"/>
  <c r="AP4" i="20" s="1"/>
  <c r="M6" i="20" a="1"/>
  <c r="M6" i="20" s="1"/>
  <c r="F6" i="20" s="1"/>
  <c r="R5" i="20" a="1"/>
  <c r="R5" i="20" s="1"/>
  <c r="M42" i="20" a="1"/>
  <c r="M42" i="20" s="1"/>
  <c r="F42" i="20" s="1"/>
  <c r="R6" i="20" a="1"/>
  <c r="R6" i="20" s="1"/>
  <c r="M27" i="20" a="1"/>
  <c r="M27" i="20" s="1"/>
  <c r="F27" i="20" s="1"/>
  <c r="M8" i="20" a="1"/>
  <c r="M8" i="20" s="1"/>
  <c r="F8" i="20" s="1"/>
  <c r="R26" i="20" a="1"/>
  <c r="R26" i="20" s="1"/>
  <c r="AF26" i="20" s="1"/>
  <c r="M38" i="20" a="1"/>
  <c r="M38" i="20" s="1"/>
  <c r="F38" i="20" s="1"/>
  <c r="U41" i="20"/>
  <c r="V41" i="20" s="1"/>
  <c r="M52" i="20" a="1"/>
  <c r="M52" i="20" s="1"/>
  <c r="F52" i="20" s="1"/>
  <c r="M51" i="20" a="1"/>
  <c r="M51" i="20" s="1"/>
  <c r="AE51" i="20" s="1" a="1"/>
  <c r="AE51" i="20" s="1"/>
  <c r="V25" i="20"/>
  <c r="R30" i="20" a="1"/>
  <c r="R30" i="20" s="1"/>
  <c r="R44" i="20" a="1"/>
  <c r="R44" i="20" s="1"/>
  <c r="AF44" i="20" s="1"/>
  <c r="R50" i="20" a="1"/>
  <c r="R50" i="20" s="1"/>
  <c r="M30" i="20" a="1"/>
  <c r="M30" i="20" s="1"/>
  <c r="F30" i="20" s="1"/>
  <c r="R29" i="20" a="1"/>
  <c r="R29" i="20" s="1"/>
  <c r="R38" i="20" a="1"/>
  <c r="R38" i="20" s="1"/>
  <c r="AF38" i="20" s="1"/>
  <c r="AP38" i="20" s="1"/>
  <c r="R18" i="20" a="1"/>
  <c r="R18" i="20" s="1"/>
  <c r="M39" i="20" a="1"/>
  <c r="M39" i="20" s="1"/>
  <c r="F39" i="20" s="1"/>
  <c r="M19" i="20" a="1"/>
  <c r="M19" i="20" s="1"/>
  <c r="M16" i="20" a="1"/>
  <c r="M16" i="20" s="1"/>
  <c r="F16" i="20" s="1"/>
  <c r="R24" i="20" a="1"/>
  <c r="R24" i="20" s="1"/>
  <c r="AF24" i="20" s="1"/>
  <c r="AP24" i="20" s="1"/>
  <c r="M26" i="20" a="1"/>
  <c r="M26" i="20" s="1"/>
  <c r="F26" i="20" s="1"/>
  <c r="M36" i="20" a="1"/>
  <c r="M36" i="20" s="1"/>
  <c r="AE36" i="20" s="1" a="1"/>
  <c r="AE36" i="20" s="1"/>
  <c r="R25" i="20" a="1"/>
  <c r="R25" i="20" s="1"/>
  <c r="AF25" i="20" s="1"/>
  <c r="M10" i="20" a="1"/>
  <c r="M10" i="20" s="1"/>
  <c r="M29" i="20" a="1"/>
  <c r="M29" i="20" s="1"/>
  <c r="F29" i="20" s="1"/>
  <c r="M9" i="20" a="1"/>
  <c r="M9" i="20" s="1"/>
  <c r="M49" i="20" a="1"/>
  <c r="M49" i="20" s="1"/>
  <c r="F49" i="20" s="1"/>
  <c r="R48" i="20" a="1"/>
  <c r="R48" i="20" s="1"/>
  <c r="AF48" i="20" s="1"/>
  <c r="R28" i="20" a="1"/>
  <c r="R28" i="20" s="1"/>
  <c r="AF28" i="20" s="1"/>
  <c r="R8" i="20" a="1"/>
  <c r="R8" i="20" s="1"/>
  <c r="AF8" i="20" s="1"/>
  <c r="AG36" i="20"/>
  <c r="AQ36" i="20" s="1"/>
  <c r="AG16" i="20"/>
  <c r="AQ16" i="20" s="1"/>
  <c r="R20" i="20" a="1"/>
  <c r="R20" i="20" s="1"/>
  <c r="R16" i="20" a="1"/>
  <c r="R16" i="20" s="1"/>
  <c r="R35" i="20" a="1"/>
  <c r="R35" i="20" s="1"/>
  <c r="AF35" i="20" s="1"/>
  <c r="AP35" i="20" s="1"/>
  <c r="R19" i="20" a="1"/>
  <c r="R19" i="20" s="1"/>
  <c r="AF19" i="20" s="1"/>
  <c r="R15" i="20" a="1"/>
  <c r="R15" i="20" s="1"/>
  <c r="R37" i="20" a="1"/>
  <c r="R37" i="20" s="1"/>
  <c r="R42" i="20" a="1"/>
  <c r="R42" i="20" s="1"/>
  <c r="R33" i="20" a="1"/>
  <c r="R33" i="20" s="1"/>
  <c r="AF33" i="20" s="1"/>
  <c r="R13" i="20" a="1"/>
  <c r="R13" i="20" s="1"/>
  <c r="R43" i="20" a="1"/>
  <c r="R43" i="20" s="1"/>
  <c r="AF43" i="20" s="1"/>
  <c r="R49" i="20" a="1"/>
  <c r="R49" i="20" s="1"/>
  <c r="R7" i="20" a="1"/>
  <c r="R7" i="20" s="1"/>
  <c r="AF7" i="20" s="1"/>
  <c r="R27" i="20" a="1"/>
  <c r="R27" i="20" s="1"/>
  <c r="R39" i="20" a="1"/>
  <c r="R39" i="20" s="1"/>
  <c r="AF39" i="20" s="1"/>
  <c r="R45" i="20" a="1"/>
  <c r="R45" i="20" s="1"/>
  <c r="AF45" i="20" s="1"/>
  <c r="AP45" i="20" s="1"/>
  <c r="R40" i="20" a="1"/>
  <c r="R40" i="20" s="1"/>
  <c r="R10" i="20" a="1"/>
  <c r="R10" i="20" s="1"/>
  <c r="R21" i="20" a="1"/>
  <c r="R21" i="20" s="1"/>
  <c r="R31" i="20" a="1"/>
  <c r="R31" i="20" s="1"/>
  <c r="AF31" i="20" s="1"/>
  <c r="R51" i="20" a="1"/>
  <c r="R51" i="20" s="1"/>
  <c r="R11" i="20" a="1"/>
  <c r="R11" i="20" s="1"/>
  <c r="R52" i="20" a="1"/>
  <c r="R52" i="20" s="1"/>
  <c r="AF52" i="20" s="1"/>
  <c r="AP52" i="20" s="1"/>
  <c r="R22" i="20" a="1"/>
  <c r="R22" i="20" s="1"/>
  <c r="R23" i="20" a="1"/>
  <c r="R23" i="20" s="1"/>
  <c r="R36" i="20" a="1"/>
  <c r="R36" i="20" s="1"/>
  <c r="AF36" i="20" s="1"/>
  <c r="AP36" i="20" s="1"/>
  <c r="R47" i="20" a="1"/>
  <c r="R47" i="20" s="1"/>
  <c r="R41" i="20" a="1"/>
  <c r="R41" i="20" s="1"/>
  <c r="AF41" i="20" s="1"/>
  <c r="AP41" i="20" s="1"/>
  <c r="M48" i="20" a="1"/>
  <c r="M48" i="20" s="1"/>
  <c r="F48" i="20" s="1"/>
  <c r="M41" i="20" a="1"/>
  <c r="M41" i="20" s="1"/>
  <c r="F41" i="20" s="1"/>
  <c r="M43" i="20" a="1"/>
  <c r="M43" i="20" s="1"/>
  <c r="F43" i="20" s="1"/>
  <c r="M44" i="20" a="1"/>
  <c r="M44" i="20" s="1"/>
  <c r="M45" i="20" a="1"/>
  <c r="M45" i="20" s="1"/>
  <c r="F45" i="20" s="1"/>
  <c r="M21" i="20" a="1"/>
  <c r="M21" i="20" s="1"/>
  <c r="F21" i="20" s="1"/>
  <c r="M22" i="20" a="1"/>
  <c r="M22" i="20" s="1"/>
  <c r="F22" i="20" s="1"/>
  <c r="M17" i="20" a="1"/>
  <c r="M17" i="20" s="1"/>
  <c r="M18" i="20" a="1"/>
  <c r="M18" i="20" s="1"/>
  <c r="F18" i="20" s="1"/>
  <c r="M34" i="20" a="1"/>
  <c r="M34" i="20" s="1"/>
  <c r="F34" i="20" s="1"/>
  <c r="M40" i="20" a="1"/>
  <c r="M40" i="20" s="1"/>
  <c r="F40" i="20" s="1"/>
  <c r="M50" i="20" a="1"/>
  <c r="M50" i="20" s="1"/>
  <c r="F50" i="20" s="1"/>
  <c r="M46" i="20" a="1"/>
  <c r="M46" i="20" s="1"/>
  <c r="F46" i="20" s="1"/>
  <c r="M47" i="20" a="1"/>
  <c r="M47" i="20" s="1"/>
  <c r="F47" i="20" s="1"/>
  <c r="M37" i="20" a="1"/>
  <c r="M37" i="20" s="1"/>
  <c r="F37" i="20" s="1"/>
  <c r="M35" i="20" a="1"/>
  <c r="M35" i="20" s="1"/>
  <c r="F35" i="20" s="1"/>
  <c r="M32" i="20" a="1"/>
  <c r="M32" i="20" s="1"/>
  <c r="F32" i="20" s="1"/>
  <c r="M33" i="20" a="1"/>
  <c r="M33" i="20" s="1"/>
  <c r="F33" i="20" s="1"/>
  <c r="M31" i="20" a="1"/>
  <c r="M31" i="20" s="1"/>
  <c r="F31" i="20" s="1"/>
  <c r="M25" i="20" a="1"/>
  <c r="M25" i="20" s="1"/>
  <c r="F25" i="20" s="1"/>
  <c r="M11" i="20" a="1"/>
  <c r="M11" i="20" s="1"/>
  <c r="F11" i="20" s="1"/>
  <c r="M5" i="20" a="1"/>
  <c r="M5" i="20" s="1"/>
  <c r="M13" i="20" a="1"/>
  <c r="M13" i="20" s="1"/>
  <c r="M12" i="20" a="1"/>
  <c r="M12" i="20" s="1"/>
  <c r="F12" i="20" s="1"/>
  <c r="M7" i="20" a="1"/>
  <c r="M7" i="20" s="1"/>
  <c r="F7" i="20" s="1"/>
  <c r="M14" i="20" a="1"/>
  <c r="M14" i="20" s="1"/>
  <c r="F14" i="20" s="1"/>
  <c r="V31" i="20"/>
  <c r="V38" i="20"/>
  <c r="U19" i="20"/>
  <c r="V19" i="20" s="1"/>
  <c r="U23" i="20"/>
  <c r="V23" i="20" s="1"/>
  <c r="U47" i="20"/>
  <c r="V47" i="20" s="1"/>
  <c r="U18" i="20"/>
  <c r="V18" i="20" s="1"/>
  <c r="U12" i="20"/>
  <c r="V12" i="20" s="1"/>
  <c r="U35" i="20"/>
  <c r="V35" i="20" s="1"/>
  <c r="V26" i="20"/>
  <c r="V8" i="20"/>
  <c r="U9" i="20"/>
  <c r="V9" i="20" s="1"/>
  <c r="U43" i="20"/>
  <c r="V43" i="20" s="1"/>
  <c r="U17" i="20"/>
  <c r="V17" i="20" s="1"/>
  <c r="V13" i="20"/>
  <c r="U5" i="20"/>
  <c r="V5" i="20" s="1"/>
  <c r="U21" i="20"/>
  <c r="V21" i="20" s="1"/>
  <c r="U3" i="20"/>
  <c r="V3" i="20" s="1"/>
  <c r="V27" i="20"/>
  <c r="U27" i="20"/>
  <c r="V6" i="20"/>
  <c r="U6" i="20"/>
  <c r="U46" i="20"/>
  <c r="V46" i="20" s="1"/>
  <c r="U34" i="20"/>
  <c r="V34" i="20" s="1"/>
  <c r="U30" i="20"/>
  <c r="V30" i="20" s="1"/>
  <c r="U42" i="20"/>
  <c r="V42" i="20" s="1"/>
  <c r="U16" i="20"/>
  <c r="V16" i="20" s="1"/>
  <c r="U44" i="20"/>
  <c r="V44" i="20" s="1"/>
  <c r="U10" i="20"/>
  <c r="V10" i="20" s="1"/>
  <c r="U15" i="20"/>
  <c r="V15" i="20" s="1"/>
  <c r="V40" i="20"/>
  <c r="U33" i="20"/>
  <c r="V33" i="20" s="1"/>
  <c r="U11" i="20"/>
  <c r="V11" i="20" s="1"/>
  <c r="V20" i="20"/>
  <c r="U22" i="20"/>
  <c r="V22" i="20" s="1"/>
  <c r="U49" i="20"/>
  <c r="V49" i="20" s="1"/>
  <c r="U24" i="20"/>
  <c r="V24" i="20" s="1"/>
  <c r="U32" i="20"/>
  <c r="V32" i="20" s="1"/>
  <c r="V37" i="20"/>
  <c r="U4" i="20"/>
  <c r="V4" i="20" s="1"/>
  <c r="U52" i="20"/>
  <c r="V52" i="20" s="1"/>
  <c r="U29" i="20"/>
  <c r="V29" i="20" s="1"/>
  <c r="AP33" i="20" l="1"/>
  <c r="AQ32" i="20"/>
  <c r="AQ49" i="20"/>
  <c r="AQ8" i="20"/>
  <c r="AQ42" i="20"/>
  <c r="AQ25" i="20"/>
  <c r="AS217" i="20"/>
  <c r="AS65" i="20"/>
  <c r="AP26" i="20"/>
  <c r="AQ34" i="20"/>
  <c r="AS219" i="20"/>
  <c r="AP7" i="20"/>
  <c r="AP43" i="20"/>
  <c r="AQ26" i="20"/>
  <c r="AP44" i="20"/>
  <c r="AP8" i="20"/>
  <c r="AQ52" i="20"/>
  <c r="AQ47" i="20"/>
  <c r="AS63" i="20"/>
  <c r="AP39" i="20"/>
  <c r="AQ40" i="20"/>
  <c r="AS140" i="20"/>
  <c r="AQ30" i="20"/>
  <c r="AP31" i="20"/>
  <c r="AQ44" i="20"/>
  <c r="AP28" i="20"/>
  <c r="AQ35" i="20"/>
  <c r="AQ19" i="20"/>
  <c r="AQ33" i="20"/>
  <c r="AQ21" i="20"/>
  <c r="AP48" i="20"/>
  <c r="AQ45" i="20"/>
  <c r="AQ51" i="20"/>
  <c r="AQ37" i="20"/>
  <c r="AQ3" i="20"/>
  <c r="AQ23" i="20"/>
  <c r="AQ29" i="20"/>
  <c r="AP25" i="20"/>
  <c r="AS58" i="20"/>
  <c r="AS170" i="20"/>
  <c r="AS210" i="20"/>
  <c r="AE4" i="20" a="1"/>
  <c r="AE4" i="20" s="1"/>
  <c r="AO4" i="20" s="1"/>
  <c r="AE9" i="20" a="1"/>
  <c r="AE9" i="20" s="1"/>
  <c r="AO9" i="20" s="1"/>
  <c r="AE15" i="20" a="1"/>
  <c r="AE15" i="20" s="1"/>
  <c r="AO15" i="20" s="1"/>
  <c r="AS113" i="20"/>
  <c r="AS59" i="20"/>
  <c r="AE18" i="20" a="1"/>
  <c r="AE18" i="20" s="1"/>
  <c r="AO18" i="20" s="1"/>
  <c r="AE8" i="20" a="1"/>
  <c r="AE8" i="20" s="1"/>
  <c r="AO8" i="20" s="1"/>
  <c r="AE23" i="20" a="1"/>
  <c r="AE23" i="20" s="1"/>
  <c r="AO23" i="20" s="1"/>
  <c r="AE6" i="20" a="1"/>
  <c r="AE6" i="20" s="1"/>
  <c r="AO6" i="20" s="1"/>
  <c r="AE5" i="20" a="1"/>
  <c r="AE5" i="20" s="1"/>
  <c r="AO5" i="20" s="1"/>
  <c r="AE16" i="20" a="1"/>
  <c r="AE16" i="20" s="1"/>
  <c r="AO16" i="20" s="1"/>
  <c r="AE34" i="20" a="1"/>
  <c r="AE34" i="20" s="1"/>
  <c r="AO34" i="20" s="1"/>
  <c r="AE19" i="20" a="1"/>
  <c r="AE19" i="20" s="1"/>
  <c r="AO19" i="20" s="1"/>
  <c r="AS75" i="20"/>
  <c r="AS185" i="20"/>
  <c r="AI4" i="20"/>
  <c r="AS4" i="20" s="1"/>
  <c r="AE44" i="20" a="1"/>
  <c r="AE44" i="20" s="1"/>
  <c r="AO44" i="20" s="1"/>
  <c r="AE12" i="20" a="1"/>
  <c r="AE12" i="20" s="1"/>
  <c r="AO12" i="20" s="1"/>
  <c r="AE31" i="20" a="1"/>
  <c r="AE31" i="20" s="1"/>
  <c r="AO31" i="20" s="1"/>
  <c r="AE41" i="20" a="1"/>
  <c r="AE41" i="20" s="1"/>
  <c r="AO41" i="20" s="1"/>
  <c r="AE42" i="20" a="1"/>
  <c r="AE42" i="20" s="1"/>
  <c r="AO42" i="20" s="1"/>
  <c r="AS54" i="20"/>
  <c r="AE33" i="20" a="1"/>
  <c r="AE33" i="20" s="1"/>
  <c r="AO33" i="20" s="1"/>
  <c r="AS155" i="20"/>
  <c r="AE26" i="20" a="1"/>
  <c r="AE26" i="20" s="1"/>
  <c r="AO26" i="20" s="1"/>
  <c r="AE28" i="20" a="1"/>
  <c r="AE28" i="20" s="1"/>
  <c r="AO28" i="20" s="1"/>
  <c r="AE35" i="20" a="1"/>
  <c r="AE35" i="20" s="1"/>
  <c r="AO35" i="20" s="1"/>
  <c r="AS162" i="20"/>
  <c r="AS74" i="20"/>
  <c r="AE30" i="20" a="1"/>
  <c r="AE30" i="20" s="1"/>
  <c r="AO30" i="20" s="1"/>
  <c r="AE25" i="20" a="1"/>
  <c r="AE25" i="20" s="1"/>
  <c r="AO25" i="20" s="1"/>
  <c r="AS83" i="20"/>
  <c r="AE52" i="20" a="1"/>
  <c r="AE52" i="20" s="1"/>
  <c r="AO52" i="20" s="1"/>
  <c r="AE10" i="20" a="1"/>
  <c r="AE10" i="20" s="1"/>
  <c r="AO10" i="20" s="1"/>
  <c r="AS85" i="20"/>
  <c r="AE47" i="20" a="1"/>
  <c r="AE47" i="20" s="1"/>
  <c r="AO47" i="20" s="1"/>
  <c r="AE37" i="20" a="1"/>
  <c r="AE37" i="20" s="1"/>
  <c r="AO37" i="20" s="1"/>
  <c r="AE27" i="20" a="1"/>
  <c r="AE27" i="20" s="1"/>
  <c r="AO27" i="20" s="1"/>
  <c r="AE46" i="20" a="1"/>
  <c r="AE46" i="20" s="1"/>
  <c r="AO46" i="20" s="1"/>
  <c r="AS89" i="20"/>
  <c r="AE49" i="20" a="1"/>
  <c r="AE49" i="20" s="1"/>
  <c r="AO49" i="20" s="1"/>
  <c r="AE20" i="20" a="1"/>
  <c r="AE20" i="20" s="1"/>
  <c r="AO20" i="20" s="1"/>
  <c r="AE17" i="20" a="1"/>
  <c r="AE17" i="20" s="1"/>
  <c r="AO17" i="20" s="1"/>
  <c r="AS131" i="20"/>
  <c r="AE13" i="20" a="1"/>
  <c r="AE13" i="20" s="1"/>
  <c r="AO13" i="20" s="1"/>
  <c r="AE43" i="20" a="1"/>
  <c r="AE43" i="20" s="1"/>
  <c r="AO43" i="20" s="1"/>
  <c r="AE38" i="20" a="1"/>
  <c r="AE38" i="20" s="1"/>
  <c r="AO38" i="20" s="1"/>
  <c r="AE7" i="20" a="1"/>
  <c r="AE7" i="20" s="1"/>
  <c r="AO7" i="20" s="1"/>
  <c r="AI46" i="20"/>
  <c r="AS46" i="20" s="1"/>
  <c r="AP46" i="20"/>
  <c r="AE32" i="20" a="1"/>
  <c r="AE32" i="20" s="1"/>
  <c r="AO32" i="20" s="1"/>
  <c r="AS196" i="20"/>
  <c r="AS197" i="20"/>
  <c r="AE24" i="20" a="1"/>
  <c r="AE24" i="20" s="1"/>
  <c r="AO24" i="20" s="1"/>
  <c r="AE21" i="20" a="1"/>
  <c r="AE21" i="20" s="1"/>
  <c r="AO21" i="20" s="1"/>
  <c r="Y3" i="20"/>
  <c r="AE3" i="20" a="1"/>
  <c r="AE3" i="20" s="1"/>
  <c r="AO3" i="20" s="1"/>
  <c r="AE45" i="20" a="1"/>
  <c r="AE45" i="20" s="1"/>
  <c r="AO45" i="20" s="1"/>
  <c r="Y29" i="20"/>
  <c r="AE29" i="20" a="1"/>
  <c r="AE29" i="20" s="1"/>
  <c r="AO29" i="20" s="1"/>
  <c r="AE22" i="20" a="1"/>
  <c r="AE22" i="20" s="1"/>
  <c r="AO22" i="20" s="1"/>
  <c r="AE11" i="20" a="1"/>
  <c r="AE11" i="20" s="1"/>
  <c r="AO11" i="20" s="1"/>
  <c r="AS200" i="20"/>
  <c r="AE40" i="20" a="1"/>
  <c r="AE40" i="20" s="1"/>
  <c r="AO40" i="20" s="1"/>
  <c r="AS111" i="20"/>
  <c r="AS71" i="20"/>
  <c r="AI14" i="20"/>
  <c r="AE14" i="20" a="1"/>
  <c r="AE14" i="20" s="1"/>
  <c r="AO14" i="20" s="1"/>
  <c r="AP19" i="20"/>
  <c r="AI19" i="20"/>
  <c r="AS19" i="20" s="1"/>
  <c r="AE50" i="20" a="1"/>
  <c r="AE50" i="20" s="1"/>
  <c r="AO50" i="20" s="1"/>
  <c r="AS135" i="20"/>
  <c r="AE48" i="20" a="1"/>
  <c r="AE48" i="20" s="1"/>
  <c r="AO48" i="20" s="1"/>
  <c r="AS77" i="20"/>
  <c r="AS222" i="20"/>
  <c r="AE39" i="20" a="1"/>
  <c r="AE39" i="20" s="1"/>
  <c r="AO39" i="20" s="1"/>
  <c r="AI28" i="20"/>
  <c r="AS28" i="20" s="1"/>
  <c r="AQ28" i="20"/>
  <c r="AQ27" i="20"/>
  <c r="AI48" i="20"/>
  <c r="AQ48" i="20"/>
  <c r="AQ20" i="20"/>
  <c r="AQ24" i="20"/>
  <c r="AI24" i="20"/>
  <c r="AS24" i="20" s="1"/>
  <c r="AQ50" i="20"/>
  <c r="AS40" i="20"/>
  <c r="AS30" i="20"/>
  <c r="AF17" i="20"/>
  <c r="AP17" i="20" s="1"/>
  <c r="AF23" i="20"/>
  <c r="AP23" i="20" s="1"/>
  <c r="AF29" i="20"/>
  <c r="AP29" i="20" s="1"/>
  <c r="AF5" i="20"/>
  <c r="AF18" i="20"/>
  <c r="AF40" i="20"/>
  <c r="AP40" i="20" s="1"/>
  <c r="AF27" i="20"/>
  <c r="AI27" i="20" s="1"/>
  <c r="AF37" i="20"/>
  <c r="AF20" i="20"/>
  <c r="AP20" i="20" s="1"/>
  <c r="AF22" i="20"/>
  <c r="AP22" i="20" s="1"/>
  <c r="AF42" i="20"/>
  <c r="AP42" i="20" s="1"/>
  <c r="AF16" i="20"/>
  <c r="AF15" i="20"/>
  <c r="AF49" i="20"/>
  <c r="AF11" i="20"/>
  <c r="AF51" i="20"/>
  <c r="AP51" i="20" s="1"/>
  <c r="AS12" i="20"/>
  <c r="AF32" i="20"/>
  <c r="AP32" i="20" s="1"/>
  <c r="AF30" i="20"/>
  <c r="AP30" i="20" s="1"/>
  <c r="AF6" i="20"/>
  <c r="AF13" i="20"/>
  <c r="AP13" i="20" s="1"/>
  <c r="AF50" i="20"/>
  <c r="AP50" i="20" s="1"/>
  <c r="AS7" i="20"/>
  <c r="AF10" i="20"/>
  <c r="AF34" i="20"/>
  <c r="AP34" i="20" s="1"/>
  <c r="AF21" i="20"/>
  <c r="AF47" i="20"/>
  <c r="AP47" i="20" s="1"/>
  <c r="AS8" i="20"/>
  <c r="F10" i="20"/>
  <c r="F5" i="20"/>
  <c r="F28" i="20"/>
  <c r="AS31" i="20"/>
  <c r="AS26" i="20"/>
  <c r="F19" i="20"/>
  <c r="AO36" i="20"/>
  <c r="AS38" i="20"/>
  <c r="AS39" i="20"/>
  <c r="AS34" i="20"/>
  <c r="F51" i="20"/>
  <c r="AO51" i="20"/>
  <c r="F9" i="20"/>
  <c r="F36" i="20"/>
  <c r="F17" i="20"/>
  <c r="F23" i="20"/>
  <c r="F44" i="20"/>
  <c r="AS35" i="20"/>
  <c r="AS25" i="20"/>
  <c r="F13" i="20"/>
  <c r="AS33" i="20"/>
  <c r="AS13" i="20"/>
  <c r="AS43" i="20"/>
  <c r="AS32" i="20"/>
  <c r="AI20" i="20" l="1"/>
  <c r="AS20" i="20" s="1"/>
  <c r="AI50" i="20"/>
  <c r="AS18" i="20"/>
  <c r="AP18" i="20"/>
  <c r="AS27" i="20"/>
  <c r="AP27" i="20"/>
  <c r="AS15" i="20"/>
  <c r="AP15" i="20"/>
  <c r="AP10" i="20"/>
  <c r="AI10" i="20"/>
  <c r="AS10" i="20" s="1"/>
  <c r="AP5" i="20"/>
  <c r="AI5" i="20"/>
  <c r="AS5" i="20" s="1"/>
  <c r="AS49" i="20"/>
  <c r="AP49" i="20"/>
  <c r="AS37" i="20"/>
  <c r="AP37" i="20"/>
  <c r="AS21" i="20"/>
  <c r="AP21" i="20"/>
  <c r="AP3" i="20"/>
  <c r="AI3" i="20"/>
  <c r="AS3" i="20" s="1"/>
  <c r="AS11" i="20"/>
  <c r="AP11" i="20"/>
  <c r="AP16" i="20"/>
  <c r="AI16" i="20"/>
  <c r="AP6" i="20"/>
  <c r="AI6" i="20"/>
  <c r="AS6" i="20" s="1"/>
  <c r="AS22" i="20"/>
  <c r="AS9" i="20"/>
  <c r="AS36" i="20"/>
  <c r="AS17" i="20"/>
  <c r="AS41" i="20"/>
  <c r="AS44" i="20"/>
  <c r="AS51" i="20"/>
  <c r="AS29" i="20"/>
  <c r="AS23" i="20"/>
  <c r="AS42" i="20"/>
  <c r="AS48" i="20"/>
  <c r="AS52" i="20"/>
  <c r="AS45" i="20"/>
  <c r="AS14" i="20"/>
  <c r="AS47" i="20"/>
  <c r="AS50" i="20" l="1"/>
  <c r="AS16"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<sst xmlns="http://schemas.openxmlformats.org/spreadsheetml/2006/main" count="4721" uniqueCount="950">
  <si>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</si>
  <si>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</si>
  <si>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</si>
  <si>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</si>
  <si>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</si>
  <si>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</si>
  <si>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</si>
  <si>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</si>
  <si>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</si>
  <si>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</si>
  <si>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</si>
  <si>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</si>
  <si>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</si>
  <si>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</si>
  <si>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</si>
  <si>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</si>
  <si>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</si>
  <si>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</si>
  <si>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</si>
  <si>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No</t>
  </si>
  <si>
    <t>MX</t>
  </si>
  <si>
    <t>N0</t>
  </si>
  <si>
    <t>T2</t>
  </si>
  <si>
    <t>3.5cm</t>
  </si>
  <si>
    <t>Absent</t>
  </si>
  <si>
    <t>negative</t>
  </si>
  <si>
    <t>Margins uninvolved by carcinoma</t>
  </si>
  <si>
    <t>Follicular</t>
  </si>
  <si>
    <t>2.8cm</t>
  </si>
  <si>
    <t>Present</t>
  </si>
  <si>
    <t>Margin(s) involved by carcinoma</t>
  </si>
  <si>
    <t>follicular variant</t>
  </si>
  <si>
    <t>1.3cm</t>
  </si>
  <si>
    <t>N1a</t>
  </si>
  <si>
    <t>T3</t>
  </si>
  <si>
    <t>tall cell variant</t>
  </si>
  <si>
    <t>2.4cm</t>
  </si>
  <si>
    <t>2.5cm</t>
  </si>
  <si>
    <t>Not identified</t>
  </si>
  <si>
    <t>T1</t>
  </si>
  <si>
    <t>Nx</t>
  </si>
  <si>
    <t>0.7cm</t>
  </si>
  <si>
    <t>Papillary carcinoma, follicular variant</t>
  </si>
  <si>
    <t>Negative</t>
  </si>
  <si>
    <t>HRAS codon 61</t>
  </si>
  <si>
    <t>T1b</t>
  </si>
  <si>
    <t>1.5cm</t>
  </si>
  <si>
    <t>Not Identified</t>
  </si>
  <si>
    <t>2.2cm</t>
  </si>
  <si>
    <t>Free of tumor</t>
  </si>
  <si>
    <t>T1a</t>
  </si>
  <si>
    <t>papillary</t>
  </si>
  <si>
    <t>2.1cm</t>
  </si>
  <si>
    <t>Tumor is present at inked anterior margin</t>
  </si>
  <si>
    <t>1.2cm</t>
  </si>
  <si>
    <t>1.8cm</t>
  </si>
  <si>
    <t>TCGA-EM-A22O</t>
  </si>
  <si>
    <t>pretracheal, paratracheal and prelaryngeal /Delphian</t>
  </si>
  <si>
    <t>6.6cm</t>
  </si>
  <si>
    <t>2.6cm</t>
  </si>
  <si>
    <t>Margins are uninvolved</t>
  </si>
  <si>
    <t>4cm</t>
  </si>
  <si>
    <t>TCGA-FY-A40N</t>
  </si>
  <si>
    <t>1.7cm</t>
  </si>
  <si>
    <t>Extensive (4 or more vessels)</t>
  </si>
  <si>
    <t>Classical (usual)</t>
  </si>
  <si>
    <t>Focal (less than 4 vessels)</t>
  </si>
  <si>
    <t>classical (usual)</t>
  </si>
  <si>
    <t>Present, minimal</t>
  </si>
  <si>
    <t>3.2cm</t>
  </si>
  <si>
    <t>I</t>
  </si>
  <si>
    <t>not identified</t>
  </si>
  <si>
    <t>Focal invasion</t>
  </si>
  <si>
    <t>Present, extent widely invasive</t>
  </si>
  <si>
    <t>3.0cm</t>
  </si>
  <si>
    <t>Widely invasive</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</si>
  <si>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</si>
  <si>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</si>
  <si>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</si>
  <si>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</si>
  <si>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</si>
  <si>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</si>
  <si>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</si>
  <si>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</si>
  <si>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</si>
  <si>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</si>
  <si>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</si>
  <si>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</si>
  <si>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</si>
  <si>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</si>
  <si>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</si>
  <si>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</si>
  <si>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</si>
  <si>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</si>
  <si>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</si>
  <si>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</si>
  <si>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</si>
  <si>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</si>
  <si>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</si>
  <si>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</si>
  <si>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</si>
  <si>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</si>
  <si>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</si>
  <si>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</si>
  <si>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</si>
  <si>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</si>
  <si>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</si>
  <si>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HRAS codon 61 mutation</t>
  </si>
  <si>
    <t>pT1</t>
  </si>
  <si>
    <t>pN0</t>
  </si>
  <si>
    <t>Mx</t>
  </si>
  <si>
    <t>1.3 cm</t>
  </si>
  <si>
    <t>pT3</t>
  </si>
  <si>
    <t>pN1a</t>
  </si>
  <si>
    <t>6.0 cm</t>
  </si>
  <si>
    <t>BRAF V600E</t>
  </si>
  <si>
    <t>2.4 cm</t>
  </si>
  <si>
    <t>pNX</t>
  </si>
  <si>
    <t>2.5 cm</t>
  </si>
  <si>
    <t>0.7 cm</t>
  </si>
  <si>
    <t>Papillary carcinoma, encapsulated follicular variant</t>
  </si>
  <si>
    <t>Tall cell variant</t>
  </si>
  <si>
    <t>3 cm</t>
  </si>
  <si>
    <t>1.0 cm</t>
  </si>
  <si>
    <t>pT1b</t>
  </si>
  <si>
    <t>1.5 cm</t>
  </si>
  <si>
    <t>3.2 cm</t>
  </si>
  <si>
    <t>not applicable</t>
  </si>
  <si>
    <t>3.1 cm</t>
  </si>
  <si>
    <t>Not applicable</t>
  </si>
  <si>
    <t>Papillary carcinoma, classical type</t>
  </si>
  <si>
    <t>2.2 cm</t>
  </si>
  <si>
    <t>Partially surrounded</t>
  </si>
  <si>
    <t>3.0 cm</t>
  </si>
  <si>
    <t>0.6 cm</t>
  </si>
  <si>
    <t>None Identified</t>
  </si>
  <si>
    <t>0.8cm</t>
  </si>
  <si>
    <t>0.8 cm</t>
  </si>
  <si>
    <t>2.1 cm</t>
  </si>
  <si>
    <t>Invades: perithyroidal fibroadipose tissue</t>
  </si>
  <si>
    <t>2.0 cm</t>
  </si>
  <si>
    <t>1.2 cm</t>
  </si>
  <si>
    <t>2 cm</t>
  </si>
  <si>
    <t>0.5 cm</t>
  </si>
  <si>
    <t>1.8 cm</t>
  </si>
  <si>
    <t>1 cm</t>
  </si>
  <si>
    <t>Papillary carcinoma, classical (usual)</t>
  </si>
  <si>
    <t>Left paratracheal</t>
  </si>
  <si>
    <t>Present, extent minimal</t>
  </si>
  <si>
    <t>Minimal</t>
  </si>
  <si>
    <t>4.0 cm</t>
  </si>
  <si>
    <t>pN1b</t>
  </si>
  <si>
    <t>1.7 cm</t>
  </si>
  <si>
    <t>Papillary carcinoma, Classical (usual)</t>
  </si>
  <si>
    <t>Present: Focal (less than 4 vessels)</t>
  </si>
  <si>
    <t>Level VI (pretracheal, paratracheal and prelaryngeal/Delphian)</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</si>
  <si>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</si>
  <si>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</si>
  <si>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</si>
  <si>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</si>
  <si>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</si>
  <si>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</si>
  <si>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</si>
  <si>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</si>
  <si>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</si>
  <si>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</si>
  <si>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</si>
  <si>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</si>
  <si>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</si>
  <si>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</si>
  <si>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</si>
  <si>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</si>
  <si>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</si>
  <si>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</si>
  <si>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</si>
  <si>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</si>
  <si>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</si>
  <si>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</si>
  <si>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</si>
  <si>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</si>
  <si>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Invades: peri-thyroid fibroadipose tissue</t>
  </si>
  <si>
    <t>Multiple</t>
  </si>
  <si>
    <t>pT1a</t>
  </si>
  <si>
    <t>None</t>
  </si>
  <si>
    <t>tall cell</t>
  </si>
  <si>
    <t>classical</t>
  </si>
  <si>
    <t>2.6 cm</t>
  </si>
  <si>
    <t>3.6 cm</t>
  </si>
  <si>
    <t>0.3 cm</t>
  </si>
  <si>
    <t>4.4cm</t>
  </si>
  <si>
    <t>Margins involved by carcinoma</t>
  </si>
  <si>
    <t>4.4 cm</t>
  </si>
  <si>
    <t>No capsular invasion is seen</t>
  </si>
  <si>
    <t>Identified</t>
  </si>
  <si>
    <t>N1</t>
  </si>
  <si>
    <t>Left Lobe</t>
  </si>
  <si>
    <t>Uninvolved</t>
  </si>
  <si>
    <t>1 mm</t>
  </si>
  <si>
    <t>Positive</t>
  </si>
  <si>
    <t>1.4 cm</t>
  </si>
  <si>
    <t>T4</t>
  </si>
  <si>
    <t>Level VI (pretracheal, paratracheal, and prelaryngeal/Delphian)</t>
  </si>
  <si>
    <t>TX</t>
  </si>
  <si>
    <t>pMx</t>
  </si>
  <si>
    <t>5.5 cm</t>
  </si>
  <si>
    <t>Classical</t>
  </si>
  <si>
    <t>Right lobe</t>
  </si>
  <si>
    <t>Encapsulated follicular variant</t>
  </si>
  <si>
    <t>Minimal extrathyroidal extension</t>
  </si>
  <si>
    <t>Classical type</t>
  </si>
  <si>
    <t>Classical variant</t>
  </si>
  <si>
    <t>Transcapsular invasion</t>
  </si>
  <si>
    <t>3.4 cm</t>
  </si>
  <si>
    <t>4.5 cm</t>
  </si>
  <si>
    <t>5.0 cm</t>
  </si>
  <si>
    <t>Multiple foci</t>
  </si>
  <si>
    <t>Conventional</t>
  </si>
  <si>
    <t>3.3 cm</t>
  </si>
  <si>
    <t>Oncocytic/Warthin-like variant</t>
  </si>
  <si>
    <t>2.3 cm</t>
  </si>
  <si>
    <t>No capsular invasion</t>
  </si>
  <si>
    <t>BRAF p.V600E</t>
  </si>
  <si>
    <t>3.8 cm</t>
  </si>
  <si>
    <t>5 mm</t>
  </si>
  <si>
    <t>2.9 cm</t>
  </si>
  <si>
    <t>not involved</t>
  </si>
  <si>
    <t>4.2 cm</t>
  </si>
  <si>
    <t>Present, multifocal</t>
  </si>
  <si>
    <t>Focus suspicious for extra thyroidal involvement of adipose tissue</t>
  </si>
  <si>
    <t>Negative but close to black inked posterior (&lt;1 mm)</t>
  </si>
  <si>
    <t>No definite extrathyroidal extension is noted</t>
  </si>
  <si>
    <t>1.1 cm</t>
  </si>
  <si>
    <t>follicular variant with oncocytic features</t>
  </si>
  <si>
    <t>5 cm</t>
  </si>
  <si>
    <t>Tumor is present at the inked anterior margin</t>
  </si>
  <si>
    <t>Extensive Invasion</t>
  </si>
  <si>
    <t>0.2cm</t>
  </si>
  <si>
    <t>4.6 cm</t>
  </si>
  <si>
    <t>0.3cm</t>
  </si>
  <si>
    <t>No definite vascular invasion Is noted</t>
  </si>
  <si>
    <t>No definite capsular invasion is noted</t>
  </si>
  <si>
    <t>4.9 cm</t>
  </si>
  <si>
    <t>0.55 cm</t>
  </si>
  <si>
    <t>4 cm</t>
  </si>
  <si>
    <t>1.1cm</t>
  </si>
  <si>
    <t>invades : fibroadipose tissue</t>
  </si>
  <si>
    <t>microcarcinoma</t>
  </si>
  <si>
    <t>0.9 cm</t>
  </si>
  <si>
    <t>Follicular variant with oncocytic features</t>
  </si>
  <si>
    <t>Tumor is noted focally at the cauterized margin</t>
  </si>
  <si>
    <t>0.9cm</t>
  </si>
  <si>
    <t>Areas suggestive but not diagnostic</t>
  </si>
  <si>
    <t>Invades the extrathyroidal fibroadipose tissue</t>
  </si>
  <si>
    <t>None identified</t>
  </si>
  <si>
    <t>Invades: parathyroid fibroadipose tissue</t>
  </si>
  <si>
    <t>0.5cm</t>
  </si>
  <si>
    <t>5.2 cm</t>
  </si>
  <si>
    <t>Invades:fibroadipose tissue</t>
  </si>
  <si>
    <t>Invades:Perithyroidal adipose tissue</t>
  </si>
  <si>
    <t>Tumor is present focally at the inked posterior margin</t>
  </si>
  <si>
    <t>Present, extending into fibroadipose tissue and abutting skeletal muscle</t>
  </si>
  <si>
    <t>Tumor abut resection margin</t>
  </si>
  <si>
    <t>Present, extending into skeletal muscle</t>
  </si>
  <si>
    <t>Present, extending into fibroadipose tissue</t>
  </si>
  <si>
    <t>Focally present</t>
  </si>
  <si>
    <t>favor into fibrous tissue</t>
  </si>
  <si>
    <t>3.7 cm</t>
  </si>
  <si>
    <t>oncocytic or oxyphilic variant</t>
  </si>
  <si>
    <t>2.7cm</t>
  </si>
  <si>
    <t>pNO</t>
  </si>
  <si>
    <t>Present- extent minimal</t>
  </si>
  <si>
    <t>2.0cm</t>
  </si>
  <si>
    <t>5.4cm</t>
  </si>
  <si>
    <t>2.3cm</t>
  </si>
  <si>
    <t>9.6cm</t>
  </si>
  <si>
    <t>Present, focal extent (less than 4 vessels)</t>
  </si>
  <si>
    <t>2.9cm</t>
  </si>
  <si>
    <t>6.3cm</t>
  </si>
  <si>
    <t>4.0cm</t>
  </si>
  <si>
    <t>5.0cm</t>
  </si>
  <si>
    <t>1.4cm</t>
  </si>
  <si>
    <t>4.1cm</t>
  </si>
  <si>
    <t>1.9cm</t>
  </si>
  <si>
    <t>cervical nodes</t>
  </si>
  <si>
    <t>Present: multifocal intrathyroidal psammoma bodies</t>
  </si>
  <si>
    <t>with focal solid areas</t>
  </si>
  <si>
    <t>9.4 cm</t>
  </si>
  <si>
    <t>4.5 x 3.0 x 3.0 cm</t>
  </si>
  <si>
    <t>Right paratracheal level 6</t>
  </si>
  <si>
    <t>Partially encapsulated</t>
  </si>
  <si>
    <t>Negative (R0)</t>
  </si>
  <si>
    <t>Focal capsular invasion</t>
  </si>
  <si>
    <t>Negative for neoplasm</t>
  </si>
  <si>
    <t>Present, widely invaded</t>
  </si>
  <si>
    <t>3.1 x 1.5 x 1.1 cm</t>
  </si>
  <si>
    <t>2.7 cm</t>
  </si>
  <si>
    <t>Pretracheal</t>
  </si>
  <si>
    <t>Not definitively identified</t>
  </si>
  <si>
    <t>6.8 cm</t>
  </si>
  <si>
    <t>8.2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</si>
  <si>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</si>
  <si>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</si>
  <si>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</si>
  <si>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</si>
  <si>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</si>
  <si>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</si>
  <si>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</si>
  <si>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</si>
  <si>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</si>
  <si>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</si>
  <si>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</si>
  <si>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</si>
  <si>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</si>
  <si>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</si>
  <si>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</si>
  <si>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</si>
  <si>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</si>
  <si>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</si>
  <si>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</si>
  <si>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</si>
  <si>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</si>
  <si>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</si>
  <si>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</si>
  <si>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</si>
  <si>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</si>
  <si>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</si>
  <si>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</si>
  <si>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</si>
  <si>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</si>
  <si>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</si>
  <si>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</si>
  <si>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</si>
  <si>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</si>
  <si>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</si>
  <si>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</si>
  <si>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</si>
  <si>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</si>
  <si>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</si>
  <si>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</si>
  <si>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</si>
  <si>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</si>
  <si>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</si>
  <si>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</si>
  <si>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</si>
  <si>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</si>
  <si>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</si>
  <si>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</si>
  <si>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</si>
  <si>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</si>
  <si>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</si>
  <si>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</si>
  <si>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</si>
  <si>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</si>
  <si>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</si>
  <si>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</si>
  <si>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</si>
  <si>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</si>
  <si>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</si>
  <si>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</si>
  <si>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</si>
  <si>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</si>
  <si>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</si>
  <si>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</si>
  <si>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</si>
  <si>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</si>
  <si>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</si>
  <si>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</si>
  <si>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</si>
  <si>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</si>
  <si>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</si>
  <si>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</si>
  <si>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</si>
  <si>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</si>
  <si>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</si>
  <si>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</si>
  <si>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</si>
  <si>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</si>
  <si>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</si>
  <si>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</si>
  <si>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</si>
  <si>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</si>
  <si>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</si>
  <si>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</si>
  <si>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</si>
  <si>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</si>
  <si>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</si>
  <si>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</si>
  <si>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</si>
  <si>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</si>
  <si>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</si>
  <si>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</si>
  <si>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</si>
  <si>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</si>
  <si>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</si>
  <si>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</si>
  <si>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</si>
  <si>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</si>
  <si>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</si>
  <si>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</si>
  <si>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</si>
  <si>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</si>
  <si>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</si>
  <si>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</si>
  <si>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</si>
  <si>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</si>
  <si>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</si>
  <si>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</si>
  <si>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</si>
  <si>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</si>
  <si>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</si>
  <si>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</si>
  <si>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</si>
  <si>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</si>
  <si>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</si>
  <si>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</si>
  <si>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</si>
  <si>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</si>
  <si>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</si>
  <si>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</si>
  <si>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</si>
  <si>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</si>
  <si>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</si>
  <si>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</si>
  <si>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</si>
  <si>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</si>
  <si>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</si>
  <si>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</si>
  <si>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</si>
  <si>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</si>
  <si>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</si>
  <si>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</si>
  <si>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</si>
  <si>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</si>
  <si>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</si>
  <si>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</si>
  <si>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</si>
  <si>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</si>
  <si>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</si>
  <si>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</si>
  <si>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</si>
  <si>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</si>
  <si>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</si>
  <si>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</si>
  <si>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</si>
  <si>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</si>
  <si>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</si>
  <si>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</si>
  <si>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</si>
  <si>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</si>
  <si>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</si>
  <si>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</si>
  <si>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</si>
  <si>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</si>
  <si>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</si>
  <si>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</si>
  <si>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</si>
  <si>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</si>
  <si>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</si>
  <si>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</si>
  <si>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</si>
  <si>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</si>
  <si>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</si>
  <si>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</si>
  <si>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</si>
  <si>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</si>
  <si>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</si>
  <si>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</si>
  <si>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</si>
  <si>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</si>
  <si>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</si>
  <si>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</si>
  <si>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</si>
  <si>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</si>
  <si>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</si>
  <si>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</si>
  <si>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</si>
  <si>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</si>
  <si>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</si>
  <si>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</si>
  <si>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</si>
  <si>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</si>
  <si>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</si>
  <si>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</si>
  <si>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</si>
  <si>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</si>
  <si>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</si>
  <si>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</si>
  <si>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</si>
  <si>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</si>
  <si>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</si>
  <si>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</si>
  <si>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</si>
  <si>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</si>
  <si>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</si>
  <si>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</si>
  <si>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</si>
  <si>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</si>
  <si>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</si>
  <si>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</si>
  <si>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</si>
  <si>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</si>
  <si>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</si>
  <si>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</si>
  <si>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</si>
  <si>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</si>
  <si>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</si>
  <si>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</si>
  <si>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</si>
  <si>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</si>
  <si>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</si>
  <si>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</si>
  <si>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</si>
  <si>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</si>
  <si>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</si>
  <si>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</si>
  <si>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</si>
  <si>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</si>
  <si>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</si>
  <si>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</si>
  <si>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</si>
  <si>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</si>
  <si>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</si>
  <si>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</si>
  <si>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</si>
  <si>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</si>
  <si>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</si>
  <si>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</si>
  <si>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</si>
  <si>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</si>
  <si>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</si>
  <si>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</si>
  <si>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</si>
  <si>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</si>
  <si>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</si>
  <si>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</si>
  <si>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</si>
  <si>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</si>
  <si>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</si>
  <si>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</si>
  <si>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</si>
  <si>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</si>
  <si>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</si>
  <si>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</si>
  <si>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</si>
  <si>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</si>
  <si>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</si>
  <si>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</si>
  <si>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</si>
  <si>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</si>
  <si>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</si>
  <si>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</si>
  <si>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</si>
  <si>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</si>
  <si>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</si>
  <si>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</si>
  <si>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</si>
  <si>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</si>
  <si>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</si>
  <si>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</si>
  <si>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</si>
  <si>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</si>
  <si>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</si>
  <si>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</si>
  <si>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</si>
  <si>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</si>
  <si>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</si>
  <si>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</si>
  <si>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</si>
  <si>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</si>
  <si>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</si>
  <si>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</si>
  <si>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</si>
  <si>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</si>
  <si>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</si>
  <si>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</si>
  <si>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</si>
  <si>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</si>
  <si>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</si>
  <si>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</si>
  <si>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</si>
  <si>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</si>
  <si>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</si>
  <si>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</si>
  <si>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</si>
  <si>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</si>
  <si>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</si>
  <si>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</si>
  <si>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</si>
  <si>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Columnar cell variant</t>
  </si>
  <si>
    <t>Papillary Carcinoma</t>
  </si>
  <si>
    <t>Follicular variant, non-encapsulated</t>
  </si>
  <si>
    <t>papillary carcinoma</t>
  </si>
  <si>
    <t>4.5 x 2.5 x 2.0 cm</t>
  </si>
  <si>
    <t>present, focal extension into perithyroidal soft tissues (C4)</t>
  </si>
  <si>
    <t>Focally positive anterior margin</t>
  </si>
  <si>
    <t>4.2 x 3 x 2.2 cm</t>
  </si>
  <si>
    <t>Left para tracheal lymph nodes</t>
  </si>
  <si>
    <t>invades: extrathyroidal fibroadipose tissue</t>
  </si>
  <si>
    <t>Tumor is noted very close less than 0.2 mm from the inked margin</t>
  </si>
  <si>
    <t>Tumor is at the posterior margin</t>
  </si>
  <si>
    <t>Invades: perithyroidal soft tissue and focally skeletal muscle</t>
  </si>
  <si>
    <t>Tumor is noted focally at the inked anterior margin</t>
  </si>
  <si>
    <t>Invades: focally into peril-thyroid fibroadipose tissue</t>
  </si>
  <si>
    <t>Invades: perithyroidal adipose tissue and parathyroid gland</t>
  </si>
  <si>
    <t>Tumor is present at the anterior margin</t>
  </si>
  <si>
    <t>Left paratracheal tissue</t>
  </si>
  <si>
    <t>Focal extrathyroidal extension into the fibroadipose tissue</t>
  </si>
  <si>
    <t>Tumor is present at inked and cauterized posterior margin</t>
  </si>
  <si>
    <t>Present, Minimal</t>
  </si>
  <si>
    <t>Oncocytic or oxyphilic variant</t>
  </si>
  <si>
    <t>with hobnail cell change</t>
  </si>
  <si>
    <t>Minimal extrathyroidal extension into left inferior pole parathyroid gland</t>
  </si>
  <si>
    <t>Involved by invasive carcinoma (posterior surgical margin)</t>
  </si>
  <si>
    <t>Involved by invasive carcinoma (deep margin)</t>
  </si>
  <si>
    <t>pN1A</t>
  </si>
  <si>
    <t>No lymphovascular space invasion identified.</t>
  </si>
  <si>
    <t>Papillary carcinoma, classical</t>
  </si>
  <si>
    <t>Present, minimal extent</t>
  </si>
  <si>
    <t>Minimal, extending into perithyroidal adipose tissue</t>
  </si>
  <si>
    <t>Left central neck, level 6</t>
  </si>
  <si>
    <t>pNb</t>
  </si>
  <si>
    <t>Focally Present</t>
  </si>
  <si>
    <t>Papillary carcinoma, columnar cell variant</t>
  </si>
  <si>
    <t>Para tracheal, Peri thyroidal</t>
  </si>
  <si>
    <t>Delphian</t>
  </si>
  <si>
    <t>Very focal extra-thyroid extension Into adipose tissue by the Isthmic microcarcinoma</t>
  </si>
  <si>
    <t>Invades: extrathyroidal adipose tissue, Focal</t>
  </si>
  <si>
    <t>No capsular invasion in the encapsulated nodule.</t>
  </si>
  <si>
    <t>Right paratracheal, Left paratracheal</t>
  </si>
  <si>
    <t>Right central neck</t>
  </si>
  <si>
    <t>Encapsulated, Locally invasive</t>
  </si>
  <si>
    <t>Margins uninvolved by invasive carcinoma</t>
  </si>
  <si>
    <t>0.23 cm</t>
  </si>
  <si>
    <t>Subcapsular</t>
  </si>
  <si>
    <t>Right lobe, superior/mid lobe</t>
  </si>
  <si>
    <t>1/9 + 4/7 + 7/7 + 3/7 = 15</t>
  </si>
  <si>
    <t>Oncocytic type</t>
  </si>
  <si>
    <t>Focal tall cell change (&lt;5%)</t>
  </si>
  <si>
    <t>Diffuse sclerosing variant, Classical (papillary), Follicular, Tall cell</t>
  </si>
  <si>
    <t>Papillary carcinoma, classical (usual) and Papillary carcinoma, follicular variant</t>
  </si>
  <si>
    <t>Extensive invasion of tumor capsule by the classical type.</t>
  </si>
  <si>
    <t>Involved by tumor</t>
  </si>
  <si>
    <t>1 x 1 x 0.5 cm</t>
  </si>
  <si>
    <t>6.2 cm</t>
  </si>
  <si>
    <t>Present, extent widely Invasive</t>
  </si>
  <si>
    <t>3.6cm</t>
  </si>
  <si>
    <t>Unencapsulated</t>
  </si>
  <si>
    <t>4.2cm</t>
  </si>
  <si>
    <t>4.8cm</t>
  </si>
  <si>
    <t>Present, extent widely invasive.</t>
  </si>
  <si>
    <t>4.5cm</t>
  </si>
  <si>
    <t>4.7cm</t>
  </si>
  <si>
    <t>5.1cm</t>
  </si>
  <si>
    <t>Level VI (pretracheal, paratracheal, and prelaryngeal Delphian)</t>
  </si>
  <si>
    <t>1.1 x 1.1 x 1.0 cm</t>
  </si>
  <si>
    <t>Present: Multiple foci</t>
  </si>
  <si>
    <t>less than 45</t>
  </si>
  <si>
    <t>BRAF, NRAS61, HRAS61, KRAS12/13 and RET/PTC1 and RET/PTC3 rearrangements</t>
  </si>
  <si>
    <t>No capsular or angiolymphatic invasion</t>
  </si>
  <si>
    <t>DRAF</t>
  </si>
  <si>
    <t>n/a</t>
  </si>
  <si>
    <t>follicular variant, oncocytic or oxyphilic variant</t>
  </si>
  <si>
    <t>Not identified.</t>
  </si>
  <si>
    <t>Delphan lymph node</t>
  </si>
  <si>
    <t>2.4 x 2.3 x 1.3 cm</t>
  </si>
  <si>
    <t>Positive (Right Lobe)</t>
  </si>
  <si>
    <t>at least 6cm</t>
  </si>
  <si>
    <t>follicular variant, encapsulated</t>
  </si>
  <si>
    <t>Papillary carcinoma, Follicular variant</t>
  </si>
  <si>
    <t>Left paratracheal node</t>
  </si>
  <si>
    <t>0.8 x 0.7 x 0.4 cm</t>
  </si>
  <si>
    <t>Right Lobe, Left Lobe</t>
  </si>
  <si>
    <t>Single focus</t>
  </si>
  <si>
    <t>multiple</t>
  </si>
  <si>
    <t>Tall cell features</t>
  </si>
  <si>
    <t>Conventional type</t>
  </si>
  <si>
    <t>Left lobe</t>
  </si>
  <si>
    <t>Present and tumor focally extends to within 1 mm of resection margin</t>
  </si>
  <si>
    <t>NRAS codon 61, BRAF, HRAS61, KRAS12/13, RET/PTC1 and RET/PTC3 rearrangements</t>
  </si>
  <si>
    <t>HRAS codon 61 mutation, BRAF, NRAS61, KRAS12/13 and RET/PTC1 and RET/PTC3 rearrangements</t>
  </si>
  <si>
    <t>No (tumoral-) capsular or true angiolymphatic invasion</t>
  </si>
  <si>
    <t>PNX</t>
  </si>
  <si>
    <t>T4b</t>
  </si>
  <si>
    <t>Unencapsulated, Non-invasive</t>
  </si>
  <si>
    <t>tall cell features</t>
  </si>
  <si>
    <t>pretracheal, central cervical</t>
  </si>
  <si>
    <t>HRAS</t>
  </si>
  <si>
    <t>perithyroidal</t>
  </si>
  <si>
    <t>0.25cm</t>
  </si>
  <si>
    <t>Left</t>
  </si>
  <si>
    <t>pN1B</t>
  </si>
  <si>
    <t>Left Lobe, Isthmus</t>
  </si>
  <si>
    <t>Invades: extrathyroidal fibrous tissue, Focal</t>
  </si>
  <si>
    <t>minimal extrathyroidal extension</t>
  </si>
  <si>
    <t>BRAF, NRAS61, HRAS61, KRAS12/13</t>
  </si>
  <si>
    <t>Margins uninvolved</t>
  </si>
  <si>
    <t>Oncocytic Variant</t>
  </si>
  <si>
    <t>BRAF</t>
  </si>
  <si>
    <t>lnvades: extrathyroidal adipose tissue, focal</t>
  </si>
  <si>
    <t>diffuse sclerosing</t>
  </si>
  <si>
    <t>Margins involved</t>
  </si>
  <si>
    <t>Tumor is present</t>
  </si>
  <si>
    <t>Less than 4</t>
  </si>
  <si>
    <t>papillary carcinoma, follicular variant</t>
  </si>
  <si>
    <t>papillary carcinoma, classical (usual)</t>
  </si>
  <si>
    <t>Tumor extends close to resections margins</t>
  </si>
  <si>
    <t>Margins negative</t>
  </si>
  <si>
    <t>Right level IV</t>
  </si>
  <si>
    <t>central compartment</t>
  </si>
  <si>
    <t>Right and Pyramidal Lobes</t>
  </si>
  <si>
    <t>['Levels 2 and 4']</t>
  </si>
  <si>
    <t>[]</t>
  </si>
  <si>
    <t>Conventional, with tall cell features</t>
  </si>
  <si>
    <t>Left perithyroidal, Isthmic</t>
  </si>
  <si>
    <t>BRAF, NRAS61, HRAS61, KRAS12/13, RET/PTC1, RET/PTC3, PAX8/PPARg</t>
  </si>
  <si>
    <t>No tumor capsule invasion</t>
  </si>
  <si>
    <t>No capsular or Angiolymphatic invasion</t>
  </si>
  <si>
    <t>Right perithyroidal</t>
  </si>
  <si>
    <t>BRAF, NRAS61, HRAS61, KRAS12/13, RET/PTC1 rearrangement</t>
  </si>
  <si>
    <t>Invades perithyroidal skeletal muscle</t>
  </si>
  <si>
    <t>Margins Involved</t>
  </si>
  <si>
    <t>Oncocytic variant, Encapsulated with oncolytic features</t>
  </si>
  <si>
    <t>Multiple foci of capsular and vascular invasion are identified.</t>
  </si>
  <si>
    <t>BRAF, NRAS61, HRAS61, KRAS12/13, RET/PTC1, RETIPTC3</t>
  </si>
  <si>
    <t>Conventional, Conventional with Prominent Follicular Pattern</t>
  </si>
  <si>
    <t>NRAS codon 61</t>
  </si>
  <si>
    <t>No capsular or angiolymphatic invasion present</t>
  </si>
  <si>
    <t>conventional, tall cell</t>
  </si>
  <si>
    <t>conventional</t>
  </si>
  <si>
    <t>Present, Extensive</t>
  </si>
  <si>
    <t>central, peri-thyroid soft tissue, skeletal muscle</t>
  </si>
  <si>
    <t>Left Lobe, Central Compartment</t>
  </si>
  <si>
    <t>p.V600E</t>
  </si>
  <si>
    <t>Conventional, Infiltrative</t>
  </si>
  <si>
    <t>Left perithyroidal</t>
  </si>
  <si>
    <t>Left, level 6, cervical</t>
  </si>
  <si>
    <t>['carcinoma focally abuts the black inked posterior margin (C5)']</t>
  </si>
  <si>
    <t>year-old</t>
  </si>
  <si>
    <t>['prelaryngeal', 'pretracheal']</t>
  </si>
  <si>
    <t>usual</t>
  </si>
  <si>
    <t>Right superior pole, Level 3</t>
  </si>
  <si>
    <t>Present (A1, A3)</t>
  </si>
  <si>
    <t>['Right neck level 2B', 'Central compartment right neck']</t>
  </si>
  <si>
    <t>Focal extracapsular extension identified</t>
  </si>
  <si>
    <t>classical, tall cell</t>
  </si>
  <si>
    <t>Margins close</t>
  </si>
  <si>
    <t>['prelaryngeal/delphian', 'paratracheal', 'left paratracheal']</t>
  </si>
  <si>
    <t>0/1</t>
  </si>
  <si>
    <t>classical, follicular variant, microcarcinomas</t>
  </si>
  <si>
    <t>['delphian', 'left paratrachea']</t>
  </si>
  <si>
    <t>['Papillary', 'Follicular']</t>
  </si>
  <si>
    <t>subcutaneous, isthmus</t>
  </si>
  <si>
    <t>invades extrathyroidal adipose tissue</t>
  </si>
  <si>
    <t>Left, Right</t>
  </si>
  <si>
    <t>Classical, Microcarcinoma</t>
  </si>
  <si>
    <t>Left tracheo-esophageal groove and pre-tracheal</t>
  </si>
  <si>
    <t>['Right paratracheal', 'Delphian']</t>
  </si>
  <si>
    <t>Classical, Tall cell</t>
  </si>
  <si>
    <t>Invades: perithyroidal soft tissue</t>
  </si>
  <si>
    <t>Classical with oncocytic features</t>
  </si>
  <si>
    <t>['Right', 'tracheo-esophageal groove and pre-tracheal']</t>
  </si>
  <si>
    <t>Tumor is present less than 0.5 mm from surgical margin</t>
  </si>
  <si>
    <t>Left, Delphian node</t>
  </si>
  <si>
    <t>[{'location': 'Left', 'site': 'Delphian node'}, {'location': 'Left', 'site': 'Tracheal node'}, {'location': 'Left', 'site': 'Jugular node'}]</t>
  </si>
  <si>
    <t>[{'location': 'Right', 'site': 'neck level two', 'level': ''}, {'location': 'Right', 'site': 'neck level three', 'level': ''}, {'location': 'Right', 'site': 'neck level four and five-B', 'level': ''}]</t>
  </si>
  <si>
    <t>['Left neck level six and seven']</t>
  </si>
  <si>
    <t>0/2</t>
  </si>
  <si>
    <t>0.7 x 0.5 x 0.3 cm</t>
  </si>
  <si>
    <t>['Right neck contents level 2', 'Right neck contents level 3', 'Right neck contents level 4']</t>
  </si>
  <si>
    <t>follicular variant with oncocytic features and multiple microcarcinomas</t>
  </si>
  <si>
    <t>Left, Delphian</t>
  </si>
  <si>
    <t>['Left', 'Right']</t>
  </si>
  <si>
    <t>['pretracheal', 'left paratracheal tissue', 'left superior mediastinal tissue']</t>
  </si>
  <si>
    <t>tall cell, columnar cell</t>
  </si>
  <si>
    <t>microcarcinoma, classical</t>
  </si>
  <si>
    <t>['Right paratracheal', 'Right superior mediastinal', 'Lateral to the right recurrent laryngeal nerve']</t>
  </si>
  <si>
    <t>['Right paratracheal', 'Left paratracheal']</t>
  </si>
  <si>
    <t>['Left', 'level six']</t>
  </si>
  <si>
    <t>['Delphian nodes', 'Right para-tracheal lymph node', 'Pre-tracheal tissue midline']</t>
  </si>
  <si>
    <t>Pretracheal, Delphian</t>
  </si>
  <si>
    <t>1.5 cm In greatest dimension</t>
  </si>
  <si>
    <t>['Right paratracheal', 'Left neck dissection level 3', 'Left neck dissection level 4', 'Delphian']</t>
  </si>
  <si>
    <t>[1, 1, 9, 2, 9]</t>
  </si>
  <si>
    <t>[1, 1, 1, 2, 7]</t>
  </si>
  <si>
    <t>['0.8cm', '1 cm', '0.8cm', '0.3cm', '0.9cm']</t>
  </si>
  <si>
    <t>['less than 0.1 to 1.4 cm']</t>
  </si>
  <si>
    <t>not entirely encapsulated</t>
  </si>
  <si>
    <t>Invades: perithyroidal tissue</t>
  </si>
  <si>
    <t>['unilateral', 'cervical', 'retropharyngeal', 'superior mediastinal']</t>
  </si>
  <si>
    <t>Oncocytic and Follicular</t>
  </si>
  <si>
    <t>Left lobe, Bilateral, level VI</t>
  </si>
  <si>
    <t>Left paratracheal region, Periglandular and peritracheal</t>
  </si>
  <si>
    <t>['Right', 'central', 'neck']</t>
  </si>
  <si>
    <t>Mixed solid and follicular variant with oncocytic change</t>
  </si>
  <si>
    <t>['left perithyroidal', 'level 6 neck']</t>
  </si>
  <si>
    <t>['papillary carcinoma, classical (usual)', 'papillary carcinoma, columnar cell variant', 'papillary carcinoma, follicular variant']</t>
  </si>
  <si>
    <t>follicular architecture, classical cytomorphology</t>
  </si>
  <si>
    <t>&lt;4</t>
  </si>
  <si>
    <t>['Right neck level II', 'Right neck level III', 'Right neck level IV']</t>
  </si>
  <si>
    <t>['Classical (papillary) architecture', 'Classical cytomorphology']</t>
  </si>
  <si>
    <t>['Present, extent widely invasive', 'Present, extent widely invasive']</t>
  </si>
  <si>
    <t>follicular variant, microcarcinoma (occult, small or microscopic) variant</t>
  </si>
  <si>
    <t>['Right jugular', 'Right posterior triangle']</t>
  </si>
  <si>
    <t>['Papillary carcinoma, follicular variant', 'Papillary carcinoma, classical (usual)']</t>
  </si>
  <si>
    <t>['2.3cm', '0.6cm']</t>
  </si>
  <si>
    <t>['Left level II', 'Left level VI']</t>
  </si>
  <si>
    <t>Poorly differentiated</t>
  </si>
  <si>
    <t>Angioinvasive, Insular carcinoma</t>
  </si>
  <si>
    <t>Oncocytic or oxyphilic variant, Follicular architecture, Oncocytic or oxyphilic cytomorphology</t>
  </si>
  <si>
    <t>['apical node, right posterior triangle', 'neck, right', 'neck, left', 'right paratracheal']</t>
  </si>
  <si>
    <t>Follicular architecture, Classical cytomorphology, Oncocytic or oxyphilic cytomorphology</t>
  </si>
  <si>
    <t>Right neck and central paratracheal</t>
  </si>
  <si>
    <t>Macrofollicular variant</t>
  </si>
  <si>
    <t>Left neck level 6, Left tracheal esophageal gutter node</t>
  </si>
  <si>
    <t>['Left level VI', 'Bilateral neck level VI and VII', 'Right neck level III and IV']</t>
  </si>
  <si>
    <t>Warthin-like variant with focal follicular growth</t>
  </si>
  <si>
    <t>Trabecular Pet</t>
  </si>
  <si>
    <t>Follicular architecture, Classical cytomorphology</t>
  </si>
  <si>
    <t>['Right neck', 'Left jugulodigastric node', 'Left neck', 'Left paratracheal node']</t>
  </si>
  <si>
    <t>['Right neck level II', 'Right neck level III', 'Right neck level IV', 'Central compartment']</t>
  </si>
  <si>
    <t>['Papillary carcinoma, classical', 'Papillary carcinoma, follicular variant']</t>
  </si>
  <si>
    <t>Classical (papillary), Follicular architecture, Classical cytomorphology, Microcarcinoma (occult, small or microscopic) variant</t>
  </si>
  <si>
    <t>Level VI (pretracheal, paratracheal and Prelaryngeal/Delphian)</t>
  </si>
  <si>
    <t>Papillary carcinoma, microcarcinoma (occult, small or microscopic) variant</t>
  </si>
  <si>
    <t>['Right posterior triangle', 'Right jugular node', 'Apex level 5 node']</t>
  </si>
  <si>
    <t>['Left paratracheal node', 'Left neck level four nodes']</t>
  </si>
  <si>
    <t>['Right neck', 'Right paratracheal node', 'Delphian lymph node']</t>
  </si>
  <si>
    <t>['Papillary carcinoma, classical (usual)', 'Papillary carcinoma, follicular variant']</t>
  </si>
  <si>
    <t>['Present, extent widely invasive', 'Present, extent minimal']</t>
  </si>
  <si>
    <t>follicular variant papillary carcinoma</t>
  </si>
  <si>
    <t>pretracheal, paratracheal and prelaryngeal/Delphian</t>
  </si>
  <si>
    <t>['Right neck', 'Right paratracheal nodes']</t>
  </si>
  <si>
    <t>['with focal Warthin-like areas and tall cell change (&lt;5%)', 'with focal tall-cell change (&lt;5%)']</t>
  </si>
  <si>
    <t>Classical (papillary) architecture</t>
  </si>
  <si>
    <t>Warthin-like variant, with focal tall cell (&lt;10%) and hobnail cell change (&lt;20%); Papillary carcinoma, follicular variant</t>
  </si>
  <si>
    <t>['with focal tall cell change', '']</t>
  </si>
  <si>
    <t>['Papillary carcinoma, classical (usual)', 'Papillary carcinoma, follicular variant', 'Papillary carcinoma, other variant with focal tall cell change (&lt;5%)']</t>
  </si>
  <si>
    <t>with focal tall cell change (&lt;5%)</t>
  </si>
  <si>
    <t>['Right neck posterior triangle', 'Right jugular', 'Right paratracheal', 'Central neck']</t>
  </si>
  <si>
    <t>['Papillary carcinoma, follicular variant', 'Papillary carcinoma, classical (usual)', 'Papillary microcarcinomas']</t>
  </si>
  <si>
    <t>['Follicular variant with oncocytic change', 'Classical variant with focal tall cell change (&lt;10%) and Warthin-like change']</t>
  </si>
  <si>
    <t>Level VI (pretracheal, paratracheal and prelaryngeal/Deiphian)</t>
  </si>
  <si>
    <t>Cribriform without morules, Cribriform-morular architecture, Classical cytomorphology</t>
  </si>
  <si>
    <t>['cervical nodes']</t>
  </si>
  <si>
    <t>Right inferior lobe</t>
  </si>
  <si>
    <t>level VI (pretracheal, paratracheal, and prelaryngeal/Delphian)</t>
  </si>
  <si>
    <t>level VI, pretracheal, paratracheal, and prelaryngeal/Delphian</t>
  </si>
  <si>
    <t>Focally involved by invasive carcinoma</t>
  </si>
  <si>
    <t>Left lobe, immediately adjacent to thyroid</t>
  </si>
  <si>
    <t>Present: tumor &gt; 4 cm, with extrathyroidal extension</t>
  </si>
  <si>
    <t>['Level 6']</t>
  </si>
  <si>
    <t>['Multifocal papillary carcinoma, follicular variant', 'Papillary carcinoma, classical variant']</t>
  </si>
  <si>
    <t>['Partially encapsulated']</t>
  </si>
  <si>
    <t>Negative for carcinoma.</t>
  </si>
  <si>
    <t>Right paratracheal, level 6</t>
  </si>
  <si>
    <t>Positive (R1)</t>
  </si>
  <si>
    <t>Limited to thyroid</t>
  </si>
  <si>
    <t>Neoplasm is focally present at the inked margin in part B</t>
  </si>
  <si>
    <t>['Level 2-4', 'Station two', 'Station four']</t>
  </si>
  <si>
    <t>Margins extremely close, less than 0.5 mm</t>
  </si>
  <si>
    <t>perithyroidal, central cervical</t>
  </si>
  <si>
    <t>Classical (usual), Follicular variant, Tall cell variant</t>
  </si>
  <si>
    <t>['Superior midline', 'Additional superior midline', 'Right central compartment']</t>
  </si>
  <si>
    <t>['Classical (usual)', 'Diffuse sclerosing variant', 'Tall cell variant']</t>
  </si>
  <si>
    <t>4 or more vessels</t>
  </si>
  <si>
    <t>['Left paratracheal', 'Pretracheal']</t>
  </si>
  <si>
    <t>['Left paratracheal tissue', 'Central compartment', 'Left lateral jugular']</t>
  </si>
  <si>
    <t>unilateral, bilateral or contralateral cervical (Levels I, II, III, IV, V) or retropharyngeal or superior mediastinal lymph nodes (Level VII)</t>
  </si>
  <si>
    <t>Right Lobe, Level VI</t>
  </si>
  <si>
    <t>['Left central neck contents', 'Right Central neck contents', 'Isthmus Perithyroidal']</t>
  </si>
  <si>
    <t>N/A (unencapsulated)</t>
  </si>
  <si>
    <t>Right III, Right VI</t>
  </si>
  <si>
    <t>3.5 x 3.2 x 2.2 cm</t>
  </si>
  <si>
    <t>No evidence of fibrous capsule and capsular or vascular Invasion</t>
  </si>
  <si>
    <t>Level VI, pretracheal, paratracheal and prelaryngeal/Delphian</t>
  </si>
  <si>
    <t>Posterior resection margin (inked red) involved by tumor</t>
  </si>
  <si>
    <t>BRAF, NRAS61, HRAS61, KRAS12/13, RET/PTC1, RET/PTC3</t>
  </si>
  <si>
    <t>microcarcinoma, classical, follicular variant</t>
  </si>
  <si>
    <t>invading into the region of the recurrent laryngeal nerve</t>
  </si>
  <si>
    <t>Left lobe, central compartment</t>
  </si>
  <si>
    <t>3.2 cm (LEVEL 4)</t>
  </si>
  <si>
    <t>['Right lateral neck']</t>
  </si>
  <si>
    <t>['Right']</t>
  </si>
  <si>
    <t>Negative but close (&lt;1 mm to anterior)</t>
  </si>
  <si>
    <t>['Left', 'C4']</t>
  </si>
  <si>
    <t>['mixed follicular and papillary variants', 'follicular variant']</t>
  </si>
  <si>
    <t>7cm</t>
  </si>
  <si>
    <t>Right para-tracheal tissue, Right superior mediastinal tissue, Delphian lymph node</t>
  </si>
  <si>
    <t>Multicentric papillary carcinoma, classical, tall and microcarcinoma variants</t>
  </si>
  <si>
    <t>['Pretracheal', 'Paratracheal', 'Delphian', 'Left paratracheal']</t>
  </si>
  <si>
    <t>Left lobe, Left lower pole</t>
  </si>
  <si>
    <t>Classical, tall cell features</t>
  </si>
  <si>
    <t>['follicular', 'microcarcinoma']</t>
  </si>
  <si>
    <t>['One of the microcarcinoma invades extra-thyroid fibroadipose tissue.']</t>
  </si>
  <si>
    <t>Right neck level two, Right neck level three, Right neck level four, Central compartment neck</t>
  </si>
  <si>
    <t>15 + 19 + 15 + 7 = 56</t>
  </si>
  <si>
    <t>6 + 1 + 5 = 12</t>
  </si>
  <si>
    <t>['Right neck level 5A', 'Right neck level 5-B', 'Right neck level 4', 'Right neck levels 2-A and level 3', 'Right paratracheal']</t>
  </si>
  <si>
    <t>[10, 8, 20, 13, 8]</t>
  </si>
  <si>
    <t>[1, 0, 5, 0, 7]</t>
  </si>
  <si>
    <t>['1.0cm', '', '1.7cm', '', '1.1cm']</t>
  </si>
  <si>
    <t>['Delphian', 'Central compartment', 'Right para-esophageal']</t>
  </si>
  <si>
    <t>['Right neck dissection, Level II', 'Right neck dissection, Level III', 'Right neck dissection, Level IV', 'Paratracheal dissection, Right']</t>
  </si>
  <si>
    <t>9 + 7 + 7 + 7 = 30</t>
  </si>
  <si>
    <t>Multi-focal: Yes</t>
  </si>
  <si>
    <t>Mixed follicular and columnar cell variant with focal tall cell change and Warthin-like component</t>
  </si>
  <si>
    <t>Oncocytic or oxyphilic variant Follicular architecture</t>
  </si>
  <si>
    <t>['Present, extent widely invasive', 'Not identified']</t>
  </si>
  <si>
    <t>Left central paratracheal nodes, Right paratracheal nodes</t>
  </si>
  <si>
    <t>0.9 x 0.8 x 0.6 cm</t>
  </si>
  <si>
    <t>['with focal tall cell change (5%)', 'with focal capsular invasion']</t>
  </si>
  <si>
    <t>['Right upper posterior triangle', 'Right lower posterior triangle', 'Right jugular chain', 'Pretracheal']</t>
  </si>
  <si>
    <t>['Papillary carcinoma, classical (usual)', 'Papillary carcinoma, cribriform-morular variant']</t>
  </si>
  <si>
    <t>Warthin-like and hobnail cell change, cribriform-morular architecture</t>
  </si>
  <si>
    <t>['Right neck contents', 'Right paratracheal nodes']</t>
  </si>
  <si>
    <t>['Right paratracheal lymph node at thymus', 'Left level II lymph node', 'Left level III lymph node', 'Right level IIB lymph nodes', 'Right level II, III and IV']</t>
  </si>
  <si>
    <t>['Classical cytomorphology', 'Tall cell cytomorphology']</t>
  </si>
  <si>
    <t>Level VI, pretracheal, paratracheal, and prelaryngeal/Delphian</t>
  </si>
  <si>
    <t>Invades into posterior left lobe capsule</t>
  </si>
  <si>
    <t>Follicular, Encapsulated</t>
  </si>
  <si>
    <t>['Right', 'Level III', 'IV']</t>
  </si>
  <si>
    <t>Right, Central compartment, Level not specified</t>
  </si>
  <si>
    <t>Right and left lobes, central cervical lymph nodes</t>
  </si>
  <si>
    <t>Papillary and follicular variant, multifocal</t>
  </si>
  <si>
    <t>Right recurrent nerve, Left upper and mediastinal node paratracheal</t>
  </si>
  <si>
    <t>['central compartment', 'lateral', 'unilateral', 'contralateral', 'superior']</t>
  </si>
  <si>
    <t>Left Lobe, Central VI and perithyroidal</t>
  </si>
  <si>
    <t>['Right parotid', 'Right paratracheal neck', 'Left paratracheal neck', 'Right radial neck']</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</si>
  <si>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</si>
  <si>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</si>
  <si>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</si>
  <si>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</si>
  <si>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</si>
  <si>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</si>
  <si>
    <t>PERFORMANCE</t>
  </si>
  <si>
    <t>high</t>
  </si>
  <si>
    <t>low</t>
  </si>
  <si>
    <t>intermediate</t>
  </si>
  <si>
    <t>Intermediate</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</si>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</sst>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4">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6" fontId="0" fillId="0" borderId="0" xfId="0" applyNumberFormat="1"/>
    <xf numFmtId="14" fontId="0" fillId="0" borderId="0" xfId="0" applyNumberFormat="1"/>
    <xf numFmtId="2" fontId="7" fillId="0" borderId="1" xfId="0" applyNumberFormat="1" applyFont="1" applyBorder="1" applyAlignment="1">
      <alignment horizontal="center" vertical="center" wrapText="1"/>
    </xf>
    <xf numFmtId="0" fontId="0" fillId="0" borderId="1" xfId="0" applyBorder="1"/>
    <xf numFmtId="0" fontId="0" fillId="0" borderId="1" xfId="0" applyBorder="1" applyAlignment="1">
      <alignment horizontal="center"/>
    </xf>
    <xf numFmtId="2" fontId="0" fillId="0" borderId="1" xfId="0" applyNumberFormat="1" applyBorder="1"/>
    <xf numFmtId="1" fontId="7" fillId="0" borderId="14" xfId="0" applyNumberFormat="1" applyFont="1" applyBorder="1" applyAlignment="1">
      <alignment horizontal="center" vertical="center"/>
    </xf>
    <xf numFmtId="0" fontId="5" fillId="0" borderId="0" xfId="0" applyFont="1" applyAlignment="1">
      <alignment horizontal="left" vertical="center"/>
    </xf>
    <xf numFmtId="164" fontId="0" fillId="0" borderId="0" xfId="5" applyNumberFormat="1" applyFont="1"/>
    <xf numFmtId="0" fontId="0" fillId="0" borderId="15" xfId="0" applyBorder="1"/>
    <xf numFmtId="1" fontId="7" fillId="0" borderId="3" xfId="0" applyNumberFormat="1" applyFont="1" applyBorder="1" applyAlignment="1">
      <alignment horizontal="center" vertical="center"/>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5" xfId="0" applyFont="1" applyFill="1" applyBorder="1" applyAlignment="1">
      <alignment horizontal="center" vertical="center"/>
    </xf>
    <xf numFmtId="0" fontId="5" fillId="0" borderId="16" xfId="0" applyFont="1" applyFill="1" applyBorder="1" applyAlignment="1">
      <alignment horizontal="center"/>
    </xf>
    <xf numFmtId="0" fontId="5" fillId="0" borderId="15" xfId="0" applyFont="1" applyFill="1" applyBorder="1" applyAlignment="1">
      <alignment horizontal="center"/>
    </xf>
    <xf numFmtId="0" fontId="5" fillId="0" borderId="0" xfId="0" applyFont="1" applyFill="1" applyAlignment="1">
      <alignment horizontal="center"/>
    </xf>
    <xf numFmtId="0" fontId="5" fillId="0" borderId="2"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5" fillId="0" borderId="3" xfId="0" applyFont="1" applyFill="1" applyBorder="1" applyAlignment="1">
      <alignment horizontal="center" vertical="center"/>
    </xf>
    <xf numFmtId="0" fontId="5" fillId="0" borderId="14" xfId="0" applyFont="1" applyFill="1" applyBorder="1" applyAlignment="1">
      <alignment horizontal="center" vertic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9B03-E0D7-4E87-9341-4A1AA9633788}">
  <dimension ref="A1:AS300"/>
  <sheetViews>
    <sheetView tabSelected="1" zoomScale="70" zoomScaleNormal="70" workbookViewId="0">
      <pane xSplit="1" topLeftCell="Z1" activePane="topRight" state="frozen"/>
      <selection activeCell="A14" sqref="A14"/>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53125" bestFit="1" customWidth="1"/>
    <col min="10" max="10" width="12.46484375" bestFit="1" customWidth="1"/>
    <col min="11" max="11" width="32.9296875" hidden="1" customWidth="1"/>
    <col min="12" max="12" width="47.73046875" hidden="1" customWidth="1"/>
    <col min="13" max="13" width="11.33203125" customWidth="1"/>
    <col min="14" max="14" width="98.06640625" bestFit="1" customWidth="1"/>
    <col min="15" max="15" width="53.86328125" bestFit="1" customWidth="1"/>
    <col min="16" max="16" width="34.33203125" hidden="1" customWidth="1"/>
    <col min="17" max="17" width="40.33203125" hidden="1" customWidth="1"/>
    <col min="18" max="18" width="10.9296875" customWidth="1"/>
    <col min="19" max="19" width="7.59765625" bestFit="1" customWidth="1"/>
    <col min="20" max="20" width="17.53125" bestFit="1" customWidth="1"/>
    <col min="21" max="21" width="29.86328125" customWidth="1"/>
    <col min="22" max="22" width="20.9296875" customWidth="1"/>
    <col min="23" max="23" width="11.59765625" customWidth="1"/>
    <col min="24" max="24" width="76.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2.86328125" customWidth="1"/>
    <col min="40" max="40" width="11.265625" customWidth="1"/>
    <col min="41" max="41" width="10.3984375" customWidth="1"/>
    <col min="42" max="42" width="9.73046875" customWidth="1"/>
    <col min="43" max="43" width="9.46484375" customWidth="1"/>
    <col min="44" max="44" width="9.6640625" customWidth="1"/>
    <col min="45" max="45" width="10.73046875" customWidth="1"/>
  </cols>
  <sheetData>
    <row r="1" spans="1:45">
      <c r="A1" s="22" t="s">
        <v>933</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
      <c r="AE1" s="23" t="s">
        <v>932</v>
      </c>
      <c r="AF1" s="24"/>
      <c r="AG1" s="24"/>
      <c r="AH1" s="24"/>
      <c r="AI1" s="24"/>
      <c r="AJ1" s="23" t="s">
        <v>158</v>
      </c>
      <c r="AK1" s="24"/>
      <c r="AL1" s="24"/>
      <c r="AM1" s="24"/>
      <c r="AN1" s="24"/>
      <c r="AO1" s="23" t="s">
        <v>934</v>
      </c>
      <c r="AP1" s="24"/>
      <c r="AQ1" s="24"/>
      <c r="AR1" s="24"/>
      <c r="AS1" s="25"/>
    </row>
    <row r="2" spans="1:45" ht="28.15">
      <c r="A2" s="3" t="s">
        <v>159</v>
      </c>
      <c r="B2" s="41" t="s">
        <v>160</v>
      </c>
      <c r="C2" s="3" t="s">
        <v>161</v>
      </c>
      <c r="D2" s="3" t="s">
        <v>162</v>
      </c>
      <c r="E2" s="3" t="s">
        <v>163</v>
      </c>
      <c r="F2" s="3" t="s">
        <v>0</v>
      </c>
      <c r="G2" s="3" t="s">
        <v>164</v>
      </c>
      <c r="H2" s="3" t="s">
        <v>1</v>
      </c>
      <c r="I2" s="3" t="s">
        <v>2</v>
      </c>
      <c r="J2" s="3" t="s">
        <v>3</v>
      </c>
      <c r="K2" s="3" t="s">
        <v>165</v>
      </c>
      <c r="L2" s="3" t="s">
        <v>930</v>
      </c>
      <c r="M2" s="13" t="s">
        <v>931</v>
      </c>
      <c r="N2" s="3" t="s">
        <v>4</v>
      </c>
      <c r="O2" s="3" t="s">
        <v>5</v>
      </c>
      <c r="P2" s="3" t="s">
        <v>166</v>
      </c>
      <c r="Q2" s="4" t="s">
        <v>928</v>
      </c>
      <c r="R2" s="13" t="s">
        <v>929</v>
      </c>
      <c r="S2" s="3" t="s">
        <v>6</v>
      </c>
      <c r="T2" s="3" t="s">
        <v>167</v>
      </c>
      <c r="U2" s="3" t="s">
        <v>7</v>
      </c>
      <c r="V2" s="4" t="s">
        <v>168</v>
      </c>
      <c r="W2" s="3" t="s">
        <v>8</v>
      </c>
      <c r="X2" s="3" t="s">
        <v>174</v>
      </c>
      <c r="Y2" s="3" t="s">
        <v>9</v>
      </c>
      <c r="Z2" s="3" t="s">
        <v>10</v>
      </c>
      <c r="AA2" s="3" t="s">
        <v>169</v>
      </c>
      <c r="AB2" s="3" t="s">
        <v>11</v>
      </c>
      <c r="AC2" s="3" t="s">
        <v>175</v>
      </c>
      <c r="AD2" s="5"/>
      <c r="AE2" s="7" t="s">
        <v>170</v>
      </c>
      <c r="AF2" s="10" t="s">
        <v>171</v>
      </c>
      <c r="AG2" s="6" t="s">
        <v>172</v>
      </c>
      <c r="AH2" s="6" t="s">
        <v>12</v>
      </c>
      <c r="AI2" s="10" t="s">
        <v>173</v>
      </c>
      <c r="AJ2" s="7" t="s">
        <v>170</v>
      </c>
      <c r="AK2" s="10" t="s">
        <v>171</v>
      </c>
      <c r="AL2" s="10" t="s">
        <v>172</v>
      </c>
      <c r="AM2" s="10" t="s">
        <v>12</v>
      </c>
      <c r="AN2" s="10" t="s">
        <v>173</v>
      </c>
      <c r="AO2" s="21" t="s">
        <v>170</v>
      </c>
      <c r="AP2" s="6" t="s">
        <v>171</v>
      </c>
      <c r="AQ2" s="6" t="s">
        <v>172</v>
      </c>
      <c r="AR2" s="6" t="s">
        <v>12</v>
      </c>
      <c r="AS2" s="17" t="s">
        <v>173</v>
      </c>
    </row>
    <row r="3" spans="1:45">
      <c r="A3" t="str">
        <f>'Model output'!A2</f>
        <v>TCGA-4C-A93U</v>
      </c>
      <c r="B3" s="42">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44" si="0">IF(OR(G3&lt;&gt;"",AND(J3&lt;&gt;"",ISNUMBER(J3),J3&gt;0),AND(M3&lt;&gt;"",M3&gt;0)),"positive","negative")</f>
        <v>positive</v>
      </c>
      <c r="G3" s="20"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output'!G2)),AND(ISNUMBER(SEARCH("V ",'Model output'!G2)), NOT(ISNUMBER(SEARCH("VI",'Model output'!G2)))),ISNUMBER(SEARCH("five",'Model output'!G2)),ISNUMBER(SEARCH("5",'Model output'!G2))))), "lateral", "central"))</f>
        <v>lateral</v>
      </c>
      <c r="H3" t="str">
        <f>IF('Model output'!H2="","negative",IF('Model output'!H2="[]", "negative", IF(OR(ISNUMBER(SEARCH("lymph node",'Model output'!H2)),ISNUMBER(SEARCH("Not mentioned",'Model output'!H2)),ISNUMBER(SEARCH("neck",'Model output'!H2)),ISNUMBER(SEARCH("Not applicable",'Model output'!H2))),"negative","positive")))</f>
        <v>negative</v>
      </c>
      <c r="I3">
        <f>IF('Model output'!I2="","",IF(ISNUMBER('Model output'!I2),'Model output'!I2,1))</f>
        <v>2</v>
      </c>
      <c r="J3">
        <f>IF('Model output'!J2="","",IF(AND(ISNUMBER('Model output'!J2),'Model output'!J2&lt;=I3),'Model output'!J2,IF(ISNUMBER(SEARCH("0/",'Model output'!J2)),0,1)))</f>
        <v>1</v>
      </c>
      <c r="K3" t="str" cm="1">
        <f t="array" ref="K3">IF(COUNT(FIND({0,1,2,3,4,5,6,7,8,9},'Model output'!K2))&gt;0,'Model output'!K2,"")</f>
        <v>0.4 cm</v>
      </c>
      <c r="L3" s="8" t="str">
        <f>SUBSTITUTE(SUBSTITUTE(SUBSTITUTE(SUBSTITUTE(SUBSTITUTE(SUBSTITUTE(SUBSTITUTE(SUBSTITUTE(SUBSTITUTE(SUBSTITUTE(K3,"cm.","cm"), "up to", ""), "x", ","), "(LEVEL 4)", ""), "/", ","), "'',", ""), "'", ""), "[", ""), "]",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 carcinoma</v>
      </c>
      <c r="O3" t="str">
        <f>IF('Model output'!M2="","",'Model output'!M2)</f>
        <v/>
      </c>
      <c r="P3" t="str">
        <f>IF('Model output'!N2="","",'Model output'!N2)</f>
        <v>6.5 cm</v>
      </c>
      <c r="Q3" t="str">
        <f t="shared" ref="Q3:Q66" si="1">LOWER(SUBSTITUTE(SUBSTITUTE(SUBSTITUTE(SUBSTITUTE(SUBSTITUTE(SUBSTITUTE(SUBSTITUTE(SUBSTITUTE(SUBSTITUTE(SUBSTITUTE(SUBSTITUTE(SUBSTITUTE(SUBSTITUTE(SUBSTITUTE(SUBSTITUTE(SUBSTITUTE(SUBSTITUTE(SUBSTITUTE(SUBSTITUTE(SUBSTITUTE(SUBSTITUTE(SUBSTITUTE(SUBSTITUTE(SUBSTITUTE(SUBSTITUTE(P3,"cm.","cm"), "the", ""), "tumor", ""), "nodule", ""), "isthmic", ""), "lobe",""), "greatest dimension", ""), "largest", ""), "at least", ""), "less than", ""), "left", ""), "right", ""), "for", ""), "in", ""), "In", ""), "and", ","), "(", ""), ")", ""), "A", ""), "x", ","), "[", ""), "]", ""), "'", ""), "to", ","), " ",""))</f>
        <v>6.5cm</v>
      </c>
      <c r="R3" cm="1">
        <f t="array" ref="R3">IF(Q3="","",IF(ISNUMBER(SEARCH("cm",Q3)),MAX(VALUE(SUBSTITUTE(_xlfn.FILTERXML("&lt;t&gt;&lt;s&gt;"&amp;SUBSTITUTE(Q3,",","&lt;/s&gt;&lt;s&gt;")&amp;"&lt;/s&gt;&lt;/t&gt;","//s"),"cm",""))),MAX(VALUE(SUBSTITUTE(_xlfn.FILTERXML("&lt;t&gt;&lt;s&gt;"&amp;SUBSTITUTE(Q3,",","&lt;/s&gt;&lt;s&gt;")&amp;"&lt;/s&gt;&lt;/t&gt;","//s"),"mm","")))/10))</f>
        <v>6.5</v>
      </c>
      <c r="S3" t="str">
        <f>IF(OR('Model output'!P2="",ISNUMBER(SEARCH("Not identified", 'Model output'!P2)),ISNUMBER(SEARCH("Absent",'Model output'!P2)),ISNUMBER(SEARCH("No",'Model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t="str">
        <f>IF('Model output'!S2="","", IF('Model output'!S2= "[]", "", 'Model output'!S2))</f>
        <v>Present, extensive</v>
      </c>
      <c r="Y3" t="str">
        <f>IF(OR('Model output'!S2="",ISNUMBER(SEARCH("Absent",'Model output'!S2)),ISNUMBER(SEARCH("Not identified",'Model output'!S2)),ISNUMBER(SEARCH("limited to thyroid",'Model output'!S2)),ISNUMBER(SEARCH("No",'Model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 IF('Model output'!T2="[]", "", IF('Model output'!T2="Not mentioned", "No", "Yes")))</f>
        <v/>
      </c>
      <c r="AB3" t="str">
        <f>IF(AA3&lt;&gt;"Yes","",IF(OR('Model output'!U2="",'Model output'!U2="[]",ISNUMBER(SEARCH("Not identified",'Model output'!U2))),"",'Model output'!U2))</f>
        <v/>
      </c>
      <c r="AC3" s="1" t="str">
        <f>IF(OR('Model output'!V2="", AND(ISERROR(SEARCH("Positive",'Model output'!V2)), ISNUMBER(SEARCH("Negative",'Model output'!V2))), ISNUMBER(SEARCH("Uninvolved",'Model output'!V2)), ISNUMBER(SEARCH("not involved",'Model output'!V2)), ISNUMBER(SEARCH("cannot be assessed",'Model output'!V2)), ISNUMBER(SEARCH("Free",'Model output'!V2)), ISNUMBER(SEARCH("1 mm",'Model output'!V2)), ISNUMBER(SEARCH("0.1 CM",'Model output'!V2)), ISNUMBER(SEARCH("less than 0.2 mm",'Model output'!V2)), ISNUMBER(SEARCH("less than 0.5 mm",'Model output'!V2)), ISNUMBER(SEARCH("Margins close",'Model output'!V2)), ISNUMBER(SEARCH("extends close to",'Model output'!V2)), ISNUMBER(SEARCH("abut",'Model output'!V2))), "negative", "positive")</f>
        <v>positive</v>
      </c>
      <c r="AE3" s="26"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AND(ISNUMBER(J3),J3&gt;=5),M3=""),AND(AND(ISNUMBER(J3),J3&gt;=5),AND(ISNUMBER(M3),M3&gt;=1)),AND(ISNUMBER(SERACH("papillary",N3)),OR(Y3="positive",Z3="positive"), ISNUMBER(SEARCH("BRAF",AB3)))),"intermediate","low"))</f>
        <v>high</v>
      </c>
      <c r="AF3" s="27" t="str">
        <f>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27" t="str">
        <f t="shared" ref="AG3:AG66" si="2">IF(AND(ISNUMBER(J3),J3&gt;0),
IF(G3="lateral", "1b","1a"), "0")</f>
        <v>1b</v>
      </c>
      <c r="AH3" s="28" t="str">
        <f>IF(OR(H3="unknown"),"x",IF(H3="negative","0","1"))</f>
        <v>0</v>
      </c>
      <c r="AI3" s="29" t="str">
        <f>IF(AND(B3&lt;55,AH3="0"),"I",
IF(AND(B3&lt;55,AH3="1"),"II",
IF(AH3="1","IVB",
IF(AND(AF3="4b",AH3="0"),"IVA",
IF(AND(AF3="4a",AH3="0"),"III",
IF(AND(OR(AF3="3a",AF3="3b",AF3="3"),AH3="0"),"II",
IF(AND(AF3="2",OR(AG3="1",AG3="1a",AG3="1b"),AH3="0"),"II",
IF(AND(OR(AF3="1a",AF3="1b",AF3="1"),OR(AG3="1",AG3="1a",AG3="1b"),AH3="0"),"II","I"
))))))))</f>
        <v>II</v>
      </c>
      <c r="AJ3" s="26" t="s">
        <v>935</v>
      </c>
      <c r="AK3" s="30" t="s">
        <v>939</v>
      </c>
      <c r="AL3" s="30" t="s">
        <v>940</v>
      </c>
      <c r="AM3" s="30" t="s">
        <v>941</v>
      </c>
      <c r="AN3" s="31" t="s">
        <v>942</v>
      </c>
      <c r="AO3" s="32">
        <f>IF(AE3=AJ3,1,0)</f>
        <v>1</v>
      </c>
      <c r="AP3" s="28">
        <f>IF(AF3=AK3, 1, IF(AND(AF3="x", AK3="0"), 1, IF(AND(AF3="0", AK3="x"), 1, 0)))</f>
        <v>1</v>
      </c>
      <c r="AQ3" s="28">
        <f>IF(AG3=AL3, 1, IF(AND(AG3="x", AL3="0"), 1, IF(AND(AG3="0", AL3="x"), 1, 0)))</f>
        <v>1</v>
      </c>
      <c r="AR3" s="28">
        <f>IF(AH3=AM3, 1, IF(AND(AH3="x", AM3="0"), 1, IF(AND(AH3="0", AM3="x"), 1, 0)))</f>
        <v>1</v>
      </c>
      <c r="AS3" s="33">
        <f t="shared" ref="AS3:AS66" si="3">IF(AI3=AN3,1,0)</f>
        <v>1</v>
      </c>
    </row>
    <row r="4" spans="1:45">
      <c r="A4" t="str">
        <f>'Model output'!A3</f>
        <v>TCGA-BJ-A0Z9</v>
      </c>
      <c r="B4" s="42">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si="0"/>
        <v>positive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output'!G3)),AND(ISNUMBER(SEARCH("V ",'Model output'!G3)), NOT(ISNUMBER(SEARCH("VI",'Model output'!G3)))),ISNUMBER(SEARCH("five",'Model output'!G3)),ISNUMBER(SEARCH("5",'Model output'!G3))))), "lateral", "central"))</f>
        <v/>
      </c>
      <c r="H4" t="str">
        <f>IF('Model output'!H3="","negative",IF('Model output'!H3="[]", "negative", IF(OR(ISNUMBER(SEARCH("lymph node",'Model output'!H3)),ISNUMBER(SEARCH("Not mentioned",'Model output'!H3)),ISNUMBER(SEARCH("neck",'Model output'!H3)),ISNUMBER(SEARCH("Not applicable",'Model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2.8 cm</v>
      </c>
      <c r="L4" s="8" t="str">
        <f t="shared" ref="L4:L67" si="4">SUBSTITUTE(SUBSTITUTE(SUBSTITUTE(SUBSTITUTE(SUBSTITUTE(SUBSTITUTE(SUBSTITUTE(SUBSTITUTE(SUBSTITUTE(SUBSTITUTE(K4,"cm.","cm"), "up to", ""), "x", ","), "(LEVEL 4)", ""), "/", ","), "'',", ""), "'", ""), "[", ""), "]", ""), " ", "")</f>
        <v>2.8cm</v>
      </c>
      <c r="M4" cm="1">
        <f t="array" ref="M4">IF(L4="","",IF(ISNUMBER(SEARCH("cm",L4)),MAX(VALUE(SUBSTITUTE(_xlfn.FILTERXML("&lt;t&gt;&lt;s&gt;"&amp;SUBSTITUTE(L4,",","&lt;/s&gt;&lt;s&gt;")&amp;"&lt;/s&gt;&lt;/t&gt;","//s"),"cm",""))),MAX(VALUE(SUBSTITUTE(_xlfn.FILTERXML("&lt;t&gt;&lt;s&gt;"&amp;SUBSTITUTE(L4,",","&lt;/s&gt;&lt;s&gt;")&amp;"&lt;/s&gt;&lt;/t&gt;","//s"),"mm","")))/10))</f>
        <v>2.8</v>
      </c>
      <c r="N4" t="str">
        <f>IF('Model output'!L3="","",'Model output'!L3)</f>
        <v>Papillary carcinoma</v>
      </c>
      <c r="O4" t="str">
        <f>IF('Model output'!M3="","",'Model output'!M3)</f>
        <v>Tall cell variant</v>
      </c>
      <c r="P4" t="str">
        <f>IF('Model output'!N3="","",'Model output'!N3)</f>
        <v>2.8 cm</v>
      </c>
      <c r="Q4" t="str">
        <f t="shared" si="1"/>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t="str">
        <f>IF('Model output'!S3="","", IF('Model output'!S3= "[]", "", 'Model output'!S3))</f>
        <v>Present</v>
      </c>
      <c r="Y4" t="str">
        <f>IF(OR('Model output'!S3="",ISNUMBER(SEARCH("Absent",'Model output'!S3)),ISNUMBER(SEARCH("Not identified",'Model output'!S3)),ISNUMBER(SEARCH("limited to thyroid",'Model output'!S3)),ISNUMBER(SEARCH("No",'Model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 IF('Model output'!T3="[]", "", IF('Model output'!T3="Not mentioned", "No", "Yes")))</f>
        <v/>
      </c>
      <c r="AB4" t="str">
        <f>IF(AA4&lt;&gt;"Yes","",IF(OR('Model output'!U3="",'Model output'!U3="[]",ISNUMBER(SEARCH("Not identified",'Model output'!U3))),"",'Model output'!U3))</f>
        <v/>
      </c>
      <c r="AC4" s="1" t="str">
        <f>IF(OR('Model output'!V3="", AND(ISERROR(SEARCH("Positive",'Model output'!V3)), ISNUMBER(SEARCH("Negative",'Model output'!V3))), ISNUMBER(SEARCH("Uninvolved",'Model output'!V3)), ISNUMBER(SEARCH("not involved",'Model output'!V3)), ISNUMBER(SEARCH("cannot be assessed",'Model output'!V3)), ISNUMBER(SEARCH("Free",'Model output'!V3)), ISNUMBER(SEARCH("1 mm",'Model output'!V3)), ISNUMBER(SEARCH("0.1 CM",'Model output'!V3)), ISNUMBER(SEARCH("less than 0.2 mm",'Model output'!V3)), ISNUMBER(SEARCH("less than 0.5 mm",'Model output'!V3)), ISNUMBER(SEARCH("Margins close",'Model output'!V3)), ISNUMBER(SEARCH("extends close to",'Model output'!V3)), ISNUMBER(SEARCH("abut",'Model output'!V3))), "negative", "positive")</f>
        <v>positive</v>
      </c>
      <c r="AE4" s="26"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1" t="str">
        <f t="shared" ref="AF3:AF66" si="5">IF(AND(Z4="positive",OR(ISNUMBER(SEARCH("prevertebral",X4,1)),ISNUMBER(SEARCH("fascia",X4,1)),ISNUMBER(SEARCH("carotid artery",X4,1)),ISNUMBER(SEARCH("mediastinal",X4,1)))),"4b",
IF(AND(Z4="positive",OR(ISNUMBER(SEARCH("larynx",X4,1)),ISNUMBER(SEARCH("trachea",X4,1)),ISNUMBER(SEARCH("esophagus",X4,1)),ISNUMBER(SEARCH("recurrent laryngeal nerve",X4,1)),
ISNUMBER(SEARCH("RLN",X4,1)),)),"4a",
IF(OR(Z4="positive",ISNUMBER(SEARCH("strap",X4,1)),ISNUMBER(SEARCH("sternothyroid",X4,1)),ISNUMBER(SEARCH("sternohyoid",X4,1)),ISNUMBER(SEARCH("thyrohyoid",X4,1)),ISNUMBER(SEARCH("omohyoid",X4,1))),"3b",
IF(AND(C4&lt;&gt;"", N4=""),C4,
IF(OR(AND(R4&lt;&gt;"",R4&gt;4)),"3a",
IF(AND(R4&lt;&gt;"", R4&lt;=4,R4&gt;2),"2",
IF(AND(R4&lt;&gt;"",R4&lt;=2,R4&gt;1),"1b",
IF(AND(R4&lt;&gt;"",R4&lt;=1),"1a","x"
))))))))</f>
        <v>2</v>
      </c>
      <c r="AG4" s="31" t="str">
        <f t="shared" si="2"/>
        <v>0</v>
      </c>
      <c r="AH4" s="27" t="str">
        <f t="shared" ref="AH4:AH67" si="6">IF(OR(H4="unknown"),"x",IF(H4="negative","0","1"))</f>
        <v>0</v>
      </c>
      <c r="AI4" s="34" t="str">
        <f t="shared" ref="AI4:AI67" si="7">IF(AND(B4&lt;55,AH4="0"),"I",
IF(AND(B4&lt;55,AH4="1"),"II",
IF(AH4="1","IVB",
IF(AND(AF4="4b",AH4="0"),"IVA",
IF(AND(AF4="4a",AH4="0"),"III",
IF(AND(OR(AF4="3a",AF4="3b",AF4="3"),AH4="0"),"II",
IF(AND(AF4="2",OR(AG4="1",AG4="1a",AG4="1b"),AH4="0"),"II",
IF(AND(OR(AF4="1a",AF4="1b",AF4="1"),OR(AG4="1",AG4="1a",AG4="1b"),AH4="0"),"II","I"
))))))))</f>
        <v>I</v>
      </c>
      <c r="AJ4" s="26" t="s">
        <v>935</v>
      </c>
      <c r="AK4" s="31" t="s">
        <v>943</v>
      </c>
      <c r="AL4" s="31" t="s">
        <v>941</v>
      </c>
      <c r="AM4" s="31" t="s">
        <v>944</v>
      </c>
      <c r="AN4" s="31" t="s">
        <v>70</v>
      </c>
      <c r="AO4" s="32">
        <f t="shared" ref="AO4:AO67" si="8">IF(AE4=AJ4,1,0)</f>
        <v>1</v>
      </c>
      <c r="AP4" s="27">
        <f t="shared" ref="AP4:AP67" si="9">IF(AF4=AK4, 1, IF(AND(AF4="x", AK4="0"), 1, IF(AND(AF4="0", AK4="x"), 1, 0)))</f>
        <v>1</v>
      </c>
      <c r="AQ4" s="27">
        <f t="shared" ref="AQ4:AQ67" si="10">IF(AG4=AL4, 1, IF(AND(AG4="x", AL4="0"), 1, IF(AND(AG4="0", AL4="x"), 1, 0)))</f>
        <v>1</v>
      </c>
      <c r="AR4" s="27">
        <f t="shared" ref="AR4:AR67" si="11">IF(AH4=AM4, 1, IF(AND(AH4="x", AM4="0"), 1, IF(AND(AH4="0", AM4="x"), 1, 0)))</f>
        <v>1</v>
      </c>
      <c r="AS4" s="33">
        <f t="shared" si="3"/>
        <v>1</v>
      </c>
    </row>
    <row r="5" spans="1:45">
      <c r="A5" t="str">
        <f>'Model output'!A4</f>
        <v>TCGA-BJ-A0ZA</v>
      </c>
      <c r="B5" s="42">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output'!G4)),AND(ISNUMBER(SEARCH("V ",'Model output'!G4)), NOT(ISNUMBER(SEARCH("VI",'Model output'!G4)))),ISNUMBER(SEARCH("five",'Model output'!G4)),ISNUMBER(SEARCH("5",'Model output'!G4))))), "lateral", "central"))</f>
        <v/>
      </c>
      <c r="H5" t="str">
        <f>IF('Model output'!H4="","negative",IF('Model output'!H4="[]", "negative", IF(OR(ISNUMBER(SEARCH("lymph node",'Model output'!H4)),ISNUMBER(SEARCH("Not mentioned",'Model output'!H4)),ISNUMBER(SEARCH("neck",'Model output'!H4)),ISNUMBER(SEARCH("Not applicable",'Model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4"/>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3 cm</v>
      </c>
      <c r="Q5" t="str">
        <f t="shared" si="1"/>
        <v>3cm</v>
      </c>
      <c r="R5" cm="1">
        <f t="array" ref="R5">IF(Q5="","",IF(ISNUMBER(SEARCH("cm",Q5)),MAX(VALUE(SUBSTITUTE(_xlfn.FILTERXML("&lt;t&gt;&lt;s&gt;"&amp;SUBSTITUTE(Q5,",","&lt;/s&gt;&lt;s&gt;")&amp;"&lt;/s&gt;&lt;/t&gt;","//s"),"cm",""))),MAX(VALUE(SUBSTITUTE(_xlfn.FILTERXML("&lt;t&gt;&lt;s&gt;"&amp;SUBSTITUTE(Q5,",","&lt;/s&gt;&lt;s&gt;")&amp;"&lt;/s&gt;&lt;/t&gt;","//s"),"mm","")))/10))</f>
        <v>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t="str">
        <f>IF('Model output'!S4="","", IF('Model output'!S4= "[]", "", 'Model output'!S4))</f>
        <v/>
      </c>
      <c r="Y5" t="str">
        <f>IF(OR('Model output'!S4="",ISNUMBER(SEARCH("Absent",'Model output'!S4)),ISNUMBER(SEARCH("Not identified",'Model output'!S4)),ISNUMBER(SEARCH("limited to thyroid",'Model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 IF('Model output'!T4="[]", "", IF('Model output'!T4="Not mentioned", "No", "Yes")))</f>
        <v/>
      </c>
      <c r="AB5" t="str">
        <f>IF(AA5&lt;&gt;"Yes","",IF(OR('Model output'!U4="",'Model output'!U4="[]",ISNUMBER(SEARCH("Not identified",'Model output'!U4))),"",'Model output'!U4))</f>
        <v/>
      </c>
      <c r="AC5" s="1" t="str">
        <f>IF(OR('Model output'!V4="", AND(ISERROR(SEARCH("Positive",'Model output'!V4)), ISNUMBER(SEARCH("Negative",'Model output'!V4))), ISNUMBER(SEARCH("Uninvolved",'Model output'!V4)), ISNUMBER(SEARCH("not involved",'Model output'!V4)), ISNUMBER(SEARCH("cannot be assessed",'Model output'!V4)), ISNUMBER(SEARCH("Free",'Model output'!V4)), ISNUMBER(SEARCH("1 mm",'Model output'!V4)), ISNUMBER(SEARCH("0.1 CM",'Model output'!V4)), ISNUMBER(SEARCH("less than 0.2 mm",'Model output'!V4)), ISNUMBER(SEARCH("less than 0.5 mm",'Model output'!V4)), ISNUMBER(SEARCH("Margins close",'Model output'!V4)), ISNUMBER(SEARCH("extends close to",'Model output'!V4)), ISNUMBER(SEARCH("abut",'Model output'!V4))), "negative", "positive")</f>
        <v>negative</v>
      </c>
      <c r="AE5" s="26"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1" t="str">
        <f t="shared" si="5"/>
        <v>2</v>
      </c>
      <c r="AG5" s="31" t="str">
        <f t="shared" si="2"/>
        <v>0</v>
      </c>
      <c r="AH5" s="27" t="str">
        <f t="shared" si="6"/>
        <v>0</v>
      </c>
      <c r="AI5" s="34" t="str">
        <f t="shared" si="7"/>
        <v>I</v>
      </c>
      <c r="AJ5" s="26" t="s">
        <v>936</v>
      </c>
      <c r="AK5" s="31" t="s">
        <v>943</v>
      </c>
      <c r="AL5" s="31" t="s">
        <v>941</v>
      </c>
      <c r="AM5" s="31" t="s">
        <v>944</v>
      </c>
      <c r="AN5" s="31" t="s">
        <v>70</v>
      </c>
      <c r="AO5" s="32">
        <f t="shared" ca="1" si="8"/>
        <v>1</v>
      </c>
      <c r="AP5" s="27">
        <f t="shared" si="9"/>
        <v>1</v>
      </c>
      <c r="AQ5" s="27">
        <f t="shared" si="10"/>
        <v>1</v>
      </c>
      <c r="AR5" s="27">
        <f t="shared" si="11"/>
        <v>1</v>
      </c>
      <c r="AS5" s="33">
        <f t="shared" si="3"/>
        <v>1</v>
      </c>
    </row>
    <row r="6" spans="1:45">
      <c r="A6" t="str">
        <f>'Model output'!A5</f>
        <v>TCGA-BJ-A0ZC</v>
      </c>
      <c r="B6" s="42">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output'!G5)),AND(ISNUMBER(SEARCH("V ",'Model output'!G5)), NOT(ISNUMBER(SEARCH("VI",'Model output'!G5)))),ISNUMBER(SEARCH("five",'Model output'!G5)),ISNUMBER(SEARCH("5",'Model output'!G5))))), "lateral", "central"))</f>
        <v/>
      </c>
      <c r="H6" t="str">
        <f>IF('Model output'!H5="","negative",IF('Model output'!H5="[]", "negative", IF(OR(ISNUMBER(SEARCH("lymph node",'Model output'!H5)),ISNUMBER(SEARCH("Not mentioned",'Model output'!H5)),ISNUMBER(SEARCH("neck",'Model output'!H5)),ISNUMBER(SEARCH("Not applicable",'Model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4"/>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Follicular variant</v>
      </c>
      <c r="P6" t="str">
        <f>IF('Model output'!N5="","",'Model output'!N5)</f>
        <v>0.4 cm</v>
      </c>
      <c r="Q6" t="str">
        <f t="shared" si="1"/>
        <v>0.4cm</v>
      </c>
      <c r="R6" cm="1">
        <f t="array" ref="R6">IF(Q6="","",IF(ISNUMBER(SEARCH("cm",Q6)),MAX(VALUE(SUBSTITUTE(_xlfn.FILTERXML("&lt;t&gt;&lt;s&gt;"&amp;SUBSTITUTE(Q6,",","&lt;/s&gt;&lt;s&gt;")&amp;"&lt;/s&gt;&lt;/t&gt;","//s"),"cm",""))),MAX(VALUE(SUBSTITUTE(_xlfn.FILTERXML("&lt;t&gt;&lt;s&gt;"&amp;SUBSTITUTE(Q6,",","&lt;/s&gt;&lt;s&gt;")&amp;"&lt;/s&gt;&lt;/t&gt;","//s"),"mm","")))/10))</f>
        <v>0.4</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t="str">
        <f>IF('Model output'!S5="","", IF('Model output'!S5= "[]", "", 'Model output'!S5))</f>
        <v>Not identified</v>
      </c>
      <c r="Y6" t="str">
        <f>IF(OR('Model output'!S5="",ISNUMBER(SEARCH("Absent",'Model output'!S5)),ISNUMBER(SEARCH("Not identified",'Model output'!S5)),ISNUMBER(SEARCH("limited to thyroid",'Model output'!S5)),ISNUMBER(SEARCH("No",'Model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 IF('Model output'!T5="[]", "", IF('Model output'!T5="Not mentioned", "No", "Yes")))</f>
        <v>Yes</v>
      </c>
      <c r="AB6" t="str">
        <f>IF(AA6&lt;&gt;"Yes","",IF(OR('Model output'!U5="",'Model output'!U5="[]",ISNUMBER(SEARCH("Not identified",'Model output'!U5))),"",'Model output'!U5))</f>
        <v/>
      </c>
      <c r="AC6" s="1" t="str">
        <f>IF(OR('Model output'!V5="", AND(ISERROR(SEARCH("Positive",'Model output'!V5)), ISNUMBER(SEARCH("Negative",'Model output'!V5))), ISNUMBER(SEARCH("Uninvolved",'Model output'!V5)), ISNUMBER(SEARCH("not involved",'Model output'!V5)), ISNUMBER(SEARCH("cannot be assessed",'Model output'!V5)), ISNUMBER(SEARCH("Free",'Model output'!V5)), ISNUMBER(SEARCH("1 mm",'Model output'!V5)), ISNUMBER(SEARCH("0.1 CM",'Model output'!V5)), ISNUMBER(SEARCH("less than 0.2 mm",'Model output'!V5)), ISNUMBER(SEARCH("less than 0.5 mm",'Model output'!V5)), ISNUMBER(SEARCH("Margins close",'Model output'!V5)), ISNUMBER(SEARCH("extends close to",'Model output'!V5)), ISNUMBER(SEARCH("abut",'Model output'!V5))), "negative", "positive")</f>
        <v>negative</v>
      </c>
      <c r="AE6" s="26"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AND(ISNUMBER(J6),J6&gt;=5),M6=""),AND(AND(ISNUMBER(J6),J6&gt;=5),AND(ISNUMBER(M6),M6&gt;=1)),AND(ISNUMBER(SERACH("papillary",N6)),OR(Y6="positive",Z6="positive"), ISNUMBER(SEARCH("BRAF",AB6)))),"intermediate","low"))</f>
        <v>low</v>
      </c>
      <c r="AF6" s="31" t="str">
        <f t="shared" si="5"/>
        <v>1a</v>
      </c>
      <c r="AG6" s="31" t="str">
        <f t="shared" si="2"/>
        <v>0</v>
      </c>
      <c r="AH6" s="27" t="str">
        <f t="shared" si="6"/>
        <v>0</v>
      </c>
      <c r="AI6" s="34" t="str">
        <f t="shared" si="7"/>
        <v>I</v>
      </c>
      <c r="AJ6" s="26" t="s">
        <v>936</v>
      </c>
      <c r="AK6" s="31" t="s">
        <v>945</v>
      </c>
      <c r="AL6" s="31" t="s">
        <v>944</v>
      </c>
      <c r="AM6" s="31" t="s">
        <v>944</v>
      </c>
      <c r="AN6" s="31" t="s">
        <v>70</v>
      </c>
      <c r="AO6" s="32">
        <f t="shared" ca="1" si="8"/>
        <v>1</v>
      </c>
      <c r="AP6" s="27">
        <f t="shared" si="9"/>
        <v>1</v>
      </c>
      <c r="AQ6" s="27">
        <f t="shared" si="10"/>
        <v>1</v>
      </c>
      <c r="AR6" s="27">
        <f t="shared" si="11"/>
        <v>1</v>
      </c>
      <c r="AS6" s="33">
        <f t="shared" si="3"/>
        <v>1</v>
      </c>
    </row>
    <row r="7" spans="1:45">
      <c r="A7" t="str">
        <f>'Model output'!A6</f>
        <v>TCGA-BJ-A0ZH</v>
      </c>
      <c r="B7" s="42">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output'!G6)),AND(ISNUMBER(SEARCH("V ",'Model output'!G6)), NOT(ISNUMBER(SEARCH("VI",'Model output'!G6)))),ISNUMBER(SEARCH("five",'Model output'!G6)),ISNUMBER(SEARCH("5",'Model output'!G6))))), "lateral", "central"))</f>
        <v>central</v>
      </c>
      <c r="H7" t="str">
        <f>IF('Model output'!H6="","negative",IF('Model output'!H6="[]", "negative", IF(OR(ISNUMBER(SEARCH("lymph node",'Model output'!H6)),ISNUMBER(SEARCH("Not mentioned",'Model output'!H6)),ISNUMBER(SEARCH("neck",'Model output'!H6)),ISNUMBER(SEARCH("Not applicable",'Model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4"/>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2.1 cm</v>
      </c>
      <c r="Q7" t="str">
        <f t="shared" si="1"/>
        <v>2.1cm</v>
      </c>
      <c r="R7" cm="1">
        <f t="array" ref="R7">IF(Q7="","",IF(ISNUMBER(SEARCH("cm",Q7)),MAX(VALUE(SUBSTITUTE(_xlfn.FILTERXML("&lt;t&gt;&lt;s&gt;"&amp;SUBSTITUTE(Q7,",","&lt;/s&gt;&lt;s&gt;")&amp;"&lt;/s&gt;&lt;/t&gt;","//s"),"cm",""))),MAX(VALUE(SUBSTITUTE(_xlfn.FILTERXML("&lt;t&gt;&lt;s&gt;"&amp;SUBSTITUTE(Q7,",","&lt;/s&gt;&lt;s&gt;")&amp;"&lt;/s&gt;&lt;/t&gt;","//s"),"mm","")))/10))</f>
        <v>2.1</v>
      </c>
      <c r="S7" t="str">
        <f>IF(OR('Model output'!P6="",ISNUMBER(SEARCH("Not identified", 'Model output'!P6)),ISNUMBER(SEARCH("Absent",'Model output'!P6)),ISNUMBER(SEARCH("No",'Model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t="str">
        <f>IF('Model output'!S6="","", IF('Model output'!S6= "[]", "", 'Model output'!S6))</f>
        <v>Not identified</v>
      </c>
      <c r="Y7" t="str">
        <f>IF(OR('Model output'!S6="",ISNUMBER(SEARCH("Absent",'Model output'!S6)),ISNUMBER(SEARCH("Not identified",'Model output'!S6)),ISNUMBER(SEARCH("limited to thyroid",'Model output'!S6)),ISNUMBER(SEARCH("No",'Model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 IF('Model output'!T6="[]", "", IF('Model output'!T6="Not mentioned", "No", "Yes")))</f>
        <v>Yes</v>
      </c>
      <c r="AB7" t="str">
        <f>IF(AA7&lt;&gt;"Yes","",IF(OR('Model output'!U6="",'Model output'!U6="[]",ISNUMBER(SEARCH("Not identified",'Model output'!U6))),"",'Model output'!U6))</f>
        <v>BRAF V600E</v>
      </c>
      <c r="AC7" s="1" t="str">
        <f>IF(OR('Model output'!V6="", AND(ISERROR(SEARCH("Positive",'Model output'!V6)), ISNUMBER(SEARCH("Negative",'Model output'!V6))), ISNUMBER(SEARCH("Uninvolved",'Model output'!V6)), ISNUMBER(SEARCH("not involved",'Model output'!V6)), ISNUMBER(SEARCH("cannot be assessed",'Model output'!V6)), ISNUMBER(SEARCH("Free",'Model output'!V6)), ISNUMBER(SEARCH("1 mm",'Model output'!V6)), ISNUMBER(SEARCH("0.1 CM",'Model output'!V6)), ISNUMBER(SEARCH("less than 0.2 mm",'Model output'!V6)), ISNUMBER(SEARCH("less than 0.5 mm",'Model output'!V6)), ISNUMBER(SEARCH("Margins close",'Model output'!V6)), ISNUMBER(SEARCH("extends close to",'Model output'!V6)), ISNUMBER(SEARCH("abut",'Model output'!V6))), "negative", "positive")</f>
        <v>negative</v>
      </c>
      <c r="AE7" s="26"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AND(ISNUMBER(J7),J7&gt;=5),M7=""),AND(AND(ISNUMBER(J7),J7&gt;=5),AND(ISNUMBER(M7),M7&gt;=1)),AND(ISNUMBER(SERACH("papillary",N7)),OR(Y7="positive",Z7="positive"), ISNUMBER(SEARCH("BRAF",AB7)))),"intermediate","low"))</f>
        <v>intermediate</v>
      </c>
      <c r="AF7" s="31" t="str">
        <f t="shared" si="5"/>
        <v>2</v>
      </c>
      <c r="AG7" s="31" t="str">
        <f t="shared" si="2"/>
        <v>1a</v>
      </c>
      <c r="AH7" s="27" t="str">
        <f t="shared" si="6"/>
        <v>0</v>
      </c>
      <c r="AI7" s="34" t="str">
        <f t="shared" si="7"/>
        <v>I</v>
      </c>
      <c r="AJ7" s="26" t="s">
        <v>937</v>
      </c>
      <c r="AK7" s="31" t="s">
        <v>943</v>
      </c>
      <c r="AL7" s="31" t="s">
        <v>945</v>
      </c>
      <c r="AM7" s="31" t="s">
        <v>944</v>
      </c>
      <c r="AN7" s="31" t="s">
        <v>70</v>
      </c>
      <c r="AO7" s="32">
        <f t="shared" ca="1" si="8"/>
        <v>1</v>
      </c>
      <c r="AP7" s="27">
        <f t="shared" si="9"/>
        <v>1</v>
      </c>
      <c r="AQ7" s="27">
        <f t="shared" si="10"/>
        <v>1</v>
      </c>
      <c r="AR7" s="27">
        <f t="shared" si="11"/>
        <v>1</v>
      </c>
      <c r="AS7" s="33">
        <f t="shared" si="3"/>
        <v>1</v>
      </c>
    </row>
    <row r="8" spans="1:45">
      <c r="A8" t="str">
        <f>'Model output'!A7</f>
        <v>TCGA-BJ-A0ZJ</v>
      </c>
      <c r="B8" s="42">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output'!G7)),AND(ISNUMBER(SEARCH("V ",'Model output'!G7)), NOT(ISNUMBER(SEARCH("VI",'Model output'!G7)))),ISNUMBER(SEARCH("five",'Model output'!G7)),ISNUMBER(SEARCH("5",'Model output'!G7))))), "lateral", "central"))</f>
        <v>central</v>
      </c>
      <c r="H8" t="str">
        <f>IF('Model output'!H7="","negative",IF('Model output'!H7="[]", "negative", IF(OR(ISNUMBER(SEARCH("lymph node",'Model output'!H7)),ISNUMBER(SEARCH("Not mentioned",'Model output'!H7)),ISNUMBER(SEARCH("neck",'Model output'!H7)),ISNUMBER(SEARCH("Not applicable",'Model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8" t="str">
        <f t="shared" si="4"/>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
      </c>
      <c r="P8" t="str">
        <f>IF('Model output'!N7="","",'Model output'!N7)</f>
        <v>2.5 cm</v>
      </c>
      <c r="Q8" t="str">
        <f t="shared" si="1"/>
        <v>2.5cm</v>
      </c>
      <c r="R8" cm="1">
        <f t="array" ref="R8">IF(Q8="","",IF(ISNUMBER(SEARCH("cm",Q8)),MAX(VALUE(SUBSTITUTE(_xlfn.FILTERXML("&lt;t&gt;&lt;s&gt;"&amp;SUBSTITUTE(Q8,",","&lt;/s&gt;&lt;s&gt;")&amp;"&lt;/s&gt;&lt;/t&gt;","//s"),"cm",""))),MAX(VALUE(SUBSTITUTE(_xlfn.FILTERXML("&lt;t&gt;&lt;s&gt;"&amp;SUBSTITUTE(Q8,",","&lt;/s&gt;&lt;s&gt;")&amp;"&lt;/s&gt;&lt;/t&gt;","//s"),"mm","")))/10))</f>
        <v>2.5</v>
      </c>
      <c r="S8" t="str">
        <f>IF(OR('Model output'!P7="",ISNUMBER(SEARCH("Not identified", 'Model output'!P7)),ISNUMBER(SEARCH("Absent",'Model output'!P7)),ISNUMBER(SEARCH("No",'Model output'!P7)),ISNUMBER(SEARCH("Negative",'Model output'!P7))),"negative","positive")</f>
        <v>positive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t="str">
        <f>IF('Model output'!S7="","", IF('Model output'!S7= "[]", "", 'Model output'!S7))</f>
        <v>Not identified</v>
      </c>
      <c r="Y8" t="str">
        <f>IF(OR('Model output'!S7="",ISNUMBER(SEARCH("Absent",'Model output'!S7)),ISNUMBER(SEARCH("Not identified",'Model output'!S7)),ISNUMBER(SEARCH("limited to thyroid",'Model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 IF('Model output'!T7="[]", "", IF('Model output'!T7="Not mentioned", "No", "Yes")))</f>
        <v>Yes</v>
      </c>
      <c r="AB8" t="str">
        <f>IF(AA8&lt;&gt;"Yes","",IF(OR('Model output'!U7="",'Model output'!U7="[]",ISNUMBER(SEARCH("Not identified",'Model output'!U7))),"",'Model output'!U7))</f>
        <v/>
      </c>
      <c r="AC8" s="1" t="str">
        <f>IF(OR('Model output'!V7="", AND(ISERROR(SEARCH("Positive",'Model output'!V7)), ISNUMBER(SEARCH("Negative",'Model output'!V7))), ISNUMBER(SEARCH("Uninvolved",'Model output'!V7)), ISNUMBER(SEARCH("not involved",'Model output'!V7)), ISNUMBER(SEARCH("cannot be assessed",'Model output'!V7)), ISNUMBER(SEARCH("Free",'Model output'!V7)), ISNUMBER(SEARCH("1 mm",'Model output'!V7)), ISNUMBER(SEARCH("0.1 CM",'Model output'!V7)), ISNUMBER(SEARCH("less than 0.2 mm",'Model output'!V7)), ISNUMBER(SEARCH("less than 0.5 mm",'Model output'!V7)), ISNUMBER(SEARCH("Margins close",'Model output'!V7)), ISNUMBER(SEARCH("extends close to",'Model output'!V7)), ISNUMBER(SEARCH("abut",'Model output'!V7))), "negative", "positive")</f>
        <v>positive</v>
      </c>
      <c r="AE8" s="26"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1" t="str">
        <f t="shared" si="5"/>
        <v>2</v>
      </c>
      <c r="AG8" s="31" t="str">
        <f t="shared" si="2"/>
        <v>1a</v>
      </c>
      <c r="AH8" s="27" t="str">
        <f t="shared" si="6"/>
        <v>0</v>
      </c>
      <c r="AI8" s="34" t="str">
        <f t="shared" si="7"/>
        <v>I</v>
      </c>
      <c r="AJ8" s="26" t="s">
        <v>935</v>
      </c>
      <c r="AK8" s="31" t="s">
        <v>943</v>
      </c>
      <c r="AL8" s="31" t="s">
        <v>945</v>
      </c>
      <c r="AM8" s="31" t="s">
        <v>944</v>
      </c>
      <c r="AN8" s="31" t="s">
        <v>70</v>
      </c>
      <c r="AO8" s="32">
        <f t="shared" si="8"/>
        <v>1</v>
      </c>
      <c r="AP8" s="27">
        <f t="shared" si="9"/>
        <v>1</v>
      </c>
      <c r="AQ8" s="27">
        <f t="shared" si="10"/>
        <v>1</v>
      </c>
      <c r="AR8" s="27">
        <f t="shared" si="11"/>
        <v>1</v>
      </c>
      <c r="AS8" s="33">
        <f t="shared" si="3"/>
        <v>1</v>
      </c>
    </row>
    <row r="9" spans="1:45">
      <c r="A9" t="str">
        <f>'Model output'!A8</f>
        <v>TCGA-BJ-A18Y</v>
      </c>
      <c r="B9" s="42">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0"/>
        <v>positive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output'!G8)),AND(ISNUMBER(SEARCH("V ",'Model output'!G8)), NOT(ISNUMBER(SEARCH("VI",'Model output'!G8)))),ISNUMBER(SEARCH("five",'Model output'!G8)),ISNUMBER(SEARCH("5",'Model output'!G8))))), "lateral", "central"))</f>
        <v/>
      </c>
      <c r="H9" t="str">
        <f>IF('Model output'!H8="","negative",IF('Model output'!H8="[]", "negative", IF(OR(ISNUMBER(SEARCH("lymph node",'Model output'!H8)),ISNUMBER(SEARCH("Not mentioned",'Model output'!H8)),ISNUMBER(SEARCH("neck",'Model output'!H8)),ISNUMBER(SEARCH("Not applicable",'Model output'!H8))),"negative","positive")))</f>
        <v>negative</v>
      </c>
      <c r="I9">
        <f>IF('Model output'!I8="","",IF(ISNUMBER('Model output'!I8),'Model output'!I8,1))</f>
        <v>5</v>
      </c>
      <c r="J9">
        <f>IF('Model output'!J8="","",IF(AND(ISNUMBER('Model output'!J8),'Model output'!J8&lt;=I9),'Model output'!J8,IF(ISNUMBER(SEARCH("0/",'Model output'!J8)),0,1)))</f>
        <v>1</v>
      </c>
      <c r="K9" t="str" cm="1">
        <f t="array" ref="K9">IF(COUNT(FIND({0,1,2,3,4,5,6,7,8,9},'Model output'!K8))&gt;0,'Model output'!K8,"")</f>
        <v/>
      </c>
      <c r="L9" s="8" t="str">
        <f t="shared" si="4"/>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v>
      </c>
      <c r="O9" t="str">
        <f>IF('Model output'!M8="","",'Model output'!M8)</f>
        <v>Encapsulated follicular variant</v>
      </c>
      <c r="P9" t="str">
        <f>IF('Model output'!N8="","",'Model output'!N8)</f>
        <v>1.4 cm</v>
      </c>
      <c r="Q9" t="str">
        <f t="shared" si="1"/>
        <v>1.4cm</v>
      </c>
      <c r="R9" cm="1">
        <f t="array" ref="R9">IF(Q9="","",IF(ISNUMBER(SEARCH("cm",Q9)),MAX(VALUE(SUBSTITUTE(_xlfn.FILTERXML("&lt;t&gt;&lt;s&gt;"&amp;SUBSTITUTE(Q9,",","&lt;/s&gt;&lt;s&gt;")&amp;"&lt;/s&gt;&lt;/t&gt;","//s"),"cm",""))),MAX(VALUE(SUBSTITUTE(_xlfn.FILTERXML("&lt;t&gt;&lt;s&gt;"&amp;SUBSTITUTE(Q9,",","&lt;/s&gt;&lt;s&gt;")&amp;"&lt;/s&gt;&lt;/t&gt;","//s"),"mm","")))/10))</f>
        <v>1.4</v>
      </c>
      <c r="S9" t="str">
        <f>IF(OR('Model output'!P8="",ISNUMBER(SEARCH("Not identified", 'Model output'!P8)),ISNUMBER(SEARCH("Absent",'Model output'!P8)),ISNUMBER(SEARCH("No",'Model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positive</v>
      </c>
      <c r="X9" t="str">
        <f>IF('Model output'!S8="","", IF('Model output'!S8= "[]", "", 'Model output'!S8))</f>
        <v>Not identified</v>
      </c>
      <c r="Y9" t="str">
        <f>IF(OR('Model output'!S8="",ISNUMBER(SEARCH("Absent",'Model output'!S8)),ISNUMBER(SEARCH("Not identified",'Model output'!S8)),ISNUMBER(SEARCH("limited to thyroid",'Model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 IF('Model output'!T8="[]", "", IF('Model output'!T8="Not mentioned", "No", "Yes")))</f>
        <v>Yes</v>
      </c>
      <c r="AB9" t="str">
        <f>IF(AA9&lt;&gt;"Yes","",IF(OR('Model output'!U8="",'Model output'!U8="[]",ISNUMBER(SEARCH("Not identified",'Model output'!U8))),"",'Model output'!U8))</f>
        <v>HRAS codon 61</v>
      </c>
      <c r="AC9" s="1" t="str">
        <f>IF(OR('Model output'!V8="", AND(ISERROR(SEARCH("Positive",'Model output'!V8)), ISNUMBER(SEARCH("Negative",'Model output'!V8))), ISNUMBER(SEARCH("Uninvolved",'Model output'!V8)), ISNUMBER(SEARCH("not involved",'Model output'!V8)), ISNUMBER(SEARCH("cannot be assessed",'Model output'!V8)), ISNUMBER(SEARCH("Free",'Model output'!V8)), ISNUMBER(SEARCH("1 mm",'Model output'!V8)), ISNUMBER(SEARCH("0.1 CM",'Model output'!V8)), ISNUMBER(SEARCH("less than 0.2 mm",'Model output'!V8)), ISNUMBER(SEARCH("less than 0.5 mm",'Model output'!V8)), ISNUMBER(SEARCH("Margins close",'Model output'!V8)), ISNUMBER(SEARCH("extends close to",'Model output'!V8)), ISNUMBER(SEARCH("abut",'Model output'!V8))), "negative", "positive")</f>
        <v>negative</v>
      </c>
      <c r="AE9" s="26"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1" t="str">
        <f t="shared" si="5"/>
        <v>1b</v>
      </c>
      <c r="AG9" s="31" t="str">
        <f t="shared" si="2"/>
        <v>1a</v>
      </c>
      <c r="AH9" s="27" t="str">
        <f t="shared" si="6"/>
        <v>0</v>
      </c>
      <c r="AI9" s="34" t="str">
        <f t="shared" si="7"/>
        <v>I</v>
      </c>
      <c r="AJ9" s="26" t="s">
        <v>936</v>
      </c>
      <c r="AK9" s="31" t="s">
        <v>940</v>
      </c>
      <c r="AL9" s="31" t="s">
        <v>941</v>
      </c>
      <c r="AM9" s="31" t="s">
        <v>944</v>
      </c>
      <c r="AN9" s="31" t="s">
        <v>70</v>
      </c>
      <c r="AO9" s="32">
        <f t="shared" ca="1" si="8"/>
        <v>1</v>
      </c>
      <c r="AP9" s="27">
        <f t="shared" si="9"/>
        <v>1</v>
      </c>
      <c r="AQ9" s="27">
        <f t="shared" si="10"/>
        <v>0</v>
      </c>
      <c r="AR9" s="27">
        <f t="shared" si="11"/>
        <v>1</v>
      </c>
      <c r="AS9" s="33">
        <f t="shared" si="3"/>
        <v>1</v>
      </c>
    </row>
    <row r="10" spans="1:45">
      <c r="A10" t="str">
        <f>'Model output'!A9</f>
        <v>TCGA-BJ-A18Z</v>
      </c>
      <c r="B10" s="42">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output'!G9)),AND(ISNUMBER(SEARCH("V ",'Model output'!G9)), NOT(ISNUMBER(SEARCH("VI",'Model output'!G9)))),ISNUMBER(SEARCH("five",'Model output'!G9)),ISNUMBER(SEARCH("5",'Model output'!G9))))), "lateral", "central"))</f>
        <v>lateral</v>
      </c>
      <c r="H10" t="str">
        <f>IF('Model output'!H9="","negative",IF('Model output'!H9="[]", "negative", IF(OR(ISNUMBER(SEARCH("lymph node",'Model output'!H9)),ISNUMBER(SEARCH("Not mentioned",'Model output'!H9)),ISNUMBER(SEARCH("neck",'Model output'!H9)),ISNUMBER(SEARCH("Not applicable",'Model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 (LEVEL 4)</v>
      </c>
      <c r="L10" s="8" t="str">
        <f t="shared" si="4"/>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 carcinoma</v>
      </c>
      <c r="O10" t="str">
        <f>IF('Model output'!M9="","",'Model output'!M9)</f>
        <v>Conventional, with tall cell features</v>
      </c>
      <c r="P10" t="str">
        <f>IF('Model output'!N9="","",'Model output'!N9)</f>
        <v>3.6 cm</v>
      </c>
      <c r="Q10" t="str">
        <f t="shared" si="1"/>
        <v>3.6cm</v>
      </c>
      <c r="R10" cm="1">
        <f t="array" ref="R10">IF(Q10="","",IF(ISNUMBER(SEARCH("cm",Q10)),MAX(VALUE(SUBSTITUTE(_xlfn.FILTERXML("&lt;t&gt;&lt;s&gt;"&amp;SUBSTITUTE(Q10,",","&lt;/s&gt;&lt;s&gt;")&amp;"&lt;/s&gt;&lt;/t&gt;","//s"),"cm",""))),MAX(VALUE(SUBSTITUTE(_xlfn.FILTERXML("&lt;t&gt;&lt;s&gt;"&amp;SUBSTITUTE(Q10,",","&lt;/s&gt;&lt;s&gt;")&amp;"&lt;/s&gt;&lt;/t&gt;","//s"),"mm","")))/10))</f>
        <v>3.6</v>
      </c>
      <c r="S10" t="str">
        <f>IF(OR('Model output'!P9="",ISNUMBER(SEARCH("Not identified", 'Model output'!P9)),ISNUMBER(SEARCH("Absent",'Model output'!P9)),ISNUMBER(SEARCH("No",'Model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positive</v>
      </c>
      <c r="X10" t="str">
        <f>IF('Model output'!S9="","", IF('Model output'!S9= "[]", "", 'Model output'!S9))</f>
        <v>Present, Minimal</v>
      </c>
      <c r="Y10" t="str">
        <f>IF(OR('Model output'!S9="",ISNUMBER(SEARCH("Absent",'Model output'!S9)),ISNUMBER(SEARCH("Not identified",'Model output'!S9)),ISNUMBER(SEARCH("limited to thyroid",'Model output'!S9)),ISNUMBER(SEARCH("No",'Model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 IF('Model output'!T9="[]", "", IF('Model output'!T9="Not mentioned", "No", "Yes")))</f>
        <v>Yes</v>
      </c>
      <c r="AB10" t="str">
        <f>IF(AA10&lt;&gt;"Yes","",IF(OR('Model output'!U9="",'Model output'!U9="[]",ISNUMBER(SEARCH("Not identified",'Model output'!U9))),"",'Model output'!U9))</f>
        <v>BRAF V600E</v>
      </c>
      <c r="AC10" s="1" t="str">
        <f>IF(OR('Model output'!V9="", AND(ISERROR(SEARCH("Positive",'Model output'!V9)), ISNUMBER(SEARCH("Negative",'Model output'!V9))), ISNUMBER(SEARCH("Uninvolved",'Model output'!V9)), ISNUMBER(SEARCH("not involved",'Model output'!V9)), ISNUMBER(SEARCH("cannot be assessed",'Model output'!V9)), ISNUMBER(SEARCH("Free",'Model output'!V9)), ISNUMBER(SEARCH("1 mm",'Model output'!V9)), ISNUMBER(SEARCH("0.1 CM",'Model output'!V9)), ISNUMBER(SEARCH("less than 0.2 mm",'Model output'!V9)), ISNUMBER(SEARCH("less than 0.5 mm",'Model output'!V9)), ISNUMBER(SEARCH("Margins close",'Model output'!V9)), ISNUMBER(SEARCH("extends close to",'Model output'!V9)), ISNUMBER(SEARCH("abut",'Model output'!V9))), "negative", "positive")</f>
        <v>positive</v>
      </c>
      <c r="AE10" s="26"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high</v>
      </c>
      <c r="AF10" s="31" t="str">
        <f t="shared" si="5"/>
        <v>2</v>
      </c>
      <c r="AG10" s="31" t="str">
        <f t="shared" si="2"/>
        <v>1b</v>
      </c>
      <c r="AH10" s="27" t="str">
        <f t="shared" si="6"/>
        <v>0</v>
      </c>
      <c r="AI10" s="34" t="str">
        <f t="shared" si="7"/>
        <v>II</v>
      </c>
      <c r="AJ10" s="26" t="s">
        <v>935</v>
      </c>
      <c r="AK10" s="31" t="s">
        <v>943</v>
      </c>
      <c r="AL10" s="31" t="s">
        <v>940</v>
      </c>
      <c r="AM10" s="31" t="s">
        <v>944</v>
      </c>
      <c r="AN10" s="31" t="s">
        <v>942</v>
      </c>
      <c r="AO10" s="32">
        <f t="shared" si="8"/>
        <v>1</v>
      </c>
      <c r="AP10" s="27">
        <f t="shared" si="9"/>
        <v>1</v>
      </c>
      <c r="AQ10" s="27">
        <f t="shared" si="10"/>
        <v>1</v>
      </c>
      <c r="AR10" s="27">
        <f t="shared" si="11"/>
        <v>1</v>
      </c>
      <c r="AS10" s="33">
        <f t="shared" si="3"/>
        <v>1</v>
      </c>
    </row>
    <row r="11" spans="1:45">
      <c r="A11" t="str">
        <f>'Model output'!A10</f>
        <v>TCGA-BJ-A191</v>
      </c>
      <c r="B11" s="42">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output'!G10)),AND(ISNUMBER(SEARCH("V ",'Model output'!G10)), NOT(ISNUMBER(SEARCH("VI",'Model output'!G10)))),ISNUMBER(SEARCH("five",'Model output'!G10)),ISNUMBER(SEARCH("5",'Model output'!G10))))), "lateral", "central"))</f>
        <v/>
      </c>
      <c r="H11" t="str">
        <f>IF('Model output'!H10="","negative",IF('Model output'!H10="[]", "negative", IF(OR(ISNUMBER(SEARCH("lymph node",'Model output'!H10)),ISNUMBER(SEARCH("Not mentioned",'Model output'!H10)),ISNUMBER(SEARCH("neck",'Model output'!H10)),ISNUMBER(SEARCH("Not applicable",'Model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4"/>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v>
      </c>
      <c r="O11" t="str">
        <f>IF('Model output'!M10="","",'Model output'!M10)</f>
        <v>Columnar cell variant</v>
      </c>
      <c r="P11" t="str">
        <f>IF('Model output'!N10="","",'Model output'!N10)</f>
        <v>2 cm</v>
      </c>
      <c r="Q11" t="str">
        <f t="shared" si="1"/>
        <v>2cm</v>
      </c>
      <c r="R11" cm="1">
        <f t="array" ref="R11">IF(Q11="","",IF(ISNUMBER(SEARCH("cm",Q11)),MAX(VALUE(SUBSTITUTE(_xlfn.FILTERXML("&lt;t&gt;&lt;s&gt;"&amp;SUBSTITUTE(Q11,",","&lt;/s&gt;&lt;s&gt;")&amp;"&lt;/s&gt;&lt;/t&gt;","//s"),"cm",""))),MAX(VALUE(SUBSTITUTE(_xlfn.FILTERXML("&lt;t&gt;&lt;s&gt;"&amp;SUBSTITUTE(Q11,",","&lt;/s&gt;&lt;s&gt;")&amp;"&lt;/s&gt;&lt;/t&gt;","//s"),"mm","")))/10))</f>
        <v>2</v>
      </c>
      <c r="S11" t="str">
        <f>IF(OR('Model output'!P10="",ISNUMBER(SEARCH("Not identified", 'Model output'!P10)),ISNUMBER(SEARCH("Absent",'Model output'!P10)),ISNUMBER(SEARCH("No",'Model output'!P10)),ISNUMBER(SEARCH("Negative",'Model output'!P10))),"negative","positive")</f>
        <v>positive</v>
      </c>
      <c r="T11" t="str">
        <f>IF('Model output'!O10="","",'Model output'!O10)</f>
        <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t="str">
        <f>IF('Model output'!S10="","", IF('Model output'!S10= "[]", "", 'Model output'!S10))</f>
        <v>Not identified</v>
      </c>
      <c r="Y11" t="str">
        <f>IF(OR('Model output'!S10="",ISNUMBER(SEARCH("Absent",'Model output'!S10)),ISNUMBER(SEARCH("Not identified",'Model output'!S10)),ISNUMBER(SEARCH("limited to thyroid",'Model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 IF('Model output'!T10="[]", "", IF('Model output'!T10="Not mentioned", "No", "Yes")))</f>
        <v/>
      </c>
      <c r="AB11" t="str">
        <f>IF(AA11&lt;&gt;"Yes","",IF(OR('Model output'!U10="",'Model output'!U10="[]",ISNUMBER(SEARCH("Not identified",'Model output'!U10))),"",'Model output'!U10))</f>
        <v/>
      </c>
      <c r="AC11" s="1" t="str">
        <f>IF(OR('Model output'!V10="", AND(ISERROR(SEARCH("Positive",'Model output'!V10)), ISNUMBER(SEARCH("Negative",'Model output'!V10))), ISNUMBER(SEARCH("Uninvolved",'Model output'!V10)), ISNUMBER(SEARCH("not involved",'Model output'!V10)), ISNUMBER(SEARCH("cannot be assessed",'Model output'!V10)), ISNUMBER(SEARCH("Free",'Model output'!V10)), ISNUMBER(SEARCH("1 mm",'Model output'!V10)), ISNUMBER(SEARCH("0.1 CM",'Model output'!V10)), ISNUMBER(SEARCH("less than 0.2 mm",'Model output'!V10)), ISNUMBER(SEARCH("less than 0.5 mm",'Model output'!V10)), ISNUMBER(SEARCH("Margins close",'Model output'!V10)), ISNUMBER(SEARCH("extends close to",'Model output'!V10)), ISNUMBER(SEARCH("abut",'Model output'!V10))), "negative", "positive")</f>
        <v>negative</v>
      </c>
      <c r="AE11" s="26"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intermediate</v>
      </c>
      <c r="AF11" s="31" t="str">
        <f t="shared" si="5"/>
        <v>1b</v>
      </c>
      <c r="AG11" s="31" t="str">
        <f t="shared" si="2"/>
        <v>0</v>
      </c>
      <c r="AH11" s="27" t="str">
        <f t="shared" si="6"/>
        <v>0</v>
      </c>
      <c r="AI11" s="34" t="str">
        <f t="shared" si="7"/>
        <v>I</v>
      </c>
      <c r="AJ11" s="26" t="s">
        <v>937</v>
      </c>
      <c r="AK11" s="31" t="s">
        <v>940</v>
      </c>
      <c r="AL11" s="31" t="s">
        <v>941</v>
      </c>
      <c r="AM11" s="31" t="s">
        <v>944</v>
      </c>
      <c r="AN11" s="31" t="s">
        <v>70</v>
      </c>
      <c r="AO11" s="32">
        <f t="shared" ca="1" si="8"/>
        <v>1</v>
      </c>
      <c r="AP11" s="27">
        <f t="shared" si="9"/>
        <v>1</v>
      </c>
      <c r="AQ11" s="27">
        <f t="shared" si="10"/>
        <v>1</v>
      </c>
      <c r="AR11" s="27">
        <f t="shared" si="11"/>
        <v>1</v>
      </c>
      <c r="AS11" s="33">
        <f t="shared" si="3"/>
        <v>1</v>
      </c>
    </row>
    <row r="12" spans="1:45">
      <c r="A12" t="str">
        <f>'Model output'!A11</f>
        <v>TCGA-BJ-A192</v>
      </c>
      <c r="B12" s="42">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X</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output'!G11)),AND(ISNUMBER(SEARCH("V ",'Model output'!G11)), NOT(ISNUMBER(SEARCH("VI",'Model output'!G11)))),ISNUMBER(SEARCH("five",'Model output'!G11)),ISNUMBER(SEARCH("5",'Model output'!G11))))), "lateral", "central"))</f>
        <v/>
      </c>
      <c r="H12" t="str">
        <f>IF('Model output'!H11="","negative",IF('Model output'!H11="[]", "negative", IF(OR(ISNUMBER(SEARCH("lymph node",'Model output'!H11)),ISNUMBER(SEARCH("Not mentioned",'Model output'!H11)),ISNUMBER(SEARCH("neck",'Model output'!H11)),ISNUMBER(SEARCH("Not applicable",'Model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4"/>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 Variant</v>
      </c>
      <c r="P12" t="str">
        <f>IF('Model output'!N11="","",'Model output'!N11)</f>
        <v>5.0 cm</v>
      </c>
      <c r="Q12" t="str">
        <f t="shared" si="1"/>
        <v>5.0cm</v>
      </c>
      <c r="R12" cm="1">
        <f t="array" ref="R12">IF(Q12="","",IF(ISNUMBER(SEARCH("cm",Q12)),MAX(VALUE(SUBSTITUTE(_xlfn.FILTERXML("&lt;t&gt;&lt;s&gt;"&amp;SUBSTITUTE(Q12,",","&lt;/s&gt;&lt;s&gt;")&amp;"&lt;/s&gt;&lt;/t&gt;","//s"),"cm",""))),MAX(VALUE(SUBSTITUTE(_xlfn.FILTERXML("&lt;t&gt;&lt;s&gt;"&amp;SUBSTITUTE(Q12,",","&lt;/s&gt;&lt;s&gt;")&amp;"&lt;/s&gt;&lt;/t&gt;","//s"),"mm","")))/10))</f>
        <v>5</v>
      </c>
      <c r="S12" t="str">
        <f>IF(OR('Model output'!P11="",ISNUMBER(SEARCH("Not identified", 'Model output'!P11)),ISNUMBER(SEARCH("Absent",'Model output'!P11)),ISNUMBER(SEARCH("No",'Model output'!P11)),ISNUMBER(SEARCH("Negative",'Model output'!P11))),"negative","positive")</f>
        <v>negative</v>
      </c>
      <c r="T12" t="str">
        <f>IF('Model output'!O11="","",'Model output'!O11)</f>
        <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positive</v>
      </c>
      <c r="X12" t="str">
        <f>IF('Model output'!S11="","", IF('Model output'!S11= "[]", "", 'Model output'!S11))</f>
        <v/>
      </c>
      <c r="Y12" t="str">
        <f>IF(OR('Model output'!S11="",ISNUMBER(SEARCH("Absent",'Model output'!S11)),ISNUMBER(SEARCH("Not identified",'Model output'!S11)),ISNUMBER(SEARCH("limited to thyroid",'Model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 IF('Model output'!T11="[]", "", IF('Model output'!T11="Not mentioned", "No", "Yes")))</f>
        <v>Yes</v>
      </c>
      <c r="AB12" t="str">
        <f>IF(AA12&lt;&gt;"Yes","",IF(OR('Model output'!U11="",'Model output'!U11="[]",ISNUMBER(SEARCH("Not identified",'Model output'!U11))),"",'Model output'!U11))</f>
        <v/>
      </c>
      <c r="AC12" s="1" t="str">
        <f>IF(OR('Model output'!V11="", AND(ISERROR(SEARCH("Positive",'Model output'!V11)), ISNUMBER(SEARCH("Negative",'Model output'!V11))), ISNUMBER(SEARCH("Uninvolved",'Model output'!V11)), ISNUMBER(SEARCH("not involved",'Model output'!V11)), ISNUMBER(SEARCH("cannot be assessed",'Model output'!V11)), ISNUMBER(SEARCH("Free",'Model output'!V11)), ISNUMBER(SEARCH("1 mm",'Model output'!V11)), ISNUMBER(SEARCH("0.1 CM",'Model output'!V11)), ISNUMBER(SEARCH("less than 0.2 mm",'Model output'!V11)), ISNUMBER(SEARCH("less than 0.5 mm",'Model output'!V11)), ISNUMBER(SEARCH("Margins close",'Model output'!V11)), ISNUMBER(SEARCH("extends close to",'Model output'!V11)), ISNUMBER(SEARCH("abut",'Model output'!V11))), "negative", "positive")</f>
        <v>negative</v>
      </c>
      <c r="AE12" s="26"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31" t="str">
        <f t="shared" si="5"/>
        <v>3a</v>
      </c>
      <c r="AG12" s="31" t="str">
        <f t="shared" si="2"/>
        <v>0</v>
      </c>
      <c r="AH12" s="27" t="str">
        <f t="shared" si="6"/>
        <v>0</v>
      </c>
      <c r="AI12" s="34" t="str">
        <f t="shared" si="7"/>
        <v>I</v>
      </c>
      <c r="AJ12" s="26" t="s">
        <v>936</v>
      </c>
      <c r="AK12" s="31" t="s">
        <v>946</v>
      </c>
      <c r="AL12" s="31" t="s">
        <v>944</v>
      </c>
      <c r="AM12" s="31" t="s">
        <v>944</v>
      </c>
      <c r="AN12" s="31" t="s">
        <v>70</v>
      </c>
      <c r="AO12" s="32">
        <f t="shared" ca="1" si="8"/>
        <v>1</v>
      </c>
      <c r="AP12" s="27">
        <f t="shared" si="9"/>
        <v>1</v>
      </c>
      <c r="AQ12" s="27">
        <f t="shared" si="10"/>
        <v>1</v>
      </c>
      <c r="AR12" s="27">
        <f t="shared" si="11"/>
        <v>1</v>
      </c>
      <c r="AS12" s="33">
        <f t="shared" si="3"/>
        <v>1</v>
      </c>
    </row>
    <row r="13" spans="1:45">
      <c r="A13" t="str">
        <f>'Model output'!A12</f>
        <v>TCGA-BJ-A28R</v>
      </c>
      <c r="B13" s="42">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output'!G12)),AND(ISNUMBER(SEARCH("V ",'Model output'!G12)), NOT(ISNUMBER(SEARCH("VI",'Model output'!G12)))),ISNUMBER(SEARCH("five",'Model output'!G12)),ISNUMBER(SEARCH("5",'Model output'!G12))))), "lateral", "central"))</f>
        <v/>
      </c>
      <c r="H13" t="str">
        <f>IF('Model output'!H12="","negative",IF('Model output'!H12="[]", "negative", IF(OR(ISNUMBER(SEARCH("lymph node",'Model output'!H12)),ISNUMBER(SEARCH("Not mentioned",'Model output'!H12)),ISNUMBER(SEARCH("neck",'Model output'!H12)),ISNUMBER(SEARCH("Not applicable",'Model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4"/>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 type</v>
      </c>
      <c r="P13" t="str">
        <f>IF('Model output'!N12="","",'Model output'!N12)</f>
        <v>1.5 cm</v>
      </c>
      <c r="Q13" t="str">
        <f t="shared" si="1"/>
        <v>1.5cm</v>
      </c>
      <c r="R13" cm="1">
        <f t="array" ref="R13">IF(Q13="","",IF(ISNUMBER(SEARCH("cm",Q13)),MAX(VALUE(SUBSTITUTE(_xlfn.FILTERXML("&lt;t&gt;&lt;s&gt;"&amp;SUBSTITUTE(Q13,",","&lt;/s&gt;&lt;s&gt;")&amp;"&lt;/s&gt;&lt;/t&gt;","//s"),"cm",""))),MAX(VALUE(SUBSTITUTE(_xlfn.FILTERXML("&lt;t&gt;&lt;s&gt;"&amp;SUBSTITUTE(Q13,",","&lt;/s&gt;&lt;s&gt;")&amp;"&lt;/s&gt;&lt;/t&gt;","//s"),"mm","")))/10))</f>
        <v>1.5</v>
      </c>
      <c r="S13" t="str">
        <f>IF(OR('Model output'!P12="",ISNUMBER(SEARCH("Not identified", 'Model output'!P12)),ISNUMBER(SEARCH("Absent",'Model output'!P12)),ISNUMBER(SEARCH("No",'Model output'!P12)),ISNUMBER(SEARCH("Negative",'Model output'!P12))),"negative","positive")</f>
        <v>positive</v>
      </c>
      <c r="T13" t="str">
        <f>IF('Model output'!O12="","",'Model output'!O12)</f>
        <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t="str">
        <f>IF('Model output'!S12="","", IF('Model output'!S12= "[]", "", 'Model output'!S12))</f>
        <v>Not identified</v>
      </c>
      <c r="Y13" t="str">
        <f>IF(OR('Model output'!S12="",ISNUMBER(SEARCH("Absent",'Model output'!S12)),ISNUMBER(SEARCH("Not identified",'Model output'!S12)),ISNUMBER(SEARCH("limited to thyroid",'Model output'!S12)),ISNUMBER(SEARCH("No",'Model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 IF('Model output'!T12="[]", "", IF('Model output'!T12="Not mentioned", "No", "Yes")))</f>
        <v/>
      </c>
      <c r="AB13" t="str">
        <f>IF(AA13&lt;&gt;"Yes","",IF(OR('Model output'!U12="",'Model output'!U12="[]",ISNUMBER(SEARCH("Not identified",'Model output'!U12))),"",'Model output'!U12))</f>
        <v/>
      </c>
      <c r="AC13" s="1" t="str">
        <f>IF(OR('Model output'!V12="", AND(ISERROR(SEARCH("Positive",'Model output'!V12)), ISNUMBER(SEARCH("Negative",'Model output'!V12))), ISNUMBER(SEARCH("Uninvolved",'Model output'!V12)), ISNUMBER(SEARCH("not involved",'Model output'!V12)), ISNUMBER(SEARCH("cannot be assessed",'Model output'!V12)), ISNUMBER(SEARCH("Free",'Model output'!V12)), ISNUMBER(SEARCH("1 mm",'Model output'!V12)), ISNUMBER(SEARCH("0.1 CM",'Model output'!V12)), ISNUMBER(SEARCH("less than 0.2 mm",'Model output'!V12)), ISNUMBER(SEARCH("less than 0.5 mm",'Model output'!V12)), ISNUMBER(SEARCH("Margins close",'Model output'!V12)), ISNUMBER(SEARCH("extends close to",'Model output'!V12)), ISNUMBER(SEARCH("abut",'Model output'!V12))), "negative", "positive")</f>
        <v>negative</v>
      </c>
      <c r="AE13" s="26"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1" t="str">
        <f t="shared" si="5"/>
        <v>1b</v>
      </c>
      <c r="AG13" s="31" t="str">
        <f t="shared" si="2"/>
        <v>0</v>
      </c>
      <c r="AH13" s="27" t="str">
        <f t="shared" si="6"/>
        <v>0</v>
      </c>
      <c r="AI13" s="34" t="str">
        <f t="shared" si="7"/>
        <v>I</v>
      </c>
      <c r="AJ13" s="26" t="s">
        <v>937</v>
      </c>
      <c r="AK13" s="31" t="s">
        <v>940</v>
      </c>
      <c r="AL13" s="31" t="s">
        <v>941</v>
      </c>
      <c r="AM13" s="31" t="s">
        <v>944</v>
      </c>
      <c r="AN13" s="31" t="s">
        <v>70</v>
      </c>
      <c r="AO13" s="32">
        <f t="shared" ca="1" si="8"/>
        <v>1</v>
      </c>
      <c r="AP13" s="27">
        <f t="shared" si="9"/>
        <v>1</v>
      </c>
      <c r="AQ13" s="27">
        <f t="shared" si="10"/>
        <v>1</v>
      </c>
      <c r="AR13" s="27">
        <f t="shared" si="11"/>
        <v>1</v>
      </c>
      <c r="AS13" s="33">
        <f t="shared" si="3"/>
        <v>1</v>
      </c>
    </row>
    <row r="14" spans="1:45">
      <c r="A14" t="str">
        <f>'Model output'!A13</f>
        <v>TCGA-BJ-A28S</v>
      </c>
      <c r="B14" s="42">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X</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output'!G13)),AND(ISNUMBER(SEARCH("V ",'Model output'!G13)), NOT(ISNUMBER(SEARCH("VI",'Model output'!G13)))),ISNUMBER(SEARCH("five",'Model output'!G13)),ISNUMBER(SEARCH("5",'Model output'!G13))))), "lateral", "central"))</f>
        <v/>
      </c>
      <c r="H14" t="str">
        <f>IF('Model output'!H13="","negative",IF('Model output'!H13="[]", "negative", IF(OR(ISNUMBER(SEARCH("lymph node",'Model output'!H13)),ISNUMBER(SEARCH("Not mentioned",'Model output'!H13)),ISNUMBER(SEARCH("neck",'Model output'!H13)),ISNUMBER(SEARCH("Not applicable",'Model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4"/>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v>
      </c>
      <c r="O14" t="str">
        <f>IF('Model output'!M13="","",'Model output'!M13)</f>
        <v>Encapsulated follicular variant</v>
      </c>
      <c r="P14" t="str">
        <f>IF('Model output'!N13="","",'Model output'!N13)</f>
        <v>3.4 cm</v>
      </c>
      <c r="Q14" t="str">
        <f t="shared" si="1"/>
        <v>3.4cm</v>
      </c>
      <c r="R14" cm="1">
        <f t="array" ref="R14">IF(Q14="","",IF(ISNUMBER(SEARCH("cm",Q14)),MAX(VALUE(SUBSTITUTE(_xlfn.FILTERXML("&lt;t&gt;&lt;s&gt;"&amp;SUBSTITUTE(Q14,",","&lt;/s&gt;&lt;s&gt;")&amp;"&lt;/s&gt;&lt;/t&gt;","//s"),"cm",""))),MAX(VALUE(SUBSTITUTE(_xlfn.FILTERXML("&lt;t&gt;&lt;s&gt;"&amp;SUBSTITUTE(Q14,",","&lt;/s&gt;&lt;s&gt;")&amp;"&lt;/s&gt;&lt;/t&gt;","//s"),"mm","")))/10))</f>
        <v>3.4</v>
      </c>
      <c r="S14" t="str">
        <f>IF(OR('Model output'!P13="",ISNUMBER(SEARCH("Not identified", 'Model output'!P13)),ISNUMBER(SEARCH("Absent",'Model output'!P13)),ISNUMBER(SEARCH("No",'Model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t="str">
        <f>IF('Model output'!S13="","", IF('Model output'!S13= "[]", "", 'Model output'!S13))</f>
        <v>Not identified</v>
      </c>
      <c r="Y14" t="str">
        <f>IF(OR('Model output'!S13="",ISNUMBER(SEARCH("Absent",'Model output'!S13)),ISNUMBER(SEARCH("Not identified",'Model output'!S13)),ISNUMBER(SEARCH("limited to thyroid",'Model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 IF('Model output'!T13="[]", "", IF('Model output'!T13="Not mentioned", "No", "Yes")))</f>
        <v/>
      </c>
      <c r="AB14" t="str">
        <f>IF(AA14&lt;&gt;"Yes","",IF(OR('Model output'!U13="",'Model output'!U13="[]",ISNUMBER(SEARCH("Not identified",'Model output'!U13))),"",'Model output'!U13))</f>
        <v/>
      </c>
      <c r="AC14" s="1" t="str">
        <f>IF(OR('Model output'!V13="", AND(ISERROR(SEARCH("Positive",'Model output'!V13)), ISNUMBER(SEARCH("Negative",'Model output'!V13))), ISNUMBER(SEARCH("Uninvolved",'Model output'!V13)), ISNUMBER(SEARCH("not involved",'Model output'!V13)), ISNUMBER(SEARCH("cannot be assessed",'Model output'!V13)), ISNUMBER(SEARCH("Free",'Model output'!V13)), ISNUMBER(SEARCH("1 mm",'Model output'!V13)), ISNUMBER(SEARCH("0.1 CM",'Model output'!V13)), ISNUMBER(SEARCH("less than 0.2 mm",'Model output'!V13)), ISNUMBER(SEARCH("less than 0.5 mm",'Model output'!V13)), ISNUMBER(SEARCH("Margins close",'Model output'!V13)), ISNUMBER(SEARCH("extends close to",'Model output'!V13)), ISNUMBER(SEARCH("abut",'Model output'!V13))), "negative", "positive")</f>
        <v>negative</v>
      </c>
      <c r="AE14" s="26"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1" t="str">
        <f t="shared" si="5"/>
        <v>2</v>
      </c>
      <c r="AG14" s="31" t="str">
        <f t="shared" si="2"/>
        <v>0</v>
      </c>
      <c r="AH14" s="27" t="str">
        <f t="shared" si="6"/>
        <v>0</v>
      </c>
      <c r="AI14" s="34" t="str">
        <f t="shared" si="7"/>
        <v>I</v>
      </c>
      <c r="AJ14" s="26" t="s">
        <v>936</v>
      </c>
      <c r="AK14" s="31" t="s">
        <v>943</v>
      </c>
      <c r="AL14" s="31" t="s">
        <v>944</v>
      </c>
      <c r="AM14" s="31" t="s">
        <v>944</v>
      </c>
      <c r="AN14" s="31" t="s">
        <v>70</v>
      </c>
      <c r="AO14" s="32">
        <f t="shared" ca="1" si="8"/>
        <v>1</v>
      </c>
      <c r="AP14" s="27">
        <f t="shared" si="9"/>
        <v>1</v>
      </c>
      <c r="AQ14" s="27">
        <f t="shared" si="10"/>
        <v>1</v>
      </c>
      <c r="AR14" s="27">
        <f t="shared" si="11"/>
        <v>1</v>
      </c>
      <c r="AS14" s="33">
        <f t="shared" si="3"/>
        <v>1</v>
      </c>
    </row>
    <row r="15" spans="1:45">
      <c r="A15" t="str">
        <f>'Model output'!A14</f>
        <v>TCGA-BJ-A28T</v>
      </c>
      <c r="B15" s="42">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output'!G14)),AND(ISNUMBER(SEARCH("V ",'Model output'!G14)), NOT(ISNUMBER(SEARCH("VI",'Model output'!G14)))),ISNUMBER(SEARCH("five",'Model output'!G14)),ISNUMBER(SEARCH("5",'Model output'!G14))))), "lateral", "central"))</f>
        <v>central</v>
      </c>
      <c r="H15" t="str">
        <f>IF('Model output'!H14="","negative",IF('Model output'!H14="[]", "negative", IF(OR(ISNUMBER(SEARCH("lymph node",'Model output'!H14)),ISNUMBER(SEARCH("Not mentioned",'Model output'!H14)),ISNUMBER(SEARCH("neck",'Model output'!H14)),ISNUMBER(SEARCH("Not applicable",'Model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
      </c>
      <c r="L15" s="8" t="str">
        <f t="shared" si="4"/>
        <v/>
      </c>
      <c r="M15" t="str" cm="1">
        <f t="array" ref="M15">IF(L15="","",IF(ISNUMBER(SEARCH("cm",L15)),MAX(VALUE(SUBSTITUTE(_xlfn.FILTERXML("&lt;t&gt;&lt;s&gt;"&amp;SUBSTITUTE(L15,",","&lt;/s&gt;&lt;s&gt;")&amp;"&lt;/s&gt;&lt;/t&gt;","//s"),"cm",""))),MAX(VALUE(SUBSTITUTE(_xlfn.FILTERXML("&lt;t&gt;&lt;s&gt;"&amp;SUBSTITUTE(L15,",","&lt;/s&gt;&lt;s&gt;")&amp;"&lt;/s&gt;&lt;/t&gt;","//s"),"mm","")))/10))</f>
        <v/>
      </c>
      <c r="N15" t="str">
        <f>IF('Model output'!L14="","",'Model output'!L14)</f>
        <v>Papillary carcinoma</v>
      </c>
      <c r="O15" t="str">
        <f>IF('Model output'!M14="","",'Model output'!M14)</f>
        <v>Conventional</v>
      </c>
      <c r="P15" t="str">
        <f>IF('Model output'!N14="","",'Model output'!N14)</f>
        <v>1.3 cm</v>
      </c>
      <c r="Q15" t="str">
        <f t="shared" si="1"/>
        <v>1.3cm</v>
      </c>
      <c r="R15" cm="1">
        <f t="array" ref="R15">IF(Q15="","",IF(ISNUMBER(SEARCH("cm",Q15)),MAX(VALUE(SUBSTITUTE(_xlfn.FILTERXML("&lt;t&gt;&lt;s&gt;"&amp;SUBSTITUTE(Q15,",","&lt;/s&gt;&lt;s&gt;")&amp;"&lt;/s&gt;&lt;/t&gt;","//s"),"cm",""))),MAX(VALUE(SUBSTITUTE(_xlfn.FILTERXML("&lt;t&gt;&lt;s&gt;"&amp;SUBSTITUTE(Q15,",","&lt;/s&gt;&lt;s&gt;")&amp;"&lt;/s&gt;&lt;/t&gt;","//s"),"mm","")))/10))</f>
        <v>1.3</v>
      </c>
      <c r="S15" t="str">
        <f>IF(OR('Model output'!P14="",ISNUMBER(SEARCH("Not identified", 'Model output'!P14)),ISNUMBER(SEARCH("Absent",'Model output'!P14)),ISNUMBER(SEARCH("No",'Model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t="str">
        <f>IF('Model output'!S14="","", IF('Model output'!S14= "[]", "", 'Model output'!S14))</f>
        <v>Not identified</v>
      </c>
      <c r="Y15" t="str">
        <f>IF(OR('Model output'!S14="",ISNUMBER(SEARCH("Absent",'Model output'!S14)),ISNUMBER(SEARCH("Not identified",'Model output'!S14)),ISNUMBER(SEARCH("limited to thyroid",'Model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 IF('Model output'!T14="[]", "", IF('Model output'!T14="Not mentioned", "No", "Yes")))</f>
        <v/>
      </c>
      <c r="AB15" t="str">
        <f>IF(AA15&lt;&gt;"Yes","",IF(OR('Model output'!U14="",'Model output'!U14="[]",ISNUMBER(SEARCH("Not identified",'Model output'!U14))),"",'Model output'!U14))</f>
        <v/>
      </c>
      <c r="AC15" s="1" t="str">
        <f>IF(OR('Model output'!V14="", AND(ISERROR(SEARCH("Positive",'Model output'!V14)), ISNUMBER(SEARCH("Negative",'Model output'!V14))), ISNUMBER(SEARCH("Uninvolved",'Model output'!V14)), ISNUMBER(SEARCH("not involved",'Model output'!V14)), ISNUMBER(SEARCH("cannot be assessed",'Model output'!V14)), ISNUMBER(SEARCH("Free",'Model output'!V14)), ISNUMBER(SEARCH("1 mm",'Model output'!V14)), ISNUMBER(SEARCH("0.1 CM",'Model output'!V14)), ISNUMBER(SEARCH("less than 0.2 mm",'Model output'!V14)), ISNUMBER(SEARCH("less than 0.5 mm",'Model output'!V14)), ISNUMBER(SEARCH("Margins close",'Model output'!V14)), ISNUMBER(SEARCH("extends close to",'Model output'!V14)), ISNUMBER(SEARCH("abut",'Model output'!V14))), "negative", "positive")</f>
        <v>negative</v>
      </c>
      <c r="AE15" s="26"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intermediate</v>
      </c>
      <c r="AF15" s="31" t="str">
        <f t="shared" si="5"/>
        <v>1b</v>
      </c>
      <c r="AG15" s="31" t="str">
        <f t="shared" si="2"/>
        <v>1a</v>
      </c>
      <c r="AH15" s="27" t="str">
        <f t="shared" si="6"/>
        <v>0</v>
      </c>
      <c r="AI15" s="34" t="str">
        <f t="shared" si="7"/>
        <v>I</v>
      </c>
      <c r="AJ15" s="26" t="s">
        <v>938</v>
      </c>
      <c r="AK15" s="31" t="s">
        <v>940</v>
      </c>
      <c r="AL15" s="31" t="s">
        <v>945</v>
      </c>
      <c r="AM15" s="31" t="s">
        <v>944</v>
      </c>
      <c r="AN15" s="31" t="s">
        <v>70</v>
      </c>
      <c r="AO15" s="32">
        <f t="shared" ca="1" si="8"/>
        <v>1</v>
      </c>
      <c r="AP15" s="27">
        <f t="shared" si="9"/>
        <v>1</v>
      </c>
      <c r="AQ15" s="27">
        <f t="shared" si="10"/>
        <v>1</v>
      </c>
      <c r="AR15" s="27">
        <f t="shared" si="11"/>
        <v>1</v>
      </c>
      <c r="AS15" s="33">
        <f t="shared" si="3"/>
        <v>1</v>
      </c>
    </row>
    <row r="16" spans="1:45">
      <c r="A16" t="str">
        <f>'Model output'!A15</f>
        <v>TCGA-BJ-A28V</v>
      </c>
      <c r="B16" s="42">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output'!G15)),AND(ISNUMBER(SEARCH("V ",'Model output'!G15)), NOT(ISNUMBER(SEARCH("VI",'Model output'!G15)))),ISNUMBER(SEARCH("five",'Model output'!G15)),ISNUMBER(SEARCH("5",'Model output'!G15))))), "lateral", "central"))</f>
        <v/>
      </c>
      <c r="H16" t="str">
        <f>IF('Model output'!H15="","negative",IF('Model output'!H15="[]", "negative", IF(OR(ISNUMBER(SEARCH("lymph node",'Model output'!H15)),ISNUMBER(SEARCH("Not mentioned",'Model output'!H15)),ISNUMBER(SEARCH("neck",'Model output'!H15)),ISNUMBER(SEARCH("Not applicable",'Model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4"/>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v>
      </c>
      <c r="O16" t="str">
        <f>IF('Model output'!M15="","",'Model output'!M15)</f>
        <v>Encapsulated follicular variant</v>
      </c>
      <c r="P16" t="str">
        <f>IF('Model output'!N15="","",'Model output'!N15)</f>
        <v>4.5 cm</v>
      </c>
      <c r="Q16" t="str">
        <f t="shared" si="1"/>
        <v>4.5cm</v>
      </c>
      <c r="R16" cm="1">
        <f t="array" ref="R16">IF(Q16="","",IF(ISNUMBER(SEARCH("cm",Q16)),MAX(VALUE(SUBSTITUTE(_xlfn.FILTERXML("&lt;t&gt;&lt;s&gt;"&amp;SUBSTITUTE(Q16,",","&lt;/s&gt;&lt;s&gt;")&amp;"&lt;/s&gt;&lt;/t&gt;","//s"),"cm",""))),MAX(VALUE(SUBSTITUTE(_xlfn.FILTERXML("&lt;t&gt;&lt;s&gt;"&amp;SUBSTITUTE(Q16,",","&lt;/s&gt;&lt;s&gt;")&amp;"&lt;/s&gt;&lt;/t&gt;","//s"),"mm","")))/10))</f>
        <v>4.5</v>
      </c>
      <c r="S16" t="str">
        <f>IF(OR('Model output'!P15="",ISNUMBER(SEARCH("Not identified", 'Model output'!P15)),ISNUMBER(SEARCH("Absent",'Model output'!P15)),ISNUMBER(SEARCH("No",'Model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t="str">
        <f>IF('Model output'!S15="","", IF('Model output'!S15= "[]", "", 'Model output'!S15))</f>
        <v>Not identified</v>
      </c>
      <c r="Y16" t="str">
        <f>IF(OR('Model output'!S15="",ISNUMBER(SEARCH("Absent",'Model output'!S15)),ISNUMBER(SEARCH("Not identified",'Model output'!S15)),ISNUMBER(SEARCH("limited to thyroid",'Model output'!S15)),ISNUMBER(SEARCH("No",'Model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 IF('Model output'!T15="[]", "", IF('Model output'!T15="Not mentioned", "No", "Yes")))</f>
        <v/>
      </c>
      <c r="AB16" t="str">
        <f>IF(AA16&lt;&gt;"Yes","",IF(OR('Model output'!U15="",'Model output'!U15="[]",ISNUMBER(SEARCH("Not identified",'Model output'!U15))),"",'Model output'!U15))</f>
        <v/>
      </c>
      <c r="AC16" s="1" t="str">
        <f>IF(OR('Model output'!V15="", AND(ISERROR(SEARCH("Positive",'Model output'!V15)), ISNUMBER(SEARCH("Negative",'Model output'!V15))), ISNUMBER(SEARCH("Uninvolved",'Model output'!V15)), ISNUMBER(SEARCH("not involved",'Model output'!V15)), ISNUMBER(SEARCH("cannot be assessed",'Model output'!V15)), ISNUMBER(SEARCH("Free",'Model output'!V15)), ISNUMBER(SEARCH("1 mm",'Model output'!V15)), ISNUMBER(SEARCH("0.1 CM",'Model output'!V15)), ISNUMBER(SEARCH("less than 0.2 mm",'Model output'!V15)), ISNUMBER(SEARCH("less than 0.5 mm",'Model output'!V15)), ISNUMBER(SEARCH("Margins close",'Model output'!V15)), ISNUMBER(SEARCH("extends close to",'Model output'!V15)), ISNUMBER(SEARCH("abut",'Model output'!V15))), "negative", "positive")</f>
        <v>negative</v>
      </c>
      <c r="AE16" s="26"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low</v>
      </c>
      <c r="AF16" s="31" t="str">
        <f t="shared" si="5"/>
        <v>3a</v>
      </c>
      <c r="AG16" s="31" t="str">
        <f t="shared" si="2"/>
        <v>0</v>
      </c>
      <c r="AH16" s="27" t="str">
        <f t="shared" si="6"/>
        <v>0</v>
      </c>
      <c r="AI16" s="34" t="str">
        <f t="shared" si="7"/>
        <v>II</v>
      </c>
      <c r="AJ16" s="26" t="s">
        <v>936</v>
      </c>
      <c r="AK16" s="31" t="s">
        <v>946</v>
      </c>
      <c r="AL16" s="31" t="s">
        <v>941</v>
      </c>
      <c r="AM16" s="31" t="s">
        <v>944</v>
      </c>
      <c r="AN16" s="31" t="s">
        <v>942</v>
      </c>
      <c r="AO16" s="32">
        <f t="shared" ca="1" si="8"/>
        <v>1</v>
      </c>
      <c r="AP16" s="27">
        <f t="shared" si="9"/>
        <v>1</v>
      </c>
      <c r="AQ16" s="27">
        <f t="shared" si="10"/>
        <v>1</v>
      </c>
      <c r="AR16" s="27">
        <f t="shared" si="11"/>
        <v>1</v>
      </c>
      <c r="AS16" s="33">
        <f t="shared" si="3"/>
        <v>1</v>
      </c>
    </row>
    <row r="17" spans="1:45">
      <c r="A17" t="str">
        <f>'Model output'!A16</f>
        <v>TCGA-BJ-A28X</v>
      </c>
      <c r="B17" s="42">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output'!G16)),AND(ISNUMBER(SEARCH("V ",'Model output'!G16)), NOT(ISNUMBER(SEARCH("VI",'Model output'!G16)))),ISNUMBER(SEARCH("five",'Model output'!G16)),ISNUMBER(SEARCH("5",'Model output'!G16))))), "lateral", "central"))</f>
        <v>central</v>
      </c>
      <c r="H17" t="str">
        <f>IF('Model output'!H16="","negative",IF('Model output'!H16="[]", "negative", IF(OR(ISNUMBER(SEARCH("lymph node",'Model output'!H16)),ISNUMBER(SEARCH("Not mentioned",'Model output'!H16)),ISNUMBER(SEARCH("neck",'Model output'!H16)),ISNUMBER(SEARCH("Not applicable",'Model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4"/>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carcinoma</v>
      </c>
      <c r="O17" t="str">
        <f>IF('Model output'!M16="","",'Model output'!M16)</f>
        <v>tall cell variant</v>
      </c>
      <c r="P17" t="str">
        <f>IF('Model output'!N16="","",'Model output'!N16)</f>
        <v>1.2 cm</v>
      </c>
      <c r="Q17" t="str">
        <f t="shared" si="1"/>
        <v>1.2cm</v>
      </c>
      <c r="R17" cm="1">
        <f t="array" ref="R17">IF(Q17="","",IF(ISNUMBER(SEARCH("cm",Q17)),MAX(VALUE(SUBSTITUTE(_xlfn.FILTERXML("&lt;t&gt;&lt;s&gt;"&amp;SUBSTITUTE(Q17,",","&lt;/s&gt;&lt;s&gt;")&amp;"&lt;/s&gt;&lt;/t&gt;","//s"),"cm",""))),MAX(VALUE(SUBSTITUTE(_xlfn.FILTERXML("&lt;t&gt;&lt;s&gt;"&amp;SUBSTITUTE(Q17,",","&lt;/s&gt;&lt;s&gt;")&amp;"&lt;/s&gt;&lt;/t&gt;","//s"),"mm","")))/10))</f>
        <v>1.2</v>
      </c>
      <c r="S17" t="str">
        <f>IF(OR('Model output'!P16="",ISNUMBER(SEARCH("Not identified", 'Model output'!P16)),ISNUMBER(SEARCH("Absent",'Model output'!P16)),ISNUMBER(SEARCH("No",'Model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t="str">
        <f>IF('Model output'!S16="","", IF('Model output'!S16= "[]", "", 'Model output'!S16))</f>
        <v>Present</v>
      </c>
      <c r="Y17" t="str">
        <f>IF(OR('Model output'!S16="",ISNUMBER(SEARCH("Absent",'Model output'!S16)),ISNUMBER(SEARCH("Not identified",'Model output'!S16)),ISNUMBER(SEARCH("limited to thyroid",'Model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 IF('Model output'!T16="[]", "", IF('Model output'!T16="Not mentioned", "No", "Yes")))</f>
        <v/>
      </c>
      <c r="AB17" t="str">
        <f>IF(AA17&lt;&gt;"Yes","",IF(OR('Model output'!U16="",'Model output'!U16="[]",ISNUMBER(SEARCH("Not identified",'Model output'!U16))),"",'Model output'!U16))</f>
        <v/>
      </c>
      <c r="AC17" s="1" t="str">
        <f>IF(OR('Model output'!V16="", AND(ISERROR(SEARCH("Positive",'Model output'!V16)), ISNUMBER(SEARCH("Negative",'Model output'!V16))), ISNUMBER(SEARCH("Uninvolved",'Model output'!V16)), ISNUMBER(SEARCH("not involved",'Model output'!V16)), ISNUMBER(SEARCH("cannot be assessed",'Model output'!V16)), ISNUMBER(SEARCH("Free",'Model output'!V16)), ISNUMBER(SEARCH("1 mm",'Model output'!V16)), ISNUMBER(SEARCH("0.1 CM",'Model output'!V16)), ISNUMBER(SEARCH("less than 0.2 mm",'Model output'!V16)), ISNUMBER(SEARCH("less than 0.5 mm",'Model output'!V16)), ISNUMBER(SEARCH("Margins close",'Model output'!V16)), ISNUMBER(SEARCH("extends close to",'Model output'!V16)), ISNUMBER(SEARCH("abut",'Model output'!V16))), "negative", "positive")</f>
        <v>negative</v>
      </c>
      <c r="AE17" s="26"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intermediate</v>
      </c>
      <c r="AF17" s="31" t="str">
        <f t="shared" si="5"/>
        <v>1b</v>
      </c>
      <c r="AG17" s="31" t="str">
        <f t="shared" si="2"/>
        <v>1a</v>
      </c>
      <c r="AH17" s="27" t="str">
        <f t="shared" si="6"/>
        <v>0</v>
      </c>
      <c r="AI17" s="34" t="str">
        <f t="shared" si="7"/>
        <v>I</v>
      </c>
      <c r="AJ17" s="26" t="s">
        <v>937</v>
      </c>
      <c r="AK17" s="31" t="s">
        <v>940</v>
      </c>
      <c r="AL17" s="31" t="s">
        <v>945</v>
      </c>
      <c r="AM17" s="31" t="s">
        <v>944</v>
      </c>
      <c r="AN17" s="31" t="s">
        <v>70</v>
      </c>
      <c r="AO17" s="32">
        <f t="shared" ca="1" si="8"/>
        <v>1</v>
      </c>
      <c r="AP17" s="27">
        <f t="shared" si="9"/>
        <v>1</v>
      </c>
      <c r="AQ17" s="27">
        <f t="shared" si="10"/>
        <v>1</v>
      </c>
      <c r="AR17" s="27">
        <f t="shared" si="11"/>
        <v>1</v>
      </c>
      <c r="AS17" s="33">
        <f t="shared" si="3"/>
        <v>1</v>
      </c>
    </row>
    <row r="18" spans="1:45">
      <c r="A18" t="str">
        <f>'Model output'!A17</f>
        <v>TCGA-BJ-A28Z</v>
      </c>
      <c r="B18" s="42">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output'!G17)),AND(ISNUMBER(SEARCH("V ",'Model output'!G17)), NOT(ISNUMBER(SEARCH("VI",'Model output'!G17)))),ISNUMBER(SEARCH("five",'Model output'!G17)),ISNUMBER(SEARCH("5",'Model output'!G17))))), "lateral", "central"))</f>
        <v>central</v>
      </c>
      <c r="H18" t="str">
        <f>IF('Model output'!H17="","negative",IF('Model output'!H17="[]", "negative", IF(OR(ISNUMBER(SEARCH("lymph node",'Model output'!H17)),ISNUMBER(SEARCH("Not mentioned",'Model output'!H17)),ISNUMBER(SEARCH("neck",'Model output'!H17)),ISNUMBER(SEARCH("Not applicable",'Model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4"/>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carcinoma</v>
      </c>
      <c r="O18" t="str">
        <f>IF('Model output'!M17="","",'Model output'!M17)</f>
        <v/>
      </c>
      <c r="P18" t="str">
        <f>IF('Model output'!N17="","",'Model output'!N17)</f>
        <v>1 cm</v>
      </c>
      <c r="Q18" t="str">
        <f t="shared" si="1"/>
        <v>1cm</v>
      </c>
      <c r="R18" cm="1">
        <f t="array" ref="R18">IF(Q18="","",IF(ISNUMBER(SEARCH("cm",Q18)),MAX(VALUE(SUBSTITUTE(_xlfn.FILTERXML("&lt;t&gt;&lt;s&gt;"&amp;SUBSTITUTE(Q18,",","&lt;/s&gt;&lt;s&gt;")&amp;"&lt;/s&gt;&lt;/t&gt;","//s"),"cm",""))),MAX(VALUE(SUBSTITUTE(_xlfn.FILTERXML("&lt;t&gt;&lt;s&gt;"&amp;SUBSTITUTE(Q18,",","&lt;/s&gt;&lt;s&gt;")&amp;"&lt;/s&gt;&lt;/t&gt;","//s"),"mm","")))/10))</f>
        <v>1</v>
      </c>
      <c r="S18" t="str">
        <f>IF(OR('Model output'!P17="",ISNUMBER(SEARCH("Not identified", 'Model output'!P17)),ISNUMBER(SEARCH("Absent",'Model output'!P17)),ISNUMBER(SEARCH("No",'Model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positive</v>
      </c>
      <c r="X18" t="str">
        <f>IF('Model output'!S17="","", IF('Model output'!S17= "[]", "", 'Model output'!S17))</f>
        <v>Present</v>
      </c>
      <c r="Y18" t="str">
        <f>IF(OR('Model output'!S17="",ISNUMBER(SEARCH("Absent",'Model output'!S17)),ISNUMBER(SEARCH("Not identified",'Model output'!S17)),ISNUMBER(SEARCH("limited to thyroid",'Model output'!S17)),ISNUMBER(SEARCH("No",'Model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 IF('Model output'!T17="[]", "", IF('Model output'!T17="Not mentioned", "No", "Yes")))</f>
        <v>Yes</v>
      </c>
      <c r="AB18" t="str">
        <f>IF(AA18&lt;&gt;"Yes","",IF(OR('Model output'!U17="",'Model output'!U17="[]",ISNUMBER(SEARCH("Not identified",'Model output'!U17))),"",'Model output'!U17))</f>
        <v/>
      </c>
      <c r="AC18" s="1" t="str">
        <f>IF(OR('Model output'!V17="", AND(ISERROR(SEARCH("Positive",'Model output'!V17)), ISNUMBER(SEARCH("Negative",'Model output'!V17))), ISNUMBER(SEARCH("Uninvolved",'Model output'!V17)), ISNUMBER(SEARCH("not involved",'Model output'!V17)), ISNUMBER(SEARCH("cannot be assessed",'Model output'!V17)), ISNUMBER(SEARCH("Free",'Model output'!V17)), ISNUMBER(SEARCH("1 mm",'Model output'!V17)), ISNUMBER(SEARCH("0.1 CM",'Model output'!V17)), ISNUMBER(SEARCH("less than 0.2 mm",'Model output'!V17)), ISNUMBER(SEARCH("less than 0.5 mm",'Model output'!V17)), ISNUMBER(SEARCH("Margins close",'Model output'!V17)), ISNUMBER(SEARCH("extends close to",'Model output'!V17)), ISNUMBER(SEARCH("abut",'Model output'!V17))), "negative", "positive")</f>
        <v>negative</v>
      </c>
      <c r="AE18" s="26"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intermediate</v>
      </c>
      <c r="AF18" s="31" t="str">
        <f t="shared" si="5"/>
        <v>1a</v>
      </c>
      <c r="AG18" s="31" t="str">
        <f t="shared" si="2"/>
        <v>1a</v>
      </c>
      <c r="AH18" s="27" t="str">
        <f t="shared" si="6"/>
        <v>0</v>
      </c>
      <c r="AI18" s="34" t="str">
        <f t="shared" si="7"/>
        <v>I</v>
      </c>
      <c r="AJ18" s="26" t="s">
        <v>937</v>
      </c>
      <c r="AK18" s="31" t="s">
        <v>945</v>
      </c>
      <c r="AL18" s="31" t="s">
        <v>945</v>
      </c>
      <c r="AM18" s="31" t="s">
        <v>944</v>
      </c>
      <c r="AN18" s="31" t="s">
        <v>70</v>
      </c>
      <c r="AO18" s="32">
        <f t="shared" ca="1" si="8"/>
        <v>1</v>
      </c>
      <c r="AP18" s="27">
        <f t="shared" si="9"/>
        <v>1</v>
      </c>
      <c r="AQ18" s="27">
        <f t="shared" si="10"/>
        <v>1</v>
      </c>
      <c r="AR18" s="27">
        <f t="shared" si="11"/>
        <v>1</v>
      </c>
      <c r="AS18" s="33">
        <f t="shared" si="3"/>
        <v>1</v>
      </c>
    </row>
    <row r="19" spans="1:45">
      <c r="A19" t="str">
        <f>'Model output'!A18</f>
        <v>TCGA-BJ-A290</v>
      </c>
      <c r="B19" s="42">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output'!G18)),AND(ISNUMBER(SEARCH("V ",'Model output'!G18)), NOT(ISNUMBER(SEARCH("VI",'Model output'!G18)))),ISNUMBER(SEARCH("five",'Model output'!G18)),ISNUMBER(SEARCH("5",'Model output'!G18))))), "lateral", "central"))</f>
        <v>central</v>
      </c>
      <c r="H19" t="str">
        <f>IF('Model output'!H18="","negative",IF('Model output'!H18="[]", "negative", IF(OR(ISNUMBER(SEARCH("lymph node",'Model output'!H18)),ISNUMBER(SEARCH("Not mentioned",'Model output'!H18)),ISNUMBER(SEARCH("neck",'Model output'!H18)),ISNUMBER(SEARCH("Not applicable",'Model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4.5 cm</v>
      </c>
      <c r="L19" s="8" t="str">
        <f t="shared" si="4"/>
        <v>4.5cm</v>
      </c>
      <c r="M19" cm="1">
        <f t="array" ref="M19">IF(L19="","",IF(ISNUMBER(SEARCH("cm",L19)),MAX(VALUE(SUBSTITUTE(_xlfn.FILTERXML("&lt;t&gt;&lt;s&gt;"&amp;SUBSTITUTE(L19,",","&lt;/s&gt;&lt;s&gt;")&amp;"&lt;/s&gt;&lt;/t&gt;","//s"),"cm",""))),MAX(VALUE(SUBSTITUTE(_xlfn.FILTERXML("&lt;t&gt;&lt;s&gt;"&amp;SUBSTITUTE(L19,",","&lt;/s&gt;&lt;s&gt;")&amp;"&lt;/s&gt;&lt;/t&gt;","//s"),"mm","")))/10))</f>
        <v>4.5</v>
      </c>
      <c r="N19" t="str">
        <f>IF('Model output'!L18="","",'Model output'!L18)</f>
        <v>Papillary carcinoma</v>
      </c>
      <c r="O19" t="str">
        <f>IF('Model output'!M18="","",'Model output'!M18)</f>
        <v/>
      </c>
      <c r="P19" t="str">
        <f>IF('Model output'!N18="","",'Model output'!N18)</f>
        <v>4.5 cm</v>
      </c>
      <c r="Q19" t="str">
        <f t="shared" si="1"/>
        <v>4.5cm</v>
      </c>
      <c r="R19" cm="1">
        <f t="array" ref="R19">IF(Q19="","",IF(ISNUMBER(SEARCH("cm",Q19)),MAX(VALUE(SUBSTITUTE(_xlfn.FILTERXML("&lt;t&gt;&lt;s&gt;"&amp;SUBSTITUTE(Q19,",","&lt;/s&gt;&lt;s&gt;")&amp;"&lt;/s&gt;&lt;/t&gt;","//s"),"cm",""))),MAX(VALUE(SUBSTITUTE(_xlfn.FILTERXML("&lt;t&gt;&lt;s&gt;"&amp;SUBSTITUTE(Q19,",","&lt;/s&gt;&lt;s&gt;")&amp;"&lt;/s&gt;&lt;/t&gt;","//s"),"mm","")))/10))</f>
        <v>4.5</v>
      </c>
      <c r="S19" t="str">
        <f>IF(OR('Model output'!P18="",ISNUMBER(SEARCH("Not identified", 'Model output'!P18)),ISNUMBER(SEARCH("Absent",'Model output'!P18)),ISNUMBER(SEARCH("No",'Model output'!P18)),ISNUMBER(SEARCH("Negative",'Model output'!P18))),"negative","positive")</f>
        <v>positive</v>
      </c>
      <c r="T19" t="str">
        <f>IF('Model output'!O18="","",'Model output'!O18)</f>
        <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t="str">
        <f>IF('Model output'!S18="","", IF('Model output'!S18= "[]", "", 'Model output'!S18))</f>
        <v>Present</v>
      </c>
      <c r="Y19" t="str">
        <f>IF(OR('Model output'!S18="",ISNUMBER(SEARCH("Absent",'Model output'!S18)),ISNUMBER(SEARCH("Not identified",'Model output'!S18)),ISNUMBER(SEARCH("limited to thyroid",'Model output'!S18)),ISNUMBER(SEARCH("No",'Model output'!S18)),ISNUMBER(SEARCH("negative",'Model output'!S18))),"negative",IF(Z19="positive","gETE", "positive"))</f>
        <v>positive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 IF('Model output'!T18="[]", "", IF('Model output'!T18="Not mentioned", "No", "Yes")))</f>
        <v>Yes</v>
      </c>
      <c r="AB19" t="str">
        <f>IF(AA19&lt;&gt;"Yes","",IF(OR('Model output'!U18="",'Model output'!U18="[]",ISNUMBER(SEARCH("Not identified",'Model output'!U18))),"",'Model output'!U18))</f>
        <v>BRAF V600E</v>
      </c>
      <c r="AC19" s="1" t="str">
        <f>IF(OR('Model output'!V18="", AND(ISERROR(SEARCH("Positive",'Model output'!V18)), ISNUMBER(SEARCH("Negative",'Model output'!V18))), ISNUMBER(SEARCH("Uninvolved",'Model output'!V18)), ISNUMBER(SEARCH("not involved",'Model output'!V18)), ISNUMBER(SEARCH("cannot be assessed",'Model output'!V18)), ISNUMBER(SEARCH("Free",'Model output'!V18)), ISNUMBER(SEARCH("1 mm",'Model output'!V18)), ISNUMBER(SEARCH("0.1 CM",'Model output'!V18)), ISNUMBER(SEARCH("less than 0.2 mm",'Model output'!V18)), ISNUMBER(SEARCH("less than 0.5 mm",'Model output'!V18)), ISNUMBER(SEARCH("Margins close",'Model output'!V18)), ISNUMBER(SEARCH("extends close to",'Model output'!V18)), ISNUMBER(SEARCH("abut",'Model output'!V18))), "negative", "positive")</f>
        <v>positive</v>
      </c>
      <c r="AE19" s="26"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31" t="str">
        <f t="shared" si="5"/>
        <v>3a</v>
      </c>
      <c r="AG19" s="31" t="str">
        <f t="shared" si="2"/>
        <v>1a</v>
      </c>
      <c r="AH19" s="27" t="str">
        <f t="shared" si="6"/>
        <v>0</v>
      </c>
      <c r="AI19" s="34" t="str">
        <f t="shared" si="7"/>
        <v>II</v>
      </c>
      <c r="AJ19" s="26" t="s">
        <v>935</v>
      </c>
      <c r="AK19" s="31" t="s">
        <v>939</v>
      </c>
      <c r="AL19" s="31" t="s">
        <v>945</v>
      </c>
      <c r="AM19" s="31" t="s">
        <v>944</v>
      </c>
      <c r="AN19" s="31" t="s">
        <v>942</v>
      </c>
      <c r="AO19" s="32">
        <f t="shared" si="8"/>
        <v>1</v>
      </c>
      <c r="AP19" s="27">
        <f t="shared" si="9"/>
        <v>0</v>
      </c>
      <c r="AQ19" s="27">
        <f t="shared" si="10"/>
        <v>1</v>
      </c>
      <c r="AR19" s="27">
        <f t="shared" si="11"/>
        <v>1</v>
      </c>
      <c r="AS19" s="33">
        <f t="shared" si="3"/>
        <v>1</v>
      </c>
    </row>
    <row r="20" spans="1:45">
      <c r="A20" t="str">
        <f>'Model output'!A19</f>
        <v>TCGA-BJ-A291</v>
      </c>
      <c r="B20" s="42">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output'!G19)),AND(ISNUMBER(SEARCH("V ",'Model output'!G19)), NOT(ISNUMBER(SEARCH("VI",'Model output'!G19)))),ISNUMBER(SEARCH("five",'Model output'!G19)),ISNUMBER(SEARCH("5",'Model output'!G19))))), "lateral", "central"))</f>
        <v/>
      </c>
      <c r="H20" t="str">
        <f>IF('Model output'!H19="","negative",IF('Model output'!H19="[]", "negative", IF(OR(ISNUMBER(SEARCH("lymph node",'Model output'!H19)),ISNUMBER(SEARCH("Not mentioned",'Model output'!H19)),ISNUMBER(SEARCH("neck",'Model output'!H19)),ISNUMBER(SEARCH("Not applicable",'Model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4"/>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Oncocytic variant, Encapsulated with oncolytic features</v>
      </c>
      <c r="P20" t="str">
        <f>IF('Model output'!N19="","",'Model output'!N19)</f>
        <v>1.5 cm</v>
      </c>
      <c r="Q20" t="str">
        <f t="shared" si="1"/>
        <v>1.5cm</v>
      </c>
      <c r="R20" cm="1">
        <f t="array" ref="R20">IF(Q20="","",IF(ISNUMBER(SEARCH("cm",Q20)),MAX(VALUE(SUBSTITUTE(_xlfn.FILTERXML("&lt;t&gt;&lt;s&gt;"&amp;SUBSTITUTE(Q20,",","&lt;/s&gt;&lt;s&gt;")&amp;"&lt;/s&gt;&lt;/t&gt;","//s"),"cm",""))),MAX(VALUE(SUBSTITUTE(_xlfn.FILTERXML("&lt;t&gt;&lt;s&gt;"&amp;SUBSTITUTE(Q20,",","&lt;/s&gt;&lt;s&gt;")&amp;"&lt;/s&gt;&lt;/t&gt;","//s"),"mm","")))/10))</f>
        <v>1.5</v>
      </c>
      <c r="S20" t="str">
        <f>IF(OR('Model output'!P19="",ISNUMBER(SEARCH("Not identified", 'Model output'!P19)),ISNUMBER(SEARCH("Absent",'Model output'!P19)),ISNUMBER(SEARCH("No",'Model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t="str">
        <f>IF('Model output'!S19="","", IF('Model output'!S19= "[]", "", 'Model output'!S19))</f>
        <v>None</v>
      </c>
      <c r="Y20" t="str">
        <f>IF(OR('Model output'!S19="",ISNUMBER(SEARCH("Absent",'Model output'!S19)),ISNUMBER(SEARCH("Not identified",'Model output'!S19)),ISNUMBER(SEARCH("limited to thyroid",'Model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 IF('Model output'!T19="[]", "", IF('Model output'!T19="Not mentioned", "No", "Yes")))</f>
        <v/>
      </c>
      <c r="AB20" t="str">
        <f>IF(AA20&lt;&gt;"Yes","",IF(OR('Model output'!U19="",'Model output'!U19="[]",ISNUMBER(SEARCH("Not identified",'Model output'!U19))),"",'Model output'!U19))</f>
        <v/>
      </c>
      <c r="AC20" s="1" t="str">
        <f>IF(OR('Model output'!V19="", AND(ISERROR(SEARCH("Positive",'Model output'!V19)), ISNUMBER(SEARCH("Negative",'Model output'!V19))), ISNUMBER(SEARCH("Uninvolved",'Model output'!V19)), ISNUMBER(SEARCH("not involved",'Model output'!V19)), ISNUMBER(SEARCH("cannot be assessed",'Model output'!V19)), ISNUMBER(SEARCH("Free",'Model output'!V19)), ISNUMBER(SEARCH("1 mm",'Model output'!V19)), ISNUMBER(SEARCH("0.1 CM",'Model output'!V19)), ISNUMBER(SEARCH("less than 0.2 mm",'Model output'!V19)), ISNUMBER(SEARCH("less than 0.5 mm",'Model output'!V19)), ISNUMBER(SEARCH("Margins close",'Model output'!V19)), ISNUMBER(SEARCH("extends close to",'Model output'!V19)), ISNUMBER(SEARCH("abut",'Model output'!V19))), "negative", "positive")</f>
        <v>negative</v>
      </c>
      <c r="AE20" s="26"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1" t="str">
        <f t="shared" si="5"/>
        <v>1b</v>
      </c>
      <c r="AG20" s="31" t="str">
        <f t="shared" si="2"/>
        <v>0</v>
      </c>
      <c r="AH20" s="27" t="str">
        <f t="shared" si="6"/>
        <v>0</v>
      </c>
      <c r="AI20" s="34" t="str">
        <f t="shared" si="7"/>
        <v>I</v>
      </c>
      <c r="AJ20" s="26" t="s">
        <v>936</v>
      </c>
      <c r="AK20" s="31" t="s">
        <v>940</v>
      </c>
      <c r="AL20" s="31" t="s">
        <v>941</v>
      </c>
      <c r="AM20" s="31" t="s">
        <v>944</v>
      </c>
      <c r="AN20" s="31" t="s">
        <v>70</v>
      </c>
      <c r="AO20" s="32">
        <f t="shared" ca="1" si="8"/>
        <v>1</v>
      </c>
      <c r="AP20" s="27">
        <f t="shared" si="9"/>
        <v>1</v>
      </c>
      <c r="AQ20" s="27">
        <f t="shared" si="10"/>
        <v>1</v>
      </c>
      <c r="AR20" s="27">
        <f t="shared" si="11"/>
        <v>1</v>
      </c>
      <c r="AS20" s="33">
        <f t="shared" si="3"/>
        <v>1</v>
      </c>
    </row>
    <row r="21" spans="1:45">
      <c r="A21" t="str">
        <f>'Model output'!A20</f>
        <v>TCGA-BJ-A2N7</v>
      </c>
      <c r="B21" s="42">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output'!G20)),AND(ISNUMBER(SEARCH("V ",'Model output'!G20)), NOT(ISNUMBER(SEARCH("VI",'Model output'!G20)))),ISNUMBER(SEARCH("five",'Model output'!G20)),ISNUMBER(SEARCH("5",'Model output'!G20))))), "lateral", "central"))</f>
        <v/>
      </c>
      <c r="H21" t="str">
        <f>IF('Model output'!H20="","negative",IF('Model output'!H20="[]", "negative", IF(OR(ISNUMBER(SEARCH("lymph node",'Model output'!H20)),ISNUMBER(SEARCH("Not mentioned",'Model output'!H20)),ISNUMBER(SEARCH("neck",'Model output'!H20)),ISNUMBER(SEARCH("Not applicable",'Model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4"/>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 carcinoma</v>
      </c>
      <c r="O21" t="str">
        <f>IF('Model output'!M20="","",'Model output'!M20)</f>
        <v/>
      </c>
      <c r="P21" t="str">
        <f>IF('Model output'!N20="","",'Model output'!N20)</f>
        <v>5.0 cm</v>
      </c>
      <c r="Q21" t="str">
        <f t="shared" si="1"/>
        <v>5.0cm</v>
      </c>
      <c r="R21" cm="1">
        <f t="array" ref="R21">IF(Q21="","",IF(ISNUMBER(SEARCH("cm",Q21)),MAX(VALUE(SUBSTITUTE(_xlfn.FILTERXML("&lt;t&gt;&lt;s&gt;"&amp;SUBSTITUTE(Q21,",","&lt;/s&gt;&lt;s&gt;")&amp;"&lt;/s&gt;&lt;/t&gt;","//s"),"cm",""))),MAX(VALUE(SUBSTITUTE(_xlfn.FILTERXML("&lt;t&gt;&lt;s&gt;"&amp;SUBSTITUTE(Q21,",","&lt;/s&gt;&lt;s&gt;")&amp;"&lt;/s&gt;&lt;/t&gt;","//s"),"mm","")))/10))</f>
        <v>5</v>
      </c>
      <c r="S21" t="str">
        <f>IF(OR('Model output'!P20="",ISNUMBER(SEARCH("Not identified", 'Model output'!P20)),ISNUMBER(SEARCH("Absent",'Model output'!P20)),ISNUMBER(SEARCH("No",'Model output'!P20)),ISNUMBER(SEARCH("Negative",'Model output'!P20))),"negative","positive")</f>
        <v>positive</v>
      </c>
      <c r="T21" t="str">
        <f>IF('Model output'!O20="","",'Model output'!O20)</f>
        <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t="str">
        <f>IF('Model output'!S20="","", IF('Model output'!S20= "[]", "", 'Model output'!S20))</f>
        <v>Absent</v>
      </c>
      <c r="Y21" t="str">
        <f>IF(OR('Model output'!S20="",ISNUMBER(SEARCH("Absent",'Model output'!S20)),ISNUMBER(SEARCH("Not identified",'Model output'!S20)),ISNUMBER(SEARCH("limited to thyroid",'Model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 IF('Model output'!T20="[]", "", IF('Model output'!T20="Not mentioned", "No", "Yes")))</f>
        <v>Yes</v>
      </c>
      <c r="AB21" t="str">
        <f>IF(AA21&lt;&gt;"Yes","",IF(OR('Model output'!U20="",'Model output'!U20="[]",ISNUMBER(SEARCH("Not identified",'Model output'!U20))),"",'Model output'!U20))</f>
        <v/>
      </c>
      <c r="AC21" s="1" t="str">
        <f>IF(OR('Model output'!V20="", AND(ISERROR(SEARCH("Positive",'Model output'!V20)), ISNUMBER(SEARCH("Negative",'Model output'!V20))), ISNUMBER(SEARCH("Uninvolved",'Model output'!V20)), ISNUMBER(SEARCH("not involved",'Model output'!V20)), ISNUMBER(SEARCH("cannot be assessed",'Model output'!V20)), ISNUMBER(SEARCH("Free",'Model output'!V20)), ISNUMBER(SEARCH("1 mm",'Model output'!V20)), ISNUMBER(SEARCH("0.1 CM",'Model output'!V20)), ISNUMBER(SEARCH("less than 0.2 mm",'Model output'!V20)), ISNUMBER(SEARCH("less than 0.5 mm",'Model output'!V20)), ISNUMBER(SEARCH("Margins close",'Model output'!V20)), ISNUMBER(SEARCH("extends close to",'Model output'!V20)), ISNUMBER(SEARCH("abut",'Model output'!V20))), "negative", "positive")</f>
        <v>negative</v>
      </c>
      <c r="AE21" s="26"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intermediate</v>
      </c>
      <c r="AF21" s="31" t="str">
        <f t="shared" si="5"/>
        <v>3a</v>
      </c>
      <c r="AG21" s="31" t="str">
        <f t="shared" si="2"/>
        <v>0</v>
      </c>
      <c r="AH21" s="27" t="str">
        <f t="shared" si="6"/>
        <v>0</v>
      </c>
      <c r="AI21" s="34" t="str">
        <f t="shared" si="7"/>
        <v>I</v>
      </c>
      <c r="AJ21" s="26" t="s">
        <v>937</v>
      </c>
      <c r="AK21" s="31" t="s">
        <v>946</v>
      </c>
      <c r="AL21" s="31" t="s">
        <v>944</v>
      </c>
      <c r="AM21" s="31" t="s">
        <v>944</v>
      </c>
      <c r="AN21" s="31" t="s">
        <v>70</v>
      </c>
      <c r="AO21" s="32">
        <f t="shared" ca="1" si="8"/>
        <v>1</v>
      </c>
      <c r="AP21" s="27">
        <f t="shared" si="9"/>
        <v>1</v>
      </c>
      <c r="AQ21" s="27">
        <f t="shared" si="10"/>
        <v>1</v>
      </c>
      <c r="AR21" s="27">
        <f t="shared" si="11"/>
        <v>1</v>
      </c>
      <c r="AS21" s="33">
        <f t="shared" si="3"/>
        <v>1</v>
      </c>
    </row>
    <row r="22" spans="1:45">
      <c r="A22" t="str">
        <f>'Model output'!A21</f>
        <v>TCGA-BJ-A2N8</v>
      </c>
      <c r="B22" s="42">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output'!G21)),AND(ISNUMBER(SEARCH("V ",'Model output'!G21)), NOT(ISNUMBER(SEARCH("VI",'Model output'!G21)))),ISNUMBER(SEARCH("five",'Model output'!G21)),ISNUMBER(SEARCH("5",'Model output'!G21))))), "lateral", "central"))</f>
        <v/>
      </c>
      <c r="H22" t="str">
        <f>IF('Model output'!H21="","negative",IF('Model output'!H21="[]", "negative", IF(OR(ISNUMBER(SEARCH("lymph node",'Model output'!H21)),ISNUMBER(SEARCH("Not mentioned",'Model output'!H21)),ISNUMBER(SEARCH("neck",'Model output'!H21)),ISNUMBER(SEARCH("Not applicable",'Model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4"/>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Conventional, Conventional with Prominent Follicular Pattern</v>
      </c>
      <c r="P22" t="str">
        <f>IF('Model output'!N21="","",'Model output'!N21)</f>
        <v>1.4 cm</v>
      </c>
      <c r="Q22" t="str">
        <f t="shared" si="1"/>
        <v>1.4cm</v>
      </c>
      <c r="R22" cm="1">
        <f t="array" ref="R22">IF(Q22="","",IF(ISNUMBER(SEARCH("cm",Q22)),MAX(VALUE(SUBSTITUTE(_xlfn.FILTERXML("&lt;t&gt;&lt;s&gt;"&amp;SUBSTITUTE(Q22,",","&lt;/s&gt;&lt;s&gt;")&amp;"&lt;/s&gt;&lt;/t&gt;","//s"),"cm",""))),MAX(VALUE(SUBSTITUTE(_xlfn.FILTERXML("&lt;t&gt;&lt;s&gt;"&amp;SUBSTITUTE(Q22,",","&lt;/s&gt;&lt;s&gt;")&amp;"&lt;/s&gt;&lt;/t&gt;","//s"),"mm","")))/10))</f>
        <v>1.4</v>
      </c>
      <c r="S22" t="str">
        <f>IF(OR('Model output'!P21="",ISNUMBER(SEARCH("Not identified", 'Model output'!P21)),ISNUMBER(SEARCH("Absent",'Model output'!P21)),ISNUMBER(SEARCH("No",'Model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t="str">
        <f>IF('Model output'!S21="","", IF('Model output'!S21= "[]", "", 'Model output'!S21))</f>
        <v>Not identified</v>
      </c>
      <c r="Y22" t="str">
        <f>IF(OR('Model output'!S21="",ISNUMBER(SEARCH("Absent",'Model output'!S21)),ISNUMBER(SEARCH("Not identified",'Model output'!S21)),ISNUMBER(SEARCH("limited to thyroid",'Model output'!S21)),ISNUMBER(SEARCH("No",'Model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 IF('Model output'!T21="[]", "", IF('Model output'!T21="Not mentioned", "No", "Yes")))</f>
        <v>Yes</v>
      </c>
      <c r="AB22" t="str">
        <f>IF(AA22&lt;&gt;"Yes","",IF(OR('Model output'!U21="",'Model output'!U21="[]",ISNUMBER(SEARCH("Not identified",'Model output'!U21))),"",'Model output'!U21))</f>
        <v>NRAS codon 61</v>
      </c>
      <c r="AC22" s="1" t="str">
        <f>IF(OR('Model output'!V21="", AND(ISERROR(SEARCH("Positive",'Model output'!V21)), ISNUMBER(SEARCH("Negative",'Model output'!V21))), ISNUMBER(SEARCH("Uninvolved",'Model output'!V21)), ISNUMBER(SEARCH("not involved",'Model output'!V21)), ISNUMBER(SEARCH("cannot be assessed",'Model output'!V21)), ISNUMBER(SEARCH("Free",'Model output'!V21)), ISNUMBER(SEARCH("1 mm",'Model output'!V21)), ISNUMBER(SEARCH("0.1 CM",'Model output'!V21)), ISNUMBER(SEARCH("less than 0.2 mm",'Model output'!V21)), ISNUMBER(SEARCH("less than 0.5 mm",'Model output'!V21)), ISNUMBER(SEARCH("Margins close",'Model output'!V21)), ISNUMBER(SEARCH("extends close to",'Model output'!V21)), ISNUMBER(SEARCH("abut",'Model output'!V21))), "negative", "positive")</f>
        <v>negative</v>
      </c>
      <c r="AE22" s="26"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31" t="str">
        <f t="shared" si="5"/>
        <v>1b</v>
      </c>
      <c r="AG22" s="31" t="str">
        <f t="shared" si="2"/>
        <v>0</v>
      </c>
      <c r="AH22" s="27" t="str">
        <f t="shared" si="6"/>
        <v>0</v>
      </c>
      <c r="AI22" s="34" t="str">
        <f t="shared" si="7"/>
        <v>I</v>
      </c>
      <c r="AJ22" s="26" t="s">
        <v>937</v>
      </c>
      <c r="AK22" s="31" t="s">
        <v>940</v>
      </c>
      <c r="AL22" s="31" t="s">
        <v>941</v>
      </c>
      <c r="AM22" s="31" t="s">
        <v>944</v>
      </c>
      <c r="AN22" s="31" t="s">
        <v>70</v>
      </c>
      <c r="AO22" s="32">
        <f t="shared" ca="1" si="8"/>
        <v>1</v>
      </c>
      <c r="AP22" s="27">
        <f t="shared" si="9"/>
        <v>1</v>
      </c>
      <c r="AQ22" s="27">
        <f t="shared" si="10"/>
        <v>1</v>
      </c>
      <c r="AR22" s="27">
        <f t="shared" si="11"/>
        <v>1</v>
      </c>
      <c r="AS22" s="33">
        <f t="shared" si="3"/>
        <v>1</v>
      </c>
    </row>
    <row r="23" spans="1:45">
      <c r="A23" t="str">
        <f>'Model output'!A22</f>
        <v>TCGA-BJ-A2N9</v>
      </c>
      <c r="B23" s="42">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output'!G22)),AND(ISNUMBER(SEARCH("V ",'Model output'!G22)), NOT(ISNUMBER(SEARCH("VI",'Model output'!G22)))),ISNUMBER(SEARCH("five",'Model output'!G22)),ISNUMBER(SEARCH("5",'Model output'!G22))))), "lateral", "central"))</f>
        <v/>
      </c>
      <c r="H23" t="str">
        <f>IF('Model output'!H22="","negative",IF('Model output'!H22="[]", "negative", IF(OR(ISNUMBER(SEARCH("lymph node",'Model output'!H22)),ISNUMBER(SEARCH("Not mentioned",'Model output'!H22)),ISNUMBER(SEARCH("neck",'Model output'!H22)),ISNUMBER(SEARCH("Not applicable",'Model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4"/>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Encapsulated follicular variant</v>
      </c>
      <c r="P23" t="str">
        <f>IF('Model output'!N22="","",'Model output'!N22)</f>
        <v>2.5 cm</v>
      </c>
      <c r="Q23" t="str">
        <f t="shared" si="1"/>
        <v>2.5cm</v>
      </c>
      <c r="R23" cm="1">
        <f t="array" ref="R23">IF(Q23="","",IF(ISNUMBER(SEARCH("cm",Q23)),MAX(VALUE(SUBSTITUTE(_xlfn.FILTERXML("&lt;t&gt;&lt;s&gt;"&amp;SUBSTITUTE(Q23,",","&lt;/s&gt;&lt;s&gt;")&amp;"&lt;/s&gt;&lt;/t&gt;","//s"),"cm",""))),MAX(VALUE(SUBSTITUTE(_xlfn.FILTERXML("&lt;t&gt;&lt;s&gt;"&amp;SUBSTITUTE(Q23,",","&lt;/s&gt;&lt;s&gt;")&amp;"&lt;/s&gt;&lt;/t&gt;","//s"),"mm","")))/10))</f>
        <v>2.5</v>
      </c>
      <c r="S23" t="str">
        <f>IF(OR('Model output'!P22="",ISNUMBER(SEARCH("Not identified", 'Model output'!P22)),ISNUMBER(SEARCH("Absent",'Model output'!P22)),ISNUMBER(SEARCH("No",'Model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t="str">
        <f>IF('Model output'!S22="","", IF('Model output'!S22= "[]", "", 'Model output'!S22))</f>
        <v>Not identified</v>
      </c>
      <c r="Y23" t="str">
        <f>IF(OR('Model output'!S22="",ISNUMBER(SEARCH("Absent",'Model output'!S22)),ISNUMBER(SEARCH("Not identified",'Model output'!S22)),ISNUMBER(SEARCH("limited to thyroid",'Model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 IF('Model output'!T22="[]", "", IF('Model output'!T22="Not mentioned", "No", "Yes")))</f>
        <v/>
      </c>
      <c r="AB23" t="str">
        <f>IF(AA23&lt;&gt;"Yes","",IF(OR('Model output'!U22="",'Model output'!U22="[]",ISNUMBER(SEARCH("Not identified",'Model output'!U22))),"",'Model output'!U22))</f>
        <v/>
      </c>
      <c r="AC23" s="1" t="str">
        <f>IF(OR('Model output'!V22="", AND(ISERROR(SEARCH("Positive",'Model output'!V22)), ISNUMBER(SEARCH("Negative",'Model output'!V22))), ISNUMBER(SEARCH("Uninvolved",'Model output'!V22)), ISNUMBER(SEARCH("not involved",'Model output'!V22)), ISNUMBER(SEARCH("cannot be assessed",'Model output'!V22)), ISNUMBER(SEARCH("Free",'Model output'!V22)), ISNUMBER(SEARCH("1 mm",'Model output'!V22)), ISNUMBER(SEARCH("0.1 CM",'Model output'!V22)), ISNUMBER(SEARCH("less than 0.2 mm",'Model output'!V22)), ISNUMBER(SEARCH("less than 0.5 mm",'Model output'!V22)), ISNUMBER(SEARCH("Margins close",'Model output'!V22)), ISNUMBER(SEARCH("extends close to",'Model output'!V22)), ISNUMBER(SEARCH("abut",'Model output'!V22))), "negative", "positive")</f>
        <v>negative</v>
      </c>
      <c r="AE23" s="26"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1" t="str">
        <f t="shared" si="5"/>
        <v>2</v>
      </c>
      <c r="AG23" s="31" t="str">
        <f t="shared" si="2"/>
        <v>0</v>
      </c>
      <c r="AH23" s="27" t="str">
        <f t="shared" si="6"/>
        <v>0</v>
      </c>
      <c r="AI23" s="34" t="str">
        <f t="shared" si="7"/>
        <v>I</v>
      </c>
      <c r="AJ23" s="26" t="s">
        <v>936</v>
      </c>
      <c r="AK23" s="31" t="s">
        <v>943</v>
      </c>
      <c r="AL23" s="31" t="s">
        <v>941</v>
      </c>
      <c r="AM23" s="31" t="s">
        <v>944</v>
      </c>
      <c r="AN23" s="31" t="s">
        <v>70</v>
      </c>
      <c r="AO23" s="32">
        <f t="shared" ca="1" si="8"/>
        <v>1</v>
      </c>
      <c r="AP23" s="27">
        <f t="shared" si="9"/>
        <v>1</v>
      </c>
      <c r="AQ23" s="27">
        <f t="shared" si="10"/>
        <v>1</v>
      </c>
      <c r="AR23" s="27">
        <f t="shared" si="11"/>
        <v>1</v>
      </c>
      <c r="AS23" s="33">
        <f t="shared" si="3"/>
        <v>1</v>
      </c>
    </row>
    <row r="24" spans="1:45">
      <c r="A24" t="str">
        <f>'Model output'!A23</f>
        <v>TCGA-BJ-A2NA</v>
      </c>
      <c r="B24" s="42">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output'!G23)),AND(ISNUMBER(SEARCH("V ",'Model output'!G23)), NOT(ISNUMBER(SEARCH("VI",'Model output'!G23)))),ISNUMBER(SEARCH("five",'Model output'!G23)),ISNUMBER(SEARCH("5",'Model output'!G23))))), "lateral", "central"))</f>
        <v/>
      </c>
      <c r="H24" t="str">
        <f>IF('Model output'!H23="","negative",IF('Model output'!H23="[]", "negative", IF(OR(ISNUMBER(SEARCH("lymph node",'Model output'!H23)),ISNUMBER(SEARCH("Not mentioned",'Model output'!H23)),ISNUMBER(SEARCH("neck",'Model output'!H23)),ISNUMBER(SEARCH("Not applicable",'Model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4"/>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v>
      </c>
      <c r="O24" t="str">
        <f>IF('Model output'!M23="","",'Model output'!M23)</f>
        <v>conventional, tall cell</v>
      </c>
      <c r="P24" t="str">
        <f>IF('Model output'!N23="","",'Model output'!N23)</f>
        <v>1.5 cm</v>
      </c>
      <c r="Q24" t="str">
        <f t="shared" si="1"/>
        <v>1.5cm</v>
      </c>
      <c r="R24" cm="1">
        <f t="array" ref="R24">IF(Q24="","",IF(ISNUMBER(SEARCH("cm",Q24)),MAX(VALUE(SUBSTITUTE(_xlfn.FILTERXML("&lt;t&gt;&lt;s&gt;"&amp;SUBSTITUTE(Q24,",","&lt;/s&gt;&lt;s&gt;")&amp;"&lt;/s&gt;&lt;/t&gt;","//s"),"cm",""))),MAX(VALUE(SUBSTITUTE(_xlfn.FILTERXML("&lt;t&gt;&lt;s&gt;"&amp;SUBSTITUTE(Q24,",","&lt;/s&gt;&lt;s&gt;")&amp;"&lt;/s&gt;&lt;/t&gt;","//s"),"mm","")))/10))</f>
        <v>1.5</v>
      </c>
      <c r="S24" t="str">
        <f>IF(OR('Model output'!P23="",ISNUMBER(SEARCH("Not identified", 'Model output'!P23)),ISNUMBER(SEARCH("Absent",'Model output'!P23)),ISNUMBER(SEARCH("No",'Model output'!P23)),ISNUMBER(SEARCH("Negative",'Model output'!P23))),"negative","positive")</f>
        <v>negative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t="str">
        <f>IF('Model output'!S23="","", IF('Model output'!S23= "[]", "", 'Model output'!S23))</f>
        <v>Present, Minimal</v>
      </c>
      <c r="Y24" t="str">
        <f>IF(OR('Model output'!S23="",ISNUMBER(SEARCH("Absent",'Model output'!S23)),ISNUMBER(SEARCH("Not identified",'Model output'!S23)),ISNUMBER(SEARCH("limited to thyroid",'Model output'!S23)),ISNUMBER(SEARCH("No",'Model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 IF('Model output'!T23="[]", "", IF('Model output'!T23="Not mentioned", "No", "Yes")))</f>
        <v>Yes</v>
      </c>
      <c r="AB24" t="str">
        <f>IF(AA24&lt;&gt;"Yes","",IF(OR('Model output'!U23="",'Model output'!U23="[]",ISNUMBER(SEARCH("Not identified",'Model output'!U23))),"",'Model output'!U23))</f>
        <v>BRAF V600E</v>
      </c>
      <c r="AC24" s="1" t="str">
        <f>IF(OR('Model output'!V23="", AND(ISERROR(SEARCH("Positive",'Model output'!V23)), ISNUMBER(SEARCH("Negative",'Model output'!V23))), ISNUMBER(SEARCH("Uninvolved",'Model output'!V23)), ISNUMBER(SEARCH("not involved",'Model output'!V23)), ISNUMBER(SEARCH("cannot be assessed",'Model output'!V23)), ISNUMBER(SEARCH("Free",'Model output'!V23)), ISNUMBER(SEARCH("1 mm",'Model output'!V23)), ISNUMBER(SEARCH("0.1 CM",'Model output'!V23)), ISNUMBER(SEARCH("less than 0.2 mm",'Model output'!V23)), ISNUMBER(SEARCH("less than 0.5 mm",'Model output'!V23)), ISNUMBER(SEARCH("Margins close",'Model output'!V23)), ISNUMBER(SEARCH("extends close to",'Model output'!V23)), ISNUMBER(SEARCH("abut",'Model output'!V23))), "negative", "positive")</f>
        <v>positive</v>
      </c>
      <c r="AE24" s="26"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high</v>
      </c>
      <c r="AF24" s="31" t="str">
        <f t="shared" si="5"/>
        <v>1b</v>
      </c>
      <c r="AG24" s="31" t="str">
        <f t="shared" si="2"/>
        <v>0</v>
      </c>
      <c r="AH24" s="27" t="str">
        <f t="shared" si="6"/>
        <v>0</v>
      </c>
      <c r="AI24" s="34" t="str">
        <f t="shared" si="7"/>
        <v>I</v>
      </c>
      <c r="AJ24" s="26" t="s">
        <v>935</v>
      </c>
      <c r="AK24" s="31" t="s">
        <v>940</v>
      </c>
      <c r="AL24" s="31" t="s">
        <v>941</v>
      </c>
      <c r="AM24" s="31" t="s">
        <v>944</v>
      </c>
      <c r="AN24" s="31" t="s">
        <v>70</v>
      </c>
      <c r="AO24" s="32">
        <f t="shared" si="8"/>
        <v>1</v>
      </c>
      <c r="AP24" s="27">
        <f t="shared" si="9"/>
        <v>1</v>
      </c>
      <c r="AQ24" s="27">
        <f t="shared" si="10"/>
        <v>1</v>
      </c>
      <c r="AR24" s="27">
        <f t="shared" si="11"/>
        <v>1</v>
      </c>
      <c r="AS24" s="33">
        <f t="shared" si="3"/>
        <v>1</v>
      </c>
    </row>
    <row r="25" spans="1:45">
      <c r="A25" t="str">
        <f>'Model output'!A24</f>
        <v>TCGA-BJ-A2P4</v>
      </c>
      <c r="B25" s="42">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output'!G24)),AND(ISNUMBER(SEARCH("V ",'Model output'!G24)), NOT(ISNUMBER(SEARCH("VI",'Model output'!G24)))),ISNUMBER(SEARCH("five",'Model output'!G24)),ISNUMBER(SEARCH("5",'Model output'!G24))))), "lateral", "central"))</f>
        <v/>
      </c>
      <c r="H25" t="str">
        <f>IF('Model output'!H24="","negative",IF('Model output'!H24="[]", "negative", IF(OR(ISNUMBER(SEARCH("lymph node",'Model output'!H24)),ISNUMBER(SEARCH("Not mentioned",'Model output'!H24)),ISNUMBER(SEARCH("neck",'Model output'!H24)),ISNUMBER(SEARCH("Not applicable",'Model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4"/>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 carcinoma</v>
      </c>
      <c r="O25" t="str">
        <f>IF('Model output'!M24="","",'Model output'!M24)</f>
        <v/>
      </c>
      <c r="P25" t="str">
        <f>IF('Model output'!N24="","",'Model output'!N24)</f>
        <v>3.3 cm</v>
      </c>
      <c r="Q25" t="str">
        <f t="shared" si="1"/>
        <v>3.3cm</v>
      </c>
      <c r="R25" cm="1">
        <f t="array" ref="R25">IF(Q25="","",IF(ISNUMBER(SEARCH("cm",Q25)),MAX(VALUE(SUBSTITUTE(_xlfn.FILTERXML("&lt;t&gt;&lt;s&gt;"&amp;SUBSTITUTE(Q25,",","&lt;/s&gt;&lt;s&gt;")&amp;"&lt;/s&gt;&lt;/t&gt;","//s"),"cm",""))),MAX(VALUE(SUBSTITUTE(_xlfn.FILTERXML("&lt;t&gt;&lt;s&gt;"&amp;SUBSTITUTE(Q25,",","&lt;/s&gt;&lt;s&gt;")&amp;"&lt;/s&gt;&lt;/t&gt;","//s"),"mm","")))/10))</f>
        <v>3.3</v>
      </c>
      <c r="S25" t="str">
        <f>IF(OR('Model output'!P24="",ISNUMBER(SEARCH("Not identified", 'Model output'!P24)),ISNUMBER(SEARCH("Absent",'Model output'!P24)),ISNUMBER(SEARCH("No",'Model output'!P24)),ISNUMBER(SEARCH("Negative",'Model output'!P24))),"negative","positive")</f>
        <v>negative</v>
      </c>
      <c r="T25">
        <f>IF('Model output'!O24="","",'Model output'!O24)</f>
        <v>1</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t="str">
        <f>IF('Model output'!S24="","", IF('Model output'!S24= "[]", "", 'Model output'!S24))</f>
        <v>Not identified</v>
      </c>
      <c r="Y25" t="str">
        <f>IF(OR('Model output'!S24="",ISNUMBER(SEARCH("Absent",'Model output'!S24)),ISNUMBER(SEARCH("Not identified",'Model output'!S24)),ISNUMBER(SEARCH("limited to thyroid",'Model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 IF('Model output'!T24="[]", "", IF('Model output'!T24="Not mentioned", "No", "Yes")))</f>
        <v>Yes</v>
      </c>
      <c r="AB25" t="str">
        <f>IF(AA25&lt;&gt;"Yes","",IF(OR('Model output'!U24="",'Model output'!U24="[]",ISNUMBER(SEARCH("Not identified",'Model output'!U24))),"",'Model output'!U24))</f>
        <v>HRAS</v>
      </c>
      <c r="AC25" s="1" t="str">
        <f>IF(OR('Model output'!V24="", AND(ISERROR(SEARCH("Positive",'Model output'!V24)), ISNUMBER(SEARCH("Negative",'Model output'!V24))), ISNUMBER(SEARCH("Uninvolved",'Model output'!V24)), ISNUMBER(SEARCH("not involved",'Model output'!V24)), ISNUMBER(SEARCH("cannot be assessed",'Model output'!V24)), ISNUMBER(SEARCH("Free",'Model output'!V24)), ISNUMBER(SEARCH("1 mm",'Model output'!V24)), ISNUMBER(SEARCH("0.1 CM",'Model output'!V24)), ISNUMBER(SEARCH("less than 0.2 mm",'Model output'!V24)), ISNUMBER(SEARCH("less than 0.5 mm",'Model output'!V24)), ISNUMBER(SEARCH("Margins close",'Model output'!V24)), ISNUMBER(SEARCH("extends close to",'Model output'!V24)), ISNUMBER(SEARCH("abut",'Model output'!V24))), "negative", "positive")</f>
        <v>negative</v>
      </c>
      <c r="AE25" s="26"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low</v>
      </c>
      <c r="AF25" s="31" t="str">
        <f t="shared" si="5"/>
        <v>2</v>
      </c>
      <c r="AG25" s="31" t="str">
        <f t="shared" si="2"/>
        <v>0</v>
      </c>
      <c r="AH25" s="27" t="str">
        <f t="shared" si="6"/>
        <v>0</v>
      </c>
      <c r="AI25" s="34" t="str">
        <f t="shared" si="7"/>
        <v>I</v>
      </c>
      <c r="AJ25" s="26" t="s">
        <v>936</v>
      </c>
      <c r="AK25" s="31" t="s">
        <v>943</v>
      </c>
      <c r="AL25" s="31" t="s">
        <v>944</v>
      </c>
      <c r="AM25" s="31" t="s">
        <v>944</v>
      </c>
      <c r="AN25" s="31" t="s">
        <v>70</v>
      </c>
      <c r="AO25" s="32">
        <f t="shared" ca="1" si="8"/>
        <v>1</v>
      </c>
      <c r="AP25" s="27">
        <f t="shared" si="9"/>
        <v>1</v>
      </c>
      <c r="AQ25" s="27">
        <f t="shared" si="10"/>
        <v>1</v>
      </c>
      <c r="AR25" s="27">
        <f t="shared" si="11"/>
        <v>1</v>
      </c>
      <c r="AS25" s="33">
        <f t="shared" si="3"/>
        <v>1</v>
      </c>
    </row>
    <row r="26" spans="1:45">
      <c r="A26" t="str">
        <f>'Model output'!A25</f>
        <v>TCGA-BJ-A3EZ</v>
      </c>
      <c r="B26" s="42">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output'!G25)),AND(ISNUMBER(SEARCH("V ",'Model output'!G25)), NOT(ISNUMBER(SEARCH("VI",'Model output'!G25)))),ISNUMBER(SEARCH("five",'Model output'!G25)),ISNUMBER(SEARCH("5",'Model output'!G25))))), "lateral", "central"))</f>
        <v>lateral</v>
      </c>
      <c r="H26" t="str">
        <f>IF('Model output'!H25="","negative",IF('Model output'!H25="[]", "negative", IF(OR(ISNUMBER(SEARCH("lymph node",'Model output'!H25)),ISNUMBER(SEARCH("Not mentioned",'Model output'!H25)),ISNUMBER(SEARCH("neck",'Model output'!H25)),ISNUMBER(SEARCH("Not applicable",'Model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4"/>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Conventional</v>
      </c>
      <c r="P26" t="str">
        <f>IF('Model output'!N25="","",'Model output'!N25)</f>
        <v>2.4 cm</v>
      </c>
      <c r="Q26" t="str">
        <f t="shared" si="1"/>
        <v>2.4cm</v>
      </c>
      <c r="R26" cm="1">
        <f t="array" ref="R26">IF(Q26="","",IF(ISNUMBER(SEARCH("cm",Q26)),MAX(VALUE(SUBSTITUTE(_xlfn.FILTERXML("&lt;t&gt;&lt;s&gt;"&amp;SUBSTITUTE(Q26,",","&lt;/s&gt;&lt;s&gt;")&amp;"&lt;/s&gt;&lt;/t&gt;","//s"),"cm",""))),MAX(VALUE(SUBSTITUTE(_xlfn.FILTERXML("&lt;t&gt;&lt;s&gt;"&amp;SUBSTITUTE(Q26,",","&lt;/s&gt;&lt;s&gt;")&amp;"&lt;/s&gt;&lt;/t&gt;","//s"),"mm","")))/10))</f>
        <v>2.4</v>
      </c>
      <c r="S26" t="str">
        <f>IF(OR('Model output'!P25="",ISNUMBER(SEARCH("Not identified", 'Model output'!P25)),ISNUMBER(SEARCH("Absent",'Model output'!P25)),ISNUMBER(SEARCH("No",'Model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positive</v>
      </c>
      <c r="X26" t="str">
        <f>IF('Model output'!S25="","", IF('Model output'!S25= "[]", "", 'Model output'!S25))</f>
        <v>Present, Extensive</v>
      </c>
      <c r="Y26" t="str">
        <f>IF(OR('Model output'!S25="",ISNUMBER(SEARCH("Absent",'Model output'!S25)),ISNUMBER(SEARCH("Not identified",'Model output'!S25)),ISNUMBER(SEARCH("limited to thyroid",'Model output'!S25)),ISNUMBER(SEARCH("No",'Model output'!S25)),ISNUMBER(SEARCH("negative",'Model output'!S25))),"negative",IF(Z26="positive","gETE", "positive"))</f>
        <v>gETE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positive</v>
      </c>
      <c r="AA26" t="str">
        <f>IF('Model output'!T25="","", IF('Model output'!T25="[]", "", IF('Model output'!T25="Not mentioned", "No", "Yes")))</f>
        <v/>
      </c>
      <c r="AB26" t="str">
        <f>IF(AA26&lt;&gt;"Yes","",IF(OR('Model output'!U25="",'Model output'!U25="[]",ISNUMBER(SEARCH("Not identified",'Model output'!U25))),"",'Model output'!U25))</f>
        <v/>
      </c>
      <c r="AC26" s="1" t="str">
        <f>IF(OR('Model output'!V25="", AND(ISERROR(SEARCH("Positive",'Model output'!V25)), ISNUMBER(SEARCH("Negative",'Model output'!V25))), ISNUMBER(SEARCH("Uninvolved",'Model output'!V25)), ISNUMBER(SEARCH("not involved",'Model output'!V25)), ISNUMBER(SEARCH("cannot be assessed",'Model output'!V25)), ISNUMBER(SEARCH("Free",'Model output'!V25)), ISNUMBER(SEARCH("1 mm",'Model output'!V25)), ISNUMBER(SEARCH("0.1 CM",'Model output'!V25)), ISNUMBER(SEARCH("less than 0.2 mm",'Model output'!V25)), ISNUMBER(SEARCH("less than 0.5 mm",'Model output'!V25)), ISNUMBER(SEARCH("Margins close",'Model output'!V25)), ISNUMBER(SEARCH("extends close to",'Model output'!V25)), ISNUMBER(SEARCH("abut",'Model output'!V25))), "negative", "positive")</f>
        <v>positive</v>
      </c>
      <c r="AE26" s="26"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high</v>
      </c>
      <c r="AF26" s="31" t="str">
        <f t="shared" si="5"/>
        <v>3b</v>
      </c>
      <c r="AG26" s="31" t="str">
        <f t="shared" si="2"/>
        <v>1b</v>
      </c>
      <c r="AH26" s="27" t="str">
        <f t="shared" si="6"/>
        <v>0</v>
      </c>
      <c r="AI26" s="34" t="str">
        <f t="shared" si="7"/>
        <v>I</v>
      </c>
      <c r="AJ26" s="26" t="s">
        <v>935</v>
      </c>
      <c r="AK26" s="31" t="s">
        <v>939</v>
      </c>
      <c r="AL26" s="31" t="s">
        <v>940</v>
      </c>
      <c r="AM26" s="31" t="s">
        <v>944</v>
      </c>
      <c r="AN26" s="31" t="s">
        <v>70</v>
      </c>
      <c r="AO26" s="32">
        <f t="shared" si="8"/>
        <v>1</v>
      </c>
      <c r="AP26" s="27">
        <f t="shared" si="9"/>
        <v>1</v>
      </c>
      <c r="AQ26" s="27">
        <f t="shared" si="10"/>
        <v>1</v>
      </c>
      <c r="AR26" s="27">
        <f t="shared" si="11"/>
        <v>1</v>
      </c>
      <c r="AS26" s="33">
        <f t="shared" si="3"/>
        <v>1</v>
      </c>
    </row>
    <row r="27" spans="1:45">
      <c r="A27" t="str">
        <f>'Model output'!A26</f>
        <v>TCGA-BJ-A3F0</v>
      </c>
      <c r="B27" s="42">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output'!G26)),AND(ISNUMBER(SEARCH("V ",'Model output'!G26)), NOT(ISNUMBER(SEARCH("VI",'Model output'!G26)))),ISNUMBER(SEARCH("five",'Model output'!G26)),ISNUMBER(SEARCH("5",'Model output'!G26))))), "lateral", "central"))</f>
        <v/>
      </c>
      <c r="H27" t="str">
        <f>IF('Model output'!H26="","negative",IF('Model output'!H26="[]", "negative", IF(OR(ISNUMBER(SEARCH("lymph node",'Model output'!H26)),ISNUMBER(SEARCH("Not mentioned",'Model output'!H26)),ISNUMBER(SEARCH("neck",'Model output'!H26)),ISNUMBER(SEARCH("Not applicable",'Model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4"/>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v>
      </c>
      <c r="O27" t="str">
        <f>IF('Model output'!M26="","",'Model output'!M26)</f>
        <v>Encapsulated follicular variant</v>
      </c>
      <c r="P27" t="str">
        <f>IF('Model output'!N26="","",'Model output'!N26)</f>
        <v>1.4 cm</v>
      </c>
      <c r="Q27" t="str">
        <f t="shared" si="1"/>
        <v>1.4cm</v>
      </c>
      <c r="R27" cm="1">
        <f t="array" ref="R27">IF(Q27="","",IF(ISNUMBER(SEARCH("cm",Q27)),MAX(VALUE(SUBSTITUTE(_xlfn.FILTERXML("&lt;t&gt;&lt;s&gt;"&amp;SUBSTITUTE(Q27,",","&lt;/s&gt;&lt;s&gt;")&amp;"&lt;/s&gt;&lt;/t&gt;","//s"),"cm",""))),MAX(VALUE(SUBSTITUTE(_xlfn.FILTERXML("&lt;t&gt;&lt;s&gt;"&amp;SUBSTITUTE(Q27,",","&lt;/s&gt;&lt;s&gt;")&amp;"&lt;/s&gt;&lt;/t&gt;","//s"),"mm","")))/10))</f>
        <v>1.4</v>
      </c>
      <c r="S27" t="str">
        <f>IF(OR('Model output'!P26="",ISNUMBER(SEARCH("Not identified", 'Model output'!P26)),ISNUMBER(SEARCH("Absent",'Model output'!P26)),ISNUMBER(SEARCH("No",'Model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t="str">
        <f>IF('Model output'!S26="","", IF('Model output'!S26= "[]", "", 'Model output'!S26))</f>
        <v>Not identified</v>
      </c>
      <c r="Y27" t="str">
        <f>IF(OR('Model output'!S26="",ISNUMBER(SEARCH("Absent",'Model output'!S26)),ISNUMBER(SEARCH("Not identified",'Model output'!S26)),ISNUMBER(SEARCH("limited to thyroid",'Model output'!S26)),ISNUMBER(SEARCH("No",'Model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 IF('Model output'!T26="[]", "", IF('Model output'!T26="Not mentioned", "No", "Yes")))</f>
        <v/>
      </c>
      <c r="AB27" t="str">
        <f>IF(AA27&lt;&gt;"Yes","",IF(OR('Model output'!U26="",'Model output'!U26="[]",ISNUMBER(SEARCH("Not identified",'Model output'!U26))),"",'Model output'!U26))</f>
        <v/>
      </c>
      <c r="AC27" s="1" t="str">
        <f>IF(OR('Model output'!V26="", AND(ISERROR(SEARCH("Positive",'Model output'!V26)), ISNUMBER(SEARCH("Negative",'Model output'!V26))), ISNUMBER(SEARCH("Uninvolved",'Model output'!V26)), ISNUMBER(SEARCH("not involved",'Model output'!V26)), ISNUMBER(SEARCH("cannot be assessed",'Model output'!V26)), ISNUMBER(SEARCH("Free",'Model output'!V26)), ISNUMBER(SEARCH("1 mm",'Model output'!V26)), ISNUMBER(SEARCH("0.1 CM",'Model output'!V26)), ISNUMBER(SEARCH("less than 0.2 mm",'Model output'!V26)), ISNUMBER(SEARCH("less than 0.5 mm",'Model output'!V26)), ISNUMBER(SEARCH("Margins close",'Model output'!V26)), ISNUMBER(SEARCH("extends close to",'Model output'!V26)), ISNUMBER(SEARCH("abut",'Model output'!V26))), "negative", "positive")</f>
        <v>negative</v>
      </c>
      <c r="AE27" s="26"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low</v>
      </c>
      <c r="AF27" s="31" t="str">
        <f t="shared" si="5"/>
        <v>1b</v>
      </c>
      <c r="AG27" s="31" t="str">
        <f t="shared" si="2"/>
        <v>0</v>
      </c>
      <c r="AH27" s="27" t="str">
        <f t="shared" si="6"/>
        <v>0</v>
      </c>
      <c r="AI27" s="34" t="str">
        <f t="shared" si="7"/>
        <v>I</v>
      </c>
      <c r="AJ27" s="26" t="s">
        <v>936</v>
      </c>
      <c r="AK27" s="31" t="s">
        <v>940</v>
      </c>
      <c r="AL27" s="31" t="s">
        <v>944</v>
      </c>
      <c r="AM27" s="31" t="s">
        <v>944</v>
      </c>
      <c r="AN27" s="31" t="s">
        <v>70</v>
      </c>
      <c r="AO27" s="32">
        <f t="shared" ca="1" si="8"/>
        <v>1</v>
      </c>
      <c r="AP27" s="27">
        <f t="shared" si="9"/>
        <v>1</v>
      </c>
      <c r="AQ27" s="27">
        <f t="shared" si="10"/>
        <v>1</v>
      </c>
      <c r="AR27" s="27">
        <f t="shared" si="11"/>
        <v>1</v>
      </c>
      <c r="AS27" s="33">
        <f t="shared" si="3"/>
        <v>1</v>
      </c>
    </row>
    <row r="28" spans="1:45">
      <c r="A28" t="str">
        <f>'Model output'!A27</f>
        <v>TCGA-BJ-A3PR</v>
      </c>
      <c r="B28" s="42">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output'!G27)),AND(ISNUMBER(SEARCH("V ",'Model output'!G27)), NOT(ISNUMBER(SEARCH("VI",'Model output'!G27)))),ISNUMBER(SEARCH("five",'Model output'!G27)),ISNUMBER(SEARCH("5",'Model output'!G27))))), "lateral", "central"))</f>
        <v/>
      </c>
      <c r="H28" t="str">
        <f>IF('Model output'!H27="","negative",IF('Model output'!H27="[]", "negative", IF(OR(ISNUMBER(SEARCH("lymph node",'Model output'!H27)),ISNUMBER(SEARCH("Not mentioned",'Model output'!H27)),ISNUMBER(SEARCH("neck",'Model output'!H27)),ISNUMBER(SEARCH("Not applicable",'Model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8" t="str">
        <f t="shared" si="4"/>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 Carcinoma</v>
      </c>
      <c r="O28" t="str">
        <f>IF('Model output'!M27="","",'Model output'!M27)</f>
        <v/>
      </c>
      <c r="P28" t="str">
        <f>IF('Model output'!N27="","",'Model output'!N27)</f>
        <v>2.5 cm</v>
      </c>
      <c r="Q28" t="str">
        <f t="shared" si="1"/>
        <v>2.5cm</v>
      </c>
      <c r="R28" cm="1">
        <f t="array" ref="R28">IF(Q28="","",IF(ISNUMBER(SEARCH("cm",Q28)),MAX(VALUE(SUBSTITUTE(_xlfn.FILTERXML("&lt;t&gt;&lt;s&gt;"&amp;SUBSTITUTE(Q28,",","&lt;/s&gt;&lt;s&gt;")&amp;"&lt;/s&gt;&lt;/t&gt;","//s"),"cm",""))),MAX(VALUE(SUBSTITUTE(_xlfn.FILTERXML("&lt;t&gt;&lt;s&gt;"&amp;SUBSTITUTE(Q28,",","&lt;/s&gt;&lt;s&gt;")&amp;"&lt;/s&gt;&lt;/t&gt;","//s"),"mm","")))/10))</f>
        <v>2.5</v>
      </c>
      <c r="S28" t="str">
        <f>IF(OR('Model output'!P27="",ISNUMBER(SEARCH("Not identified", 'Model output'!P27)),ISNUMBER(SEARCH("Absent",'Model output'!P27)),ISNUMBER(SEARCH("No",'Model output'!P27)),ISNUMBER(SEARCH("Negative",'Model output'!P27))),"negative","positive")</f>
        <v>negative</v>
      </c>
      <c r="T28" t="str">
        <f>IF('Model output'!O27="","",'Model output'!O27)</f>
        <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t="str">
        <f>IF('Model output'!S27="","", IF('Model output'!S27= "[]", "", 'Model output'!S27))</f>
        <v>Present</v>
      </c>
      <c r="Y28" t="str">
        <f>IF(OR('Model output'!S27="",ISNUMBER(SEARCH("Absent",'Model output'!S27)),ISNUMBER(SEARCH("Not identified",'Model output'!S27)),ISNUMBER(SEARCH("limited to thyroid",'Model output'!S27)),ISNUMBER(SEARCH("No",'Model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 IF('Model output'!T27="[]", "", IF('Model output'!T27="Not mentioned", "No", "Yes")))</f>
        <v/>
      </c>
      <c r="AB28" t="str">
        <f>IF(AA28&lt;&gt;"Yes","",IF(OR('Model output'!U27="",'Model output'!U27="[]",ISNUMBER(SEARCH("Not identified",'Model output'!U27))),"",'Model output'!U27))</f>
        <v/>
      </c>
      <c r="AC28" s="1" t="str">
        <f>IF(OR('Model output'!V27="", AND(ISERROR(SEARCH("Positive",'Model output'!V27)), ISNUMBER(SEARCH("Negative",'Model output'!V27))), ISNUMBER(SEARCH("Uninvolved",'Model output'!V27)), ISNUMBER(SEARCH("not involved",'Model output'!V27)), ISNUMBER(SEARCH("cannot be assessed",'Model output'!V27)), ISNUMBER(SEARCH("Free",'Model output'!V27)), ISNUMBER(SEARCH("1 mm",'Model output'!V27)), ISNUMBER(SEARCH("0.1 CM",'Model output'!V27)), ISNUMBER(SEARCH("less than 0.2 mm",'Model output'!V27)), ISNUMBER(SEARCH("less than 0.5 mm",'Model output'!V27)), ISNUMBER(SEARCH("Margins close",'Model output'!V27)), ISNUMBER(SEARCH("extends close to",'Model output'!V27)), ISNUMBER(SEARCH("abut",'Model output'!V27))), "negative", "positive")</f>
        <v>positive</v>
      </c>
      <c r="AE28" s="26"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1" t="str">
        <f t="shared" si="5"/>
        <v>2</v>
      </c>
      <c r="AG28" s="31" t="str">
        <f t="shared" si="2"/>
        <v>0</v>
      </c>
      <c r="AH28" s="27" t="str">
        <f t="shared" si="6"/>
        <v>0</v>
      </c>
      <c r="AI28" s="34" t="str">
        <f t="shared" si="7"/>
        <v>I</v>
      </c>
      <c r="AJ28" s="26" t="s">
        <v>935</v>
      </c>
      <c r="AK28" s="31" t="s">
        <v>943</v>
      </c>
      <c r="AL28" s="31" t="s">
        <v>941</v>
      </c>
      <c r="AM28" s="31" t="s">
        <v>944</v>
      </c>
      <c r="AN28" s="31" t="s">
        <v>70</v>
      </c>
      <c r="AO28" s="32">
        <f t="shared" si="8"/>
        <v>1</v>
      </c>
      <c r="AP28" s="27">
        <f t="shared" si="9"/>
        <v>1</v>
      </c>
      <c r="AQ28" s="27">
        <f t="shared" si="10"/>
        <v>1</v>
      </c>
      <c r="AR28" s="27">
        <f t="shared" si="11"/>
        <v>1</v>
      </c>
      <c r="AS28" s="33">
        <f t="shared" si="3"/>
        <v>1</v>
      </c>
    </row>
    <row r="29" spans="1:45">
      <c r="A29" t="str">
        <f>'Model output'!A28</f>
        <v>TCGA-BJ-A3PT</v>
      </c>
      <c r="B29" s="42">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output'!G28)),AND(ISNUMBER(SEARCH("V ",'Model output'!G28)), NOT(ISNUMBER(SEARCH("VI",'Model output'!G28)))),ISNUMBER(SEARCH("five",'Model output'!G28)),ISNUMBER(SEARCH("5",'Model output'!G28))))), "lateral", "central"))</f>
        <v/>
      </c>
      <c r="H29" t="str">
        <f>IF('Model output'!H28="","negative",IF('Model output'!H28="[]", "negative", IF(OR(ISNUMBER(SEARCH("lymph node",'Model output'!H28)),ISNUMBER(SEARCH("Not mentioned",'Model output'!H28)),ISNUMBER(SEARCH("neck",'Model output'!H28)),ISNUMBER(SEARCH("Not applicable",'Model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8" t="str">
        <f t="shared" si="4"/>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Follicular variant, non-encapsulated</v>
      </c>
      <c r="P29" t="str">
        <f>IF('Model output'!N28="","",'Model output'!N28)</f>
        <v>1.5 cm</v>
      </c>
      <c r="Q29" t="str">
        <f t="shared" si="1"/>
        <v>1.5cm</v>
      </c>
      <c r="R29" cm="1">
        <f t="array" ref="R29">IF(Q29="","",IF(ISNUMBER(SEARCH("cm",Q29)),MAX(VALUE(SUBSTITUTE(_xlfn.FILTERXML("&lt;t&gt;&lt;s&gt;"&amp;SUBSTITUTE(Q29,",","&lt;/s&gt;&lt;s&gt;")&amp;"&lt;/s&gt;&lt;/t&gt;","//s"),"cm",""))),MAX(VALUE(SUBSTITUTE(_xlfn.FILTERXML("&lt;t&gt;&lt;s&gt;"&amp;SUBSTITUTE(Q29,",","&lt;/s&gt;&lt;s&gt;")&amp;"&lt;/s&gt;&lt;/t&gt;","//s"),"mm","")))/10))</f>
        <v>1.5</v>
      </c>
      <c r="S29" t="str">
        <f>IF(OR('Model output'!P28="",ISNUMBER(SEARCH("Not identified", 'Model output'!P28)),ISNUMBER(SEARCH("Absent",'Model output'!P28)),ISNUMBER(SEARCH("No",'Model output'!P28)),ISNUMBER(SEARCH("Negative",'Model output'!P28))),"negative","positive")</f>
        <v>negative</v>
      </c>
      <c r="T29">
        <f>IF('Model output'!O28="","",'Model output'!O28)</f>
        <v>2</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t="str">
        <f>IF('Model output'!S28="","", IF('Model output'!S28= "[]", "", 'Model output'!S28))</f>
        <v>Present</v>
      </c>
      <c r="Y29" t="str">
        <f>IF(OR('Model output'!S28="",ISNUMBER(SEARCH("Absent",'Model output'!S28)),ISNUMBER(SEARCH("Not identified",'Model output'!S28)),ISNUMBER(SEARCH("limited to thyroid",'Model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 IF('Model output'!T28="[]", "", IF('Model output'!T28="Not mentioned", "No", "Yes")))</f>
        <v>Yes</v>
      </c>
      <c r="AB29" t="str">
        <f>IF(AA29&lt;&gt;"Yes","",IF(OR('Model output'!U28="",'Model output'!U28="[]",ISNUMBER(SEARCH("Not identified",'Model output'!U28))),"",'Model output'!U28))</f>
        <v>HRAS codon 61 mutation</v>
      </c>
      <c r="AC29" s="1" t="str">
        <f>IF(OR('Model output'!V28="", AND(ISERROR(SEARCH("Positive",'Model output'!V28)), ISNUMBER(SEARCH("Negative",'Model output'!V28))), ISNUMBER(SEARCH("Uninvolved",'Model output'!V28)), ISNUMBER(SEARCH("not involved",'Model output'!V28)), ISNUMBER(SEARCH("cannot be assessed",'Model output'!V28)), ISNUMBER(SEARCH("Free",'Model output'!V28)), ISNUMBER(SEARCH("1 mm",'Model output'!V28)), ISNUMBER(SEARCH("0.1 CM",'Model output'!V28)), ISNUMBER(SEARCH("less than 0.2 mm",'Model output'!V28)), ISNUMBER(SEARCH("less than 0.5 mm",'Model output'!V28)), ISNUMBER(SEARCH("Margins close",'Model output'!V28)), ISNUMBER(SEARCH("extends close to",'Model output'!V28)), ISNUMBER(SEARCH("abut",'Model output'!V28))), "negative", "positive")</f>
        <v>positive</v>
      </c>
      <c r="AE29" s="26"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31" t="str">
        <f t="shared" si="5"/>
        <v>1b</v>
      </c>
      <c r="AG29" s="31" t="str">
        <f t="shared" si="2"/>
        <v>0</v>
      </c>
      <c r="AH29" s="27" t="str">
        <f t="shared" si="6"/>
        <v>0</v>
      </c>
      <c r="AI29" s="34" t="str">
        <f t="shared" si="7"/>
        <v>I</v>
      </c>
      <c r="AJ29" s="26" t="s">
        <v>935</v>
      </c>
      <c r="AK29" s="31" t="s">
        <v>940</v>
      </c>
      <c r="AL29" s="31" t="s">
        <v>944</v>
      </c>
      <c r="AM29" s="31" t="s">
        <v>944</v>
      </c>
      <c r="AN29" s="31" t="s">
        <v>70</v>
      </c>
      <c r="AO29" s="32">
        <f t="shared" si="8"/>
        <v>1</v>
      </c>
      <c r="AP29" s="27">
        <f t="shared" si="9"/>
        <v>1</v>
      </c>
      <c r="AQ29" s="27">
        <f t="shared" si="10"/>
        <v>1</v>
      </c>
      <c r="AR29" s="27">
        <f t="shared" si="11"/>
        <v>1</v>
      </c>
      <c r="AS29" s="33">
        <f t="shared" si="3"/>
        <v>1</v>
      </c>
    </row>
    <row r="30" spans="1:45">
      <c r="A30" t="str">
        <f>'Model output'!A29</f>
        <v>TCGA-BJ-A3PU</v>
      </c>
      <c r="B30" s="42">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output'!G29)),AND(ISNUMBER(SEARCH("V ",'Model output'!G29)), NOT(ISNUMBER(SEARCH("VI",'Model output'!G29)))),ISNUMBER(SEARCH("five",'Model output'!G29)),ISNUMBER(SEARCH("5",'Model output'!G29))))), "lateral", "central"))</f>
        <v>central</v>
      </c>
      <c r="H30" t="str">
        <f>IF('Model output'!H29="","negative",IF('Model output'!H29="[]", "negative", IF(OR(ISNUMBER(SEARCH("lymph node",'Model output'!H29)),ISNUMBER(SEARCH("Not mentioned",'Model output'!H29)),ISNUMBER(SEARCH("neck",'Model output'!H29)),ISNUMBER(SEARCH("Not applicable",'Model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8" t="str">
        <f t="shared" si="4"/>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 carcinoma</v>
      </c>
      <c r="O30" t="str">
        <f>IF('Model output'!M29="","",'Model output'!M29)</f>
        <v>follicular variant</v>
      </c>
      <c r="P30" t="str">
        <f>IF('Model output'!N29="","",'Model output'!N29)</f>
        <v>2.6 cm</v>
      </c>
      <c r="Q30" t="str">
        <f t="shared" si="1"/>
        <v>2.6cm</v>
      </c>
      <c r="R30" cm="1">
        <f t="array" ref="R30">IF(Q30="","",IF(ISNUMBER(SEARCH("cm",Q30)),MAX(VALUE(SUBSTITUTE(_xlfn.FILTERXML("&lt;t&gt;&lt;s&gt;"&amp;SUBSTITUTE(Q30,",","&lt;/s&gt;&lt;s&gt;")&amp;"&lt;/s&gt;&lt;/t&gt;","//s"),"cm",""))),MAX(VALUE(SUBSTITUTE(_xlfn.FILTERXML("&lt;t&gt;&lt;s&gt;"&amp;SUBSTITUTE(Q30,",","&lt;/s&gt;&lt;s&gt;")&amp;"&lt;/s&gt;&lt;/t&gt;","//s"),"mm","")))/10))</f>
        <v>2.6</v>
      </c>
      <c r="S30" t="str">
        <f>IF(OR('Model output'!P29="",ISNUMBER(SEARCH("Not identified", 'Model output'!P29)),ISNUMBER(SEARCH("Absent",'Model output'!P29)),ISNUMBER(SEARCH("No",'Model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t="str">
        <f>IF('Model output'!S29="","", IF('Model output'!S29= "[]", "", 'Model output'!S29))</f>
        <v>Present</v>
      </c>
      <c r="Y30" t="str">
        <f>IF(OR('Model output'!S29="",ISNUMBER(SEARCH("Absent",'Model output'!S29)),ISNUMBER(SEARCH("Not identified",'Model output'!S29)),ISNUMBER(SEARCH("limited to thyroid",'Model output'!S29)),ISNUMBER(SEARCH("No",'Model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 IF('Model output'!T29="[]", "", IF('Model output'!T29="Not mentioned", "No", "Yes")))</f>
        <v/>
      </c>
      <c r="AB30" t="str">
        <f>IF(AA30&lt;&gt;"Yes","",IF(OR('Model output'!U29="",'Model output'!U29="[]",ISNUMBER(SEARCH("Not identified",'Model output'!U29))),"",'Model output'!U29))</f>
        <v/>
      </c>
      <c r="AC30" s="1" t="str">
        <f>IF(OR('Model output'!V29="", AND(ISERROR(SEARCH("Positive",'Model output'!V29)), ISNUMBER(SEARCH("Negative",'Model output'!V29))), ISNUMBER(SEARCH("Uninvolved",'Model output'!V29)), ISNUMBER(SEARCH("not involved",'Model output'!V29)), ISNUMBER(SEARCH("cannot be assessed",'Model output'!V29)), ISNUMBER(SEARCH("Free",'Model output'!V29)), ISNUMBER(SEARCH("1 mm",'Model output'!V29)), ISNUMBER(SEARCH("0.1 CM",'Model output'!V29)), ISNUMBER(SEARCH("less than 0.2 mm",'Model output'!V29)), ISNUMBER(SEARCH("less than 0.5 mm",'Model output'!V29)), ISNUMBER(SEARCH("Margins close",'Model output'!V29)), ISNUMBER(SEARCH("extends close to",'Model output'!V29)), ISNUMBER(SEARCH("abut",'Model output'!V29))), "negative", "positive")</f>
        <v>positive</v>
      </c>
      <c r="AE30" s="26"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high</v>
      </c>
      <c r="AF30" s="31" t="str">
        <f t="shared" si="5"/>
        <v>2</v>
      </c>
      <c r="AG30" s="31" t="str">
        <f t="shared" si="2"/>
        <v>1a</v>
      </c>
      <c r="AH30" s="27" t="str">
        <f t="shared" si="6"/>
        <v>0</v>
      </c>
      <c r="AI30" s="34" t="str">
        <f t="shared" si="7"/>
        <v>I</v>
      </c>
      <c r="AJ30" s="26" t="s">
        <v>935</v>
      </c>
      <c r="AK30" s="31" t="s">
        <v>939</v>
      </c>
      <c r="AL30" s="31" t="s">
        <v>945</v>
      </c>
      <c r="AM30" s="31" t="s">
        <v>944</v>
      </c>
      <c r="AN30" s="31" t="s">
        <v>70</v>
      </c>
      <c r="AO30" s="32">
        <f t="shared" si="8"/>
        <v>1</v>
      </c>
      <c r="AP30" s="27">
        <f t="shared" si="9"/>
        <v>0</v>
      </c>
      <c r="AQ30" s="27">
        <f t="shared" si="10"/>
        <v>1</v>
      </c>
      <c r="AR30" s="27">
        <f t="shared" si="11"/>
        <v>1</v>
      </c>
      <c r="AS30" s="33">
        <f t="shared" si="3"/>
        <v>1</v>
      </c>
    </row>
    <row r="31" spans="1:45">
      <c r="A31" t="str">
        <f>'Model output'!A30</f>
        <v>TCGA-BJ-A45D</v>
      </c>
      <c r="B31" s="42">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output'!G30)),AND(ISNUMBER(SEARCH("V ",'Model output'!G30)), NOT(ISNUMBER(SEARCH("VI",'Model output'!G30)))),ISNUMBER(SEARCH("five",'Model output'!G30)),ISNUMBER(SEARCH("5",'Model output'!G30))))), "lateral", "central"))</f>
        <v/>
      </c>
      <c r="H31" t="str">
        <f>IF('Model output'!H30="","negative",IF('Model output'!H30="[]", "negative", IF(OR(ISNUMBER(SEARCH("lymph node",'Model output'!H30)),ISNUMBER(SEARCH("Not mentioned",'Model output'!H30)),ISNUMBER(SEARCH("neck",'Model output'!H30)),ISNUMBER(SEARCH("Not applicable",'Model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4"/>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 encapsulated follicular variant</v>
      </c>
      <c r="O31" t="str">
        <f>IF('Model output'!M30="","",'Model output'!M30)</f>
        <v/>
      </c>
      <c r="P31" t="str">
        <f>IF('Model output'!N30="","",'Model output'!N30)</f>
        <v>2.5 cm</v>
      </c>
      <c r="Q31" t="str">
        <f t="shared" si="1"/>
        <v>2.5cm</v>
      </c>
      <c r="R31" cm="1">
        <f t="array" ref="R31">IF(Q31="","",IF(ISNUMBER(SEARCH("cm",Q31)),MAX(VALUE(SUBSTITUTE(_xlfn.FILTERXML("&lt;t&gt;&lt;s&gt;"&amp;SUBSTITUTE(Q31,",","&lt;/s&gt;&lt;s&gt;")&amp;"&lt;/s&gt;&lt;/t&gt;","//s"),"cm",""))),MAX(VALUE(SUBSTITUTE(_xlfn.FILTERXML("&lt;t&gt;&lt;s&gt;"&amp;SUBSTITUTE(Q31,",","&lt;/s&gt;&lt;s&gt;")&amp;"&lt;/s&gt;&lt;/t&gt;","//s"),"mm","")))/10))</f>
        <v>2.5</v>
      </c>
      <c r="S31" t="str">
        <f>IF(OR('Model output'!P30="",ISNUMBER(SEARCH("Not identified", 'Model output'!P30)),ISNUMBER(SEARCH("Absent",'Model output'!P30)),ISNUMBER(SEARCH("No",'Model output'!P30)),ISNUMBER(SEARCH("Negative",'Model output'!P30))),"negative","positive")</f>
        <v>positive</v>
      </c>
      <c r="T31" t="str">
        <f>IF('Model output'!O30="","",'Model output'!O30)</f>
        <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t="str">
        <f>IF('Model output'!S30="","", IF('Model output'!S30= "[]", "", 'Model output'!S30))</f>
        <v>Not identified</v>
      </c>
      <c r="Y31" t="str">
        <f>IF(OR('Model output'!S30="",ISNUMBER(SEARCH("Absent",'Model output'!S30)),ISNUMBER(SEARCH("Not identified",'Model output'!S30)),ISNUMBER(SEARCH("limited to thyroid",'Model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 IF('Model output'!T30="[]", "", IF('Model output'!T30="Not mentioned", "No", "Yes")))</f>
        <v/>
      </c>
      <c r="AB31" t="str">
        <f>IF(AA31&lt;&gt;"Yes","",IF(OR('Model output'!U30="",'Model output'!U30="[]",ISNUMBER(SEARCH("Not identified",'Model output'!U30))),"",'Model output'!U30))</f>
        <v/>
      </c>
      <c r="AC31" s="1" t="str">
        <f>IF(OR('Model output'!V30="", AND(ISERROR(SEARCH("Positive",'Model output'!V30)), ISNUMBER(SEARCH("Negative",'Model output'!V30))), ISNUMBER(SEARCH("Uninvolved",'Model output'!V30)), ISNUMBER(SEARCH("not involved",'Model output'!V30)), ISNUMBER(SEARCH("cannot be assessed",'Model output'!V30)), ISNUMBER(SEARCH("Free",'Model output'!V30)), ISNUMBER(SEARCH("1 mm",'Model output'!V30)), ISNUMBER(SEARCH("0.1 CM",'Model output'!V30)), ISNUMBER(SEARCH("less than 0.2 mm",'Model output'!V30)), ISNUMBER(SEARCH("less than 0.5 mm",'Model output'!V30)), ISNUMBER(SEARCH("Margins close",'Model output'!V30)), ISNUMBER(SEARCH("extends close to",'Model output'!V30)), ISNUMBER(SEARCH("abut",'Model output'!V30))), "negative", "positive")</f>
        <v>negative</v>
      </c>
      <c r="AE31" s="26"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intermediate</v>
      </c>
      <c r="AF31" s="31" t="str">
        <f t="shared" si="5"/>
        <v>2</v>
      </c>
      <c r="AG31" s="31" t="str">
        <f t="shared" si="2"/>
        <v>0</v>
      </c>
      <c r="AH31" s="27" t="str">
        <f t="shared" si="6"/>
        <v>0</v>
      </c>
      <c r="AI31" s="34" t="str">
        <f t="shared" si="7"/>
        <v>I</v>
      </c>
      <c r="AJ31" s="26" t="s">
        <v>936</v>
      </c>
      <c r="AK31" s="31" t="s">
        <v>943</v>
      </c>
      <c r="AL31" s="31" t="s">
        <v>941</v>
      </c>
      <c r="AM31" s="31" t="s">
        <v>944</v>
      </c>
      <c r="AN31" s="31" t="s">
        <v>70</v>
      </c>
      <c r="AO31" s="32">
        <f t="shared" ca="1" si="8"/>
        <v>0</v>
      </c>
      <c r="AP31" s="27">
        <f t="shared" si="9"/>
        <v>1</v>
      </c>
      <c r="AQ31" s="27">
        <f t="shared" si="10"/>
        <v>1</v>
      </c>
      <c r="AR31" s="27">
        <f t="shared" si="11"/>
        <v>1</v>
      </c>
      <c r="AS31" s="33">
        <f t="shared" si="3"/>
        <v>1</v>
      </c>
    </row>
    <row r="32" spans="1:45">
      <c r="A32" t="str">
        <f>'Model output'!A31</f>
        <v>TCGA-BJ-A45E</v>
      </c>
      <c r="B32" s="42">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output'!G31)),AND(ISNUMBER(SEARCH("V ",'Model output'!G31)), NOT(ISNUMBER(SEARCH("VI",'Model output'!G31)))),ISNUMBER(SEARCH("five",'Model output'!G31)),ISNUMBER(SEARCH("5",'Model output'!G31))))), "lateral", "central"))</f>
        <v/>
      </c>
      <c r="H32" t="str">
        <f>IF('Model output'!H31="","negative",IF('Model output'!H31="[]", "negative", IF(OR(ISNUMBER(SEARCH("lymph node",'Model output'!H31)),ISNUMBER(SEARCH("Not mentioned",'Model output'!H31)),ISNUMBER(SEARCH("neck",'Model output'!H31)),ISNUMBER(SEARCH("Not applicable",'Model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4"/>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 carcinoma</v>
      </c>
      <c r="O32" t="str">
        <f>IF('Model output'!M31="","",'Model output'!M31)</f>
        <v>Oncocytic/Warthin-like variant</v>
      </c>
      <c r="P32" t="str">
        <f>IF('Model output'!N31="","",'Model output'!N31)</f>
        <v>0.5 cm</v>
      </c>
      <c r="Q32" t="str">
        <f t="shared" si="1"/>
        <v>0.5cm</v>
      </c>
      <c r="R32" cm="1">
        <f t="array" ref="R32">IF(Q32="","",IF(ISNUMBER(SEARCH("cm",Q32)),MAX(VALUE(SUBSTITUTE(_xlfn.FILTERXML("&lt;t&gt;&lt;s&gt;"&amp;SUBSTITUTE(Q32,",","&lt;/s&gt;&lt;s&gt;")&amp;"&lt;/s&gt;&lt;/t&gt;","//s"),"cm",""))),MAX(VALUE(SUBSTITUTE(_xlfn.FILTERXML("&lt;t&gt;&lt;s&gt;"&amp;SUBSTITUTE(Q32,",","&lt;/s&gt;&lt;s&gt;")&amp;"&lt;/s&gt;&lt;/t&gt;","//s"),"mm","")))/10))</f>
        <v>0.5</v>
      </c>
      <c r="S32" t="str">
        <f>IF(OR('Model output'!P31="",ISNUMBER(SEARCH("Not identified", 'Model output'!P31)),ISNUMBER(SEARCH("Absent",'Model output'!P31)),ISNUMBER(SEARCH("No",'Model output'!P31)),ISNUMBER(SEARCH("Negative",'Model output'!P31))),"negative","positive")</f>
        <v>positive</v>
      </c>
      <c r="T32" t="str">
        <f>IF('Model output'!O31="","",'Model output'!O31)</f>
        <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positive</v>
      </c>
      <c r="X32" t="str">
        <f>IF('Model output'!S31="","", IF('Model output'!S31= "[]", "", 'Model output'!S31))</f>
        <v>Not Identified</v>
      </c>
      <c r="Y32" t="str">
        <f>IF(OR('Model output'!S31="",ISNUMBER(SEARCH("Absent",'Model output'!S31)),ISNUMBER(SEARCH("Not identified",'Model output'!S31)),ISNUMBER(SEARCH("limited to thyroid",'Model output'!S31)),ISNUMBER(SEARCH("No",'Model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 IF('Model output'!T31="[]", "", IF('Model output'!T31="Not mentioned", "No", "Yes")))</f>
        <v>Yes</v>
      </c>
      <c r="AB32" t="str">
        <f>IF(AA32&lt;&gt;"Yes","",IF(OR('Model output'!U31="",'Model output'!U31="[]",ISNUMBER(SEARCH("Not identified",'Model output'!U31))),"",'Model output'!U31))</f>
        <v/>
      </c>
      <c r="AC32" s="1" t="str">
        <f>IF(OR('Model output'!V31="", AND(ISERROR(SEARCH("Positive",'Model output'!V31)), ISNUMBER(SEARCH("Negative",'Model output'!V31))), ISNUMBER(SEARCH("Uninvolved",'Model output'!V31)), ISNUMBER(SEARCH("not involved",'Model output'!V31)), ISNUMBER(SEARCH("cannot be assessed",'Model output'!V31)), ISNUMBER(SEARCH("Free",'Model output'!V31)), ISNUMBER(SEARCH("1 mm",'Model output'!V31)), ISNUMBER(SEARCH("0.1 CM",'Model output'!V31)), ISNUMBER(SEARCH("less than 0.2 mm",'Model output'!V31)), ISNUMBER(SEARCH("less than 0.5 mm",'Model output'!V31)), ISNUMBER(SEARCH("Margins close",'Model output'!V31)), ISNUMBER(SEARCH("extends close to",'Model output'!V31)), ISNUMBER(SEARCH("abut",'Model output'!V31))), "negative", "positive")</f>
        <v>negative</v>
      </c>
      <c r="AE32" s="26"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1" t="str">
        <f t="shared" si="5"/>
        <v>1a</v>
      </c>
      <c r="AG32" s="31" t="str">
        <f t="shared" si="2"/>
        <v>0</v>
      </c>
      <c r="AH32" s="27" t="str">
        <f t="shared" si="6"/>
        <v>0</v>
      </c>
      <c r="AI32" s="34" t="str">
        <f t="shared" si="7"/>
        <v>I</v>
      </c>
      <c r="AJ32" s="26" t="s">
        <v>936</v>
      </c>
      <c r="AK32" s="31" t="s">
        <v>945</v>
      </c>
      <c r="AL32" s="31" t="s">
        <v>941</v>
      </c>
      <c r="AM32" s="31" t="s">
        <v>944</v>
      </c>
      <c r="AN32" s="31" t="s">
        <v>70</v>
      </c>
      <c r="AO32" s="32">
        <f t="shared" ca="1" si="8"/>
        <v>0</v>
      </c>
      <c r="AP32" s="27">
        <f t="shared" si="9"/>
        <v>1</v>
      </c>
      <c r="AQ32" s="27">
        <f t="shared" si="10"/>
        <v>1</v>
      </c>
      <c r="AR32" s="27">
        <f t="shared" si="11"/>
        <v>1</v>
      </c>
      <c r="AS32" s="33">
        <f t="shared" si="3"/>
        <v>1</v>
      </c>
    </row>
    <row r="33" spans="1:45">
      <c r="A33" t="str">
        <f>'Model output'!A32</f>
        <v>TCGA-BJ-A45G</v>
      </c>
      <c r="B33" s="42">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output'!G32)),AND(ISNUMBER(SEARCH("V ",'Model output'!G32)), NOT(ISNUMBER(SEARCH("VI",'Model output'!G32)))),ISNUMBER(SEARCH("five",'Model output'!G32)),ISNUMBER(SEARCH("5",'Model output'!G32))))), "lateral", "central"))</f>
        <v>central</v>
      </c>
      <c r="H33" t="str">
        <f>IF('Model output'!H32="","negative",IF('Model output'!H32="[]", "negative", IF(OR(ISNUMBER(SEARCH("lymph node",'Model output'!H32)),ISNUMBER(SEARCH("Not mentioned",'Model output'!H32)),ISNUMBER(SEARCH("neck",'Model output'!H32)),ISNUMBER(SEARCH("Not applicable",'Model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4"/>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 encapsulated follicular variant</v>
      </c>
      <c r="O33" t="str">
        <f>IF('Model output'!M32="","",'Model output'!M32)</f>
        <v/>
      </c>
      <c r="P33" t="str">
        <f>IF('Model output'!N32="","",'Model output'!N32)</f>
        <v>2.5 cm</v>
      </c>
      <c r="Q33" t="str">
        <f t="shared" si="1"/>
        <v>2.5cm</v>
      </c>
      <c r="R33" cm="1">
        <f t="array" ref="R33">IF(Q33="","",IF(ISNUMBER(SEARCH("cm",Q33)),MAX(VALUE(SUBSTITUTE(_xlfn.FILTERXML("&lt;t&gt;&lt;s&gt;"&amp;SUBSTITUTE(Q33,",","&lt;/s&gt;&lt;s&gt;")&amp;"&lt;/s&gt;&lt;/t&gt;","//s"),"cm",""))),MAX(VALUE(SUBSTITUTE(_xlfn.FILTERXML("&lt;t&gt;&lt;s&gt;"&amp;SUBSTITUTE(Q33,",","&lt;/s&gt;&lt;s&gt;")&amp;"&lt;/s&gt;&lt;/t&gt;","//s"),"mm","")))/10))</f>
        <v>2.5</v>
      </c>
      <c r="S33" t="str">
        <f>IF(OR('Model output'!P32="",ISNUMBER(SEARCH("Not identified", 'Model output'!P32)),ISNUMBER(SEARCH("Absent",'Model output'!P32)),ISNUMBER(SEARCH("No",'Model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t="str">
        <f>IF('Model output'!S32="","", IF('Model output'!S32= "[]", "", 'Model output'!S32))</f>
        <v>Not Identified</v>
      </c>
      <c r="Y33" t="str">
        <f>IF(OR('Model output'!S32="",ISNUMBER(SEARCH("Absent",'Model output'!S32)),ISNUMBER(SEARCH("Not identified",'Model output'!S32)),ISNUMBER(SEARCH("limited to thyroid",'Model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 IF('Model output'!T32="[]", "", IF('Model output'!T32="Not mentioned", "No", "Yes")))</f>
        <v/>
      </c>
      <c r="AB33" t="str">
        <f>IF(AA33&lt;&gt;"Yes","",IF(OR('Model output'!U32="",'Model output'!U32="[]",ISNUMBER(SEARCH("Not identified",'Model output'!U32))),"",'Model output'!U32))</f>
        <v/>
      </c>
      <c r="AC33" s="1" t="str">
        <f>IF(OR('Model output'!V32="", AND(ISERROR(SEARCH("Positive",'Model output'!V32)), ISNUMBER(SEARCH("Negative",'Model output'!V32))), ISNUMBER(SEARCH("Uninvolved",'Model output'!V32)), ISNUMBER(SEARCH("not involved",'Model output'!V32)), ISNUMBER(SEARCH("cannot be assessed",'Model output'!V32)), ISNUMBER(SEARCH("Free",'Model output'!V32)), ISNUMBER(SEARCH("1 mm",'Model output'!V32)), ISNUMBER(SEARCH("0.1 CM",'Model output'!V32)), ISNUMBER(SEARCH("less than 0.2 mm",'Model output'!V32)), ISNUMBER(SEARCH("less than 0.5 mm",'Model output'!V32)), ISNUMBER(SEARCH("Margins close",'Model output'!V32)), ISNUMBER(SEARCH("extends close to",'Model output'!V32)), ISNUMBER(SEARCH("abut",'Model output'!V32))), "negative", "positive")</f>
        <v>negative</v>
      </c>
      <c r="AE33" s="26"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1" t="str">
        <f t="shared" si="5"/>
        <v>2</v>
      </c>
      <c r="AG33" s="31" t="str">
        <f t="shared" si="2"/>
        <v>1a</v>
      </c>
      <c r="AH33" s="27" t="str">
        <f t="shared" si="6"/>
        <v>0</v>
      </c>
      <c r="AI33" s="34" t="str">
        <f t="shared" si="7"/>
        <v>I</v>
      </c>
      <c r="AJ33" s="26" t="s">
        <v>937</v>
      </c>
      <c r="AK33" s="31" t="s">
        <v>943</v>
      </c>
      <c r="AL33" s="31" t="s">
        <v>945</v>
      </c>
      <c r="AM33" s="31" t="s">
        <v>944</v>
      </c>
      <c r="AN33" s="31" t="s">
        <v>70</v>
      </c>
      <c r="AO33" s="32">
        <f t="shared" ca="1" si="8"/>
        <v>1</v>
      </c>
      <c r="AP33" s="27">
        <f t="shared" si="9"/>
        <v>1</v>
      </c>
      <c r="AQ33" s="27">
        <f t="shared" si="10"/>
        <v>1</v>
      </c>
      <c r="AR33" s="27">
        <f t="shared" si="11"/>
        <v>1</v>
      </c>
      <c r="AS33" s="33">
        <f t="shared" si="3"/>
        <v>1</v>
      </c>
    </row>
    <row r="34" spans="1:45">
      <c r="A34" t="str">
        <f>'Model output'!A33</f>
        <v>TCGA-BJ-A45H</v>
      </c>
      <c r="B34" s="42">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output'!G33)),AND(ISNUMBER(SEARCH("V ",'Model output'!G33)), NOT(ISNUMBER(SEARCH("VI",'Model output'!G33)))),ISNUMBER(SEARCH("five",'Model output'!G33)),ISNUMBER(SEARCH("5",'Model output'!G33))))), "lateral", "central"))</f>
        <v/>
      </c>
      <c r="H34" t="str">
        <f>IF('Model output'!H33="","negative",IF('Model output'!H33="[]", "negative", IF(OR(ISNUMBER(SEARCH("lymph node",'Model output'!H33)),ISNUMBER(SEARCH("Not mentioned",'Model output'!H33)),ISNUMBER(SEARCH("neck",'Model output'!H33)),ISNUMBER(SEARCH("Not applicable",'Model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4"/>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v>
      </c>
      <c r="O34" t="str">
        <f>IF('Model output'!M33="","",'Model output'!M33)</f>
        <v>Conventional</v>
      </c>
      <c r="P34" t="str">
        <f>IF('Model output'!N33="","",'Model output'!N33)</f>
        <v>1.5 cm</v>
      </c>
      <c r="Q34" t="str">
        <f t="shared" si="1"/>
        <v>1.5cm</v>
      </c>
      <c r="R34" cm="1">
        <f t="array" ref="R34">IF(Q34="","",IF(ISNUMBER(SEARCH("cm",Q34)),MAX(VALUE(SUBSTITUTE(_xlfn.FILTERXML("&lt;t&gt;&lt;s&gt;"&amp;SUBSTITUTE(Q34,",","&lt;/s&gt;&lt;s&gt;")&amp;"&lt;/s&gt;&lt;/t&gt;","//s"),"cm",""))),MAX(VALUE(SUBSTITUTE(_xlfn.FILTERXML("&lt;t&gt;&lt;s&gt;"&amp;SUBSTITUTE(Q34,",","&lt;/s&gt;&lt;s&gt;")&amp;"&lt;/s&gt;&lt;/t&gt;","//s"),"mm","")))/10))</f>
        <v>1.5</v>
      </c>
      <c r="S34" t="str">
        <f>IF(OR('Model output'!P33="",ISNUMBER(SEARCH("Not identified", 'Model output'!P33)),ISNUMBER(SEARCH("Absent",'Model output'!P33)),ISNUMBER(SEARCH("No",'Model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t="str">
        <f>IF('Model output'!S33="","", IF('Model output'!S33= "[]", "", 'Model output'!S33))</f>
        <v>Present</v>
      </c>
      <c r="Y34" t="str">
        <f>IF(OR('Model output'!S33="",ISNUMBER(SEARCH("Absent",'Model output'!S33)),ISNUMBER(SEARCH("Not identified",'Model output'!S33)),ISNUMBER(SEARCH("limited to thyroid",'Model output'!S33)),ISNUMBER(SEARCH("No",'Model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 IF('Model output'!T33="[]", "", IF('Model output'!T33="Not mentioned", "No", "Yes")))</f>
        <v>Yes</v>
      </c>
      <c r="AB34" t="str">
        <f>IF(AA34&lt;&gt;"Yes","",IF(OR('Model output'!U33="",'Model output'!U33="[]",ISNUMBER(SEARCH("Not identified",'Model output'!U33))),"",'Model output'!U33))</f>
        <v>BRAF V600E</v>
      </c>
      <c r="AC34" s="1" t="str">
        <f>IF(OR('Model output'!V33="", AND(ISERROR(SEARCH("Positive",'Model output'!V33)), ISNUMBER(SEARCH("Negative",'Model output'!V33))), ISNUMBER(SEARCH("Uninvolved",'Model output'!V33)), ISNUMBER(SEARCH("not involved",'Model output'!V33)), ISNUMBER(SEARCH("cannot be assessed",'Model output'!V33)), ISNUMBER(SEARCH("Free",'Model output'!V33)), ISNUMBER(SEARCH("1 mm",'Model output'!V33)), ISNUMBER(SEARCH("0.1 CM",'Model output'!V33)), ISNUMBER(SEARCH("less than 0.2 mm",'Model output'!V33)), ISNUMBER(SEARCH("less than 0.5 mm",'Model output'!V33)), ISNUMBER(SEARCH("Margins close",'Model output'!V33)), ISNUMBER(SEARCH("extends close to",'Model output'!V33)), ISNUMBER(SEARCH("abut",'Model output'!V33))), "negative", "positive")</f>
        <v>positive</v>
      </c>
      <c r="AE34" s="26"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high</v>
      </c>
      <c r="AF34" s="31" t="str">
        <f t="shared" si="5"/>
        <v>1b</v>
      </c>
      <c r="AG34" s="31" t="str">
        <f t="shared" si="2"/>
        <v>0</v>
      </c>
      <c r="AH34" s="27" t="str">
        <f t="shared" si="6"/>
        <v>0</v>
      </c>
      <c r="AI34" s="34" t="str">
        <f t="shared" si="7"/>
        <v>I</v>
      </c>
      <c r="AJ34" s="26" t="s">
        <v>935</v>
      </c>
      <c r="AK34" s="31" t="s">
        <v>939</v>
      </c>
      <c r="AL34" s="31" t="s">
        <v>944</v>
      </c>
      <c r="AM34" s="31" t="s">
        <v>944</v>
      </c>
      <c r="AN34" s="31" t="s">
        <v>70</v>
      </c>
      <c r="AO34" s="32">
        <f t="shared" si="8"/>
        <v>1</v>
      </c>
      <c r="AP34" s="27">
        <f t="shared" si="9"/>
        <v>0</v>
      </c>
      <c r="AQ34" s="27">
        <f t="shared" si="10"/>
        <v>1</v>
      </c>
      <c r="AR34" s="27">
        <f t="shared" si="11"/>
        <v>1</v>
      </c>
      <c r="AS34" s="33">
        <f t="shared" si="3"/>
        <v>1</v>
      </c>
    </row>
    <row r="35" spans="1:45">
      <c r="A35" t="str">
        <f>'Model output'!A34</f>
        <v>TCGA-BJ-A45I</v>
      </c>
      <c r="B35" s="42">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output'!G34)),AND(ISNUMBER(SEARCH("V ",'Model output'!G34)), NOT(ISNUMBER(SEARCH("VI",'Model output'!G34)))),ISNUMBER(SEARCH("five",'Model output'!G34)),ISNUMBER(SEARCH("5",'Model output'!G34))))), "lateral", "central"))</f>
        <v/>
      </c>
      <c r="H35" t="str">
        <f>IF('Model output'!H34="","negative",IF('Model output'!H34="[]", "negative", IF(OR(ISNUMBER(SEARCH("lymph node",'Model output'!H34)),ISNUMBER(SEARCH("Not mentioned",'Model output'!H34)),ISNUMBER(SEARCH("neck",'Model output'!H34)),ISNUMBER(SEARCH("Not applicable",'Model output'!H34))),"negative","positive")))</f>
        <v>negative</v>
      </c>
      <c r="I35">
        <f>IF('Model output'!I34="","",IF(ISNUMBER('Model output'!I34),'Model output'!I34,1))</f>
        <v>6</v>
      </c>
      <c r="J35">
        <f>IF('Model output'!J34="","",IF(AND(ISNUMBER('Model output'!J34),'Model output'!J34&lt;=I35),'Model output'!J34,IF(ISNUMBER(SEARCH("0/",'Model output'!J34)),0,1)))</f>
        <v>0</v>
      </c>
      <c r="K35" t="str" cm="1">
        <f t="array" ref="K35">IF(COUNT(FIND({0,1,2,3,4,5,6,7,8,9},'Model output'!K34))&gt;0,'Model output'!K34,"")</f>
        <v/>
      </c>
      <c r="L35" s="8" t="str">
        <f t="shared" si="4"/>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Tall cell variant</v>
      </c>
      <c r="P35" t="str">
        <f>IF('Model output'!N34="","",'Model output'!N34)</f>
        <v>2.1 cm</v>
      </c>
      <c r="Q35" t="str">
        <f t="shared" si="1"/>
        <v>2.1cm</v>
      </c>
      <c r="R35" cm="1">
        <f t="array" ref="R35">IF(Q35="","",IF(ISNUMBER(SEARCH("cm",Q35)),MAX(VALUE(SUBSTITUTE(_xlfn.FILTERXML("&lt;t&gt;&lt;s&gt;"&amp;SUBSTITUTE(Q35,",","&lt;/s&gt;&lt;s&gt;")&amp;"&lt;/s&gt;&lt;/t&gt;","//s"),"cm",""))),MAX(VALUE(SUBSTITUTE(_xlfn.FILTERXML("&lt;t&gt;&lt;s&gt;"&amp;SUBSTITUTE(Q35,",","&lt;/s&gt;&lt;s&gt;")&amp;"&lt;/s&gt;&lt;/t&gt;","//s"),"mm","")))/10))</f>
        <v>2.1</v>
      </c>
      <c r="S35" t="str">
        <f>IF(OR('Model output'!P34="",ISNUMBER(SEARCH("Not identified", 'Model output'!P34)),ISNUMBER(SEARCH("Absent",'Model output'!P34)),ISNUMBER(SEARCH("No",'Model output'!P34)),ISNUMBER(SEARCH("Negative",'Model output'!P34))),"negative","positive")</f>
        <v>negative</v>
      </c>
      <c r="T35" t="str">
        <f>IF('Model output'!O34="","",'Model output'!O34)</f>
        <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t="str">
        <f>IF('Model output'!S34="","", IF('Model output'!S34= "[]", "", 'Model output'!S34))</f>
        <v>Present</v>
      </c>
      <c r="Y35" t="str">
        <f>IF(OR('Model output'!S34="",ISNUMBER(SEARCH("Absent",'Model output'!S34)),ISNUMBER(SEARCH("Not identified",'Model output'!S34)),ISNUMBER(SEARCH("limited to thyroid",'Model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 IF('Model output'!T34="[]", "", IF('Model output'!T34="Not mentioned", "No", "Yes")))</f>
        <v>Yes</v>
      </c>
      <c r="AB35" t="str">
        <f>IF(AA35&lt;&gt;"Yes","",IF(OR('Model output'!U34="",'Model output'!U34="[]",ISNUMBER(SEARCH("Not identified",'Model output'!U34))),"",'Model output'!U34))</f>
        <v>DRAF</v>
      </c>
      <c r="AC35" s="1" t="str">
        <f>IF(OR('Model output'!V34="", AND(ISERROR(SEARCH("Positive",'Model output'!V34)), ISNUMBER(SEARCH("Negative",'Model output'!V34))), ISNUMBER(SEARCH("Uninvolved",'Model output'!V34)), ISNUMBER(SEARCH("not involved",'Model output'!V34)), ISNUMBER(SEARCH("cannot be assessed",'Model output'!V34)), ISNUMBER(SEARCH("Free",'Model output'!V34)), ISNUMBER(SEARCH("1 mm",'Model output'!V34)), ISNUMBER(SEARCH("0.1 CM",'Model output'!V34)), ISNUMBER(SEARCH("less than 0.2 mm",'Model output'!V34)), ISNUMBER(SEARCH("less than 0.5 mm",'Model output'!V34)), ISNUMBER(SEARCH("Margins close",'Model output'!V34)), ISNUMBER(SEARCH("extends close to",'Model output'!V34)), ISNUMBER(SEARCH("abut",'Model output'!V34))), "negative", "positive")</f>
        <v>positive</v>
      </c>
      <c r="AE35" s="26"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1" t="str">
        <f t="shared" si="5"/>
        <v>2</v>
      </c>
      <c r="AG35" s="31" t="str">
        <f t="shared" si="2"/>
        <v>0</v>
      </c>
      <c r="AH35" s="27" t="str">
        <f t="shared" si="6"/>
        <v>0</v>
      </c>
      <c r="AI35" s="34" t="str">
        <f t="shared" si="7"/>
        <v>I</v>
      </c>
      <c r="AJ35" s="26" t="s">
        <v>935</v>
      </c>
      <c r="AK35" s="31" t="s">
        <v>939</v>
      </c>
      <c r="AL35" s="31" t="s">
        <v>941</v>
      </c>
      <c r="AM35" s="31" t="s">
        <v>944</v>
      </c>
      <c r="AN35" s="31" t="s">
        <v>70</v>
      </c>
      <c r="AO35" s="32">
        <f t="shared" si="8"/>
        <v>1</v>
      </c>
      <c r="AP35" s="27">
        <f t="shared" si="9"/>
        <v>0</v>
      </c>
      <c r="AQ35" s="27">
        <f t="shared" si="10"/>
        <v>1</v>
      </c>
      <c r="AR35" s="27">
        <f t="shared" si="11"/>
        <v>1</v>
      </c>
      <c r="AS35" s="33">
        <f t="shared" si="3"/>
        <v>1</v>
      </c>
    </row>
    <row r="36" spans="1:45">
      <c r="A36" t="str">
        <f>'Model output'!A35</f>
        <v>TCGA-BJ-A45J</v>
      </c>
      <c r="B36" s="42">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output'!G35)),AND(ISNUMBER(SEARCH("V ",'Model output'!G35)), NOT(ISNUMBER(SEARCH("VI",'Model output'!G35)))),ISNUMBER(SEARCH("five",'Model output'!G35)),ISNUMBER(SEARCH("5",'Model output'!G35))))), "lateral", "central"))</f>
        <v>central</v>
      </c>
      <c r="H36" t="str">
        <f>IF('Model output'!H35="","negative",IF('Model output'!H35="[]", "negative", IF(OR(ISNUMBER(SEARCH("lymph node",'Model output'!H35)),ISNUMBER(SEARCH("Not mentioned",'Model output'!H35)),ISNUMBER(SEARCH("neck",'Model output'!H35)),ISNUMBER(SEARCH("Not applicable",'Model output'!H35))),"negative","positive")))</f>
        <v>negative</v>
      </c>
      <c r="I36">
        <f>IF('Model output'!I35="","",IF(ISNUMBER('Model output'!I35),'Model output'!I35,1))</f>
        <v>2</v>
      </c>
      <c r="J36">
        <f>IF('Model output'!J35="","",IF(AND(ISNUMBER('Model output'!J35),'Model output'!J35&lt;=I36),'Model output'!J35,IF(ISNUMBER(SEARCH("0/",'Model output'!J35)),0,1)))</f>
        <v>1</v>
      </c>
      <c r="K36" t="str" cm="1">
        <f t="array" ref="K36">IF(COUNT(FIND({0,1,2,3,4,5,6,7,8,9},'Model output'!K35))&gt;0,'Model output'!K35,"")</f>
        <v>0.3 cm</v>
      </c>
      <c r="L36" s="8" t="str">
        <f t="shared" si="4"/>
        <v>0.3cm</v>
      </c>
      <c r="M36" cm="1">
        <f t="array" ref="M36">IF(L36="","",IF(ISNUMBER(SEARCH("cm",L36)),MAX(VALUE(SUBSTITUTE(_xlfn.FILTERXML("&lt;t&gt;&lt;s&gt;"&amp;SUBSTITUTE(L36,",","&lt;/s&gt;&lt;s&gt;")&amp;"&lt;/s&gt;&lt;/t&gt;","//s"),"cm",""))),MAX(VALUE(SUBSTITUTE(_xlfn.FILTERXML("&lt;t&gt;&lt;s&gt;"&amp;SUBSTITUTE(L36,",","&lt;/s&gt;&lt;s&gt;")&amp;"&lt;/s&gt;&lt;/t&gt;","//s"),"mm","")))/10))</f>
        <v>0.3</v>
      </c>
      <c r="N36" t="str">
        <f>IF('Model output'!L35="","",'Model output'!L35)</f>
        <v>Papillary carcinoma</v>
      </c>
      <c r="O36" t="str">
        <f>IF('Model output'!M35="","",'Model output'!M35)</f>
        <v>Tall cell variant</v>
      </c>
      <c r="P36" t="str">
        <f>IF('Model output'!N35="","",'Model output'!N35)</f>
        <v>0.3 cm</v>
      </c>
      <c r="Q36" t="str">
        <f t="shared" si="1"/>
        <v>0.3cm</v>
      </c>
      <c r="R36" cm="1">
        <f t="array" ref="R36">IF(Q36="","",IF(ISNUMBER(SEARCH("cm",Q36)),MAX(VALUE(SUBSTITUTE(_xlfn.FILTERXML("&lt;t&gt;&lt;s&gt;"&amp;SUBSTITUTE(Q36,",","&lt;/s&gt;&lt;s&gt;")&amp;"&lt;/s&gt;&lt;/t&gt;","//s"),"cm",""))),MAX(VALUE(SUBSTITUTE(_xlfn.FILTERXML("&lt;t&gt;&lt;s&gt;"&amp;SUBSTITUTE(Q36,",","&lt;/s&gt;&lt;s&gt;")&amp;"&lt;/s&gt;&lt;/t&gt;","//s"),"mm","")))/10))</f>
        <v>0.3</v>
      </c>
      <c r="S36" t="str">
        <f>IF(OR('Model output'!P35="",ISNUMBER(SEARCH("Not identified", 'Model output'!P35)),ISNUMBER(SEARCH("Absent",'Model output'!P35)),ISNUMBER(SEARCH("No",'Model output'!P35)),ISNUMBER(SEARCH("Negative",'Model output'!P35))),"negative","positive")</f>
        <v>positive</v>
      </c>
      <c r="T36" t="str">
        <f>IF('Model output'!O35="","",'Model output'!O35)</f>
        <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t="str">
        <f>IF('Model output'!S35="","", IF('Model output'!S35= "[]", "", 'Model output'!S35))</f>
        <v>Not Identified</v>
      </c>
      <c r="Y36" t="str">
        <f>IF(OR('Model output'!S35="",ISNUMBER(SEARCH("Absent",'Model output'!S35)),ISNUMBER(SEARCH("Not identified",'Model output'!S35)),ISNUMBER(SEARCH("limited to thyroid",'Model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 IF('Model output'!T35="[]", "", IF('Model output'!T35="Not mentioned", "No", "Yes")))</f>
        <v>Yes</v>
      </c>
      <c r="AB36" t="str">
        <f>IF(AA36&lt;&gt;"Yes","",IF(OR('Model output'!U35="",'Model output'!U35="[]",ISNUMBER(SEARCH("Not identified",'Model output'!U35))),"",'Model output'!U35))</f>
        <v>p.V600E</v>
      </c>
      <c r="AC36" s="1" t="str">
        <f>IF(OR('Model output'!V35="", AND(ISERROR(SEARCH("Positive",'Model output'!V35)), ISNUMBER(SEARCH("Negative",'Model output'!V35))), ISNUMBER(SEARCH("Uninvolved",'Model output'!V35)), ISNUMBER(SEARCH("not involved",'Model output'!V35)), ISNUMBER(SEARCH("cannot be assessed",'Model output'!V35)), ISNUMBER(SEARCH("Free",'Model output'!V35)), ISNUMBER(SEARCH("1 mm",'Model output'!V35)), ISNUMBER(SEARCH("0.1 CM",'Model output'!V35)), ISNUMBER(SEARCH("less than 0.2 mm",'Model output'!V35)), ISNUMBER(SEARCH("less than 0.5 mm",'Model output'!V35)), ISNUMBER(SEARCH("Margins close",'Model output'!V35)), ISNUMBER(SEARCH("extends close to",'Model output'!V35)), ISNUMBER(SEARCH("abut",'Model output'!V35))), "negative", "positive")</f>
        <v>negative</v>
      </c>
      <c r="AE36" s="26"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intermediate</v>
      </c>
      <c r="AF36" s="31" t="str">
        <f t="shared" si="5"/>
        <v>1a</v>
      </c>
      <c r="AG36" s="31" t="str">
        <f t="shared" si="2"/>
        <v>1a</v>
      </c>
      <c r="AH36" s="27" t="str">
        <f t="shared" si="6"/>
        <v>0</v>
      </c>
      <c r="AI36" s="34" t="str">
        <f t="shared" si="7"/>
        <v>I</v>
      </c>
      <c r="AJ36" s="26" t="s">
        <v>937</v>
      </c>
      <c r="AK36" s="31" t="s">
        <v>945</v>
      </c>
      <c r="AL36" s="31" t="s">
        <v>945</v>
      </c>
      <c r="AM36" s="31" t="s">
        <v>944</v>
      </c>
      <c r="AN36" s="31" t="s">
        <v>70</v>
      </c>
      <c r="AO36" s="32">
        <f t="shared" ca="1" si="8"/>
        <v>1</v>
      </c>
      <c r="AP36" s="27">
        <f t="shared" si="9"/>
        <v>1</v>
      </c>
      <c r="AQ36" s="27">
        <f t="shared" si="10"/>
        <v>1</v>
      </c>
      <c r="AR36" s="27">
        <f t="shared" si="11"/>
        <v>1</v>
      </c>
      <c r="AS36" s="33">
        <f t="shared" si="3"/>
        <v>1</v>
      </c>
    </row>
    <row r="37" spans="1:45">
      <c r="A37" t="str">
        <f>'Model output'!A36</f>
        <v>TCGA-BJ-A45K</v>
      </c>
      <c r="B37" s="42">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X</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output'!G36)),AND(ISNUMBER(SEARCH("V ",'Model output'!G36)), NOT(ISNUMBER(SEARCH("VI",'Model output'!G36)))),ISNUMBER(SEARCH("five",'Model output'!G36)),ISNUMBER(SEARCH("5",'Model output'!G36))))), "lateral", "central"))</f>
        <v/>
      </c>
      <c r="H37" t="str">
        <f>IF('Model output'!H36="","negative",IF('Model output'!H36="[]", "negative", IF(OR(ISNUMBER(SEARCH("lymph node",'Model output'!H36)),ISNUMBER(SEARCH("Not mentioned",'Model output'!H36)),ISNUMBER(SEARCH("neck",'Model output'!H36)),ISNUMBER(SEARCH("Not applicable",'Model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8" t="str">
        <f t="shared" si="4"/>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
      </c>
      <c r="P37" t="str">
        <f>IF('Model output'!N36="","",'Model output'!N36)</f>
        <v>2.3 cm</v>
      </c>
      <c r="Q37" t="str">
        <f t="shared" si="1"/>
        <v>2.3cm</v>
      </c>
      <c r="R37" cm="1">
        <f t="array" ref="R37">IF(Q37="","",IF(ISNUMBER(SEARCH("cm",Q37)),MAX(VALUE(SUBSTITUTE(_xlfn.FILTERXML("&lt;t&gt;&lt;s&gt;"&amp;SUBSTITUTE(Q37,",","&lt;/s&gt;&lt;s&gt;")&amp;"&lt;/s&gt;&lt;/t&gt;","//s"),"cm",""))),MAX(VALUE(SUBSTITUTE(_xlfn.FILTERXML("&lt;t&gt;&lt;s&gt;"&amp;SUBSTITUTE(Q37,",","&lt;/s&gt;&lt;s&gt;")&amp;"&lt;/s&gt;&lt;/t&gt;","//s"),"mm","")))/10))</f>
        <v>2.2999999999999998</v>
      </c>
      <c r="S37" t="str">
        <f>IF(OR('Model output'!P36="",ISNUMBER(SEARCH("Not identified", 'Model output'!P36)),ISNUMBER(SEARCH("Absent",'Model output'!P36)),ISNUMBER(SEARCH("No",'Model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t="str">
        <f>IF('Model output'!S36="","", IF('Model output'!S36= "[]", "", 'Model output'!S36))</f>
        <v>Not identified</v>
      </c>
      <c r="Y37" t="str">
        <f>IF(OR('Model output'!S36="",ISNUMBER(SEARCH("Absent",'Model output'!S36)),ISNUMBER(SEARCH("Not identified",'Model output'!S36)),ISNUMBER(SEARCH("limited to thyroid",'Model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 IF('Model output'!T36="[]", "", IF('Model output'!T36="Not mentioned", "No", "Yes")))</f>
        <v/>
      </c>
      <c r="AB37" t="str">
        <f>IF(AA37&lt;&gt;"Yes","",IF(OR('Model output'!U36="",'Model output'!U36="[]",ISNUMBER(SEARCH("Not identified",'Model output'!U36))),"",'Model output'!U36))</f>
        <v/>
      </c>
      <c r="AC37" s="1" t="str">
        <f>IF(OR('Model output'!V36="", AND(ISERROR(SEARCH("Positive",'Model output'!V36)), ISNUMBER(SEARCH("Negative",'Model output'!V36))), ISNUMBER(SEARCH("Uninvolved",'Model output'!V36)), ISNUMBER(SEARCH("not involved",'Model output'!V36)), ISNUMBER(SEARCH("cannot be assessed",'Model output'!V36)), ISNUMBER(SEARCH("Free",'Model output'!V36)), ISNUMBER(SEARCH("1 mm",'Model output'!V36)), ISNUMBER(SEARCH("0.1 CM",'Model output'!V36)), ISNUMBER(SEARCH("less than 0.2 mm",'Model output'!V36)), ISNUMBER(SEARCH("less than 0.5 mm",'Model output'!V36)), ISNUMBER(SEARCH("Margins close",'Model output'!V36)), ISNUMBER(SEARCH("extends close to",'Model output'!V36)), ISNUMBER(SEARCH("abut",'Model output'!V36))), "negative", "positive")</f>
        <v>negative</v>
      </c>
      <c r="AE37" s="26"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low</v>
      </c>
      <c r="AF37" s="31" t="str">
        <f t="shared" si="5"/>
        <v>2</v>
      </c>
      <c r="AG37" s="31" t="str">
        <f t="shared" si="2"/>
        <v>0</v>
      </c>
      <c r="AH37" s="27" t="str">
        <f t="shared" si="6"/>
        <v>0</v>
      </c>
      <c r="AI37" s="34" t="str">
        <f t="shared" si="7"/>
        <v>I</v>
      </c>
      <c r="AJ37" s="26" t="s">
        <v>936</v>
      </c>
      <c r="AK37" s="31" t="s">
        <v>943</v>
      </c>
      <c r="AL37" s="31" t="s">
        <v>941</v>
      </c>
      <c r="AM37" s="31" t="s">
        <v>944</v>
      </c>
      <c r="AN37" s="31" t="s">
        <v>70</v>
      </c>
      <c r="AO37" s="32">
        <f t="shared" ca="1" si="8"/>
        <v>1</v>
      </c>
      <c r="AP37" s="27">
        <f t="shared" si="9"/>
        <v>1</v>
      </c>
      <c r="AQ37" s="27">
        <f t="shared" si="10"/>
        <v>1</v>
      </c>
      <c r="AR37" s="27">
        <f t="shared" si="11"/>
        <v>1</v>
      </c>
      <c r="AS37" s="33">
        <f t="shared" si="3"/>
        <v>1</v>
      </c>
    </row>
    <row r="38" spans="1:45">
      <c r="A38" t="str">
        <f>'Model output'!A37</f>
        <v>TCGA-BJ-A4O8</v>
      </c>
      <c r="B38" s="42">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output'!G37)),AND(ISNUMBER(SEARCH("V ",'Model output'!G37)), NOT(ISNUMBER(SEARCH("VI",'Model output'!G37)))),ISNUMBER(SEARCH("five",'Model output'!G37)),ISNUMBER(SEARCH("5",'Model output'!G37))))), "lateral", "central"))</f>
        <v>central</v>
      </c>
      <c r="H38" t="str">
        <f>IF('Model output'!H37="","negative",IF('Model output'!H37="[]", "negative", IF(OR(ISNUMBER(SEARCH("lymph node",'Model output'!H37)),ISNUMBER(SEARCH("Not mentioned",'Model output'!H37)),ISNUMBER(SEARCH("neck",'Model output'!H37)),ISNUMBER(SEARCH("Not applicable",'Model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
      </c>
      <c r="L38" s="8" t="str">
        <f t="shared" si="4"/>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 carcinoma</v>
      </c>
      <c r="O38" t="str">
        <f>IF('Model output'!M37="","",'Model output'!M37)</f>
        <v>Conventional, Infiltrative</v>
      </c>
      <c r="P38" t="str">
        <f>IF('Model output'!N37="","",'Model output'!N37)</f>
        <v>1.5 cm</v>
      </c>
      <c r="Q38" t="str">
        <f t="shared" si="1"/>
        <v>1.5cm</v>
      </c>
      <c r="R38" cm="1">
        <f t="array" ref="R38">IF(Q38="","",IF(ISNUMBER(SEARCH("cm",Q38)),MAX(VALUE(SUBSTITUTE(_xlfn.FILTERXML("&lt;t&gt;&lt;s&gt;"&amp;SUBSTITUTE(Q38,",","&lt;/s&gt;&lt;s&gt;")&amp;"&lt;/s&gt;&lt;/t&gt;","//s"),"cm",""))),MAX(VALUE(SUBSTITUTE(_xlfn.FILTERXML("&lt;t&gt;&lt;s&gt;"&amp;SUBSTITUTE(Q38,",","&lt;/s&gt;&lt;s&gt;")&amp;"&lt;/s&gt;&lt;/t&gt;","//s"),"mm","")))/10))</f>
        <v>1.5</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t="str">
        <f>IF('Model output'!S37="","", IF('Model output'!S37= "[]", "", 'Model output'!S37))</f>
        <v>Present, Minimal</v>
      </c>
      <c r="Y38" t="str">
        <f>IF(OR('Model output'!S37="",ISNUMBER(SEARCH("Absent",'Model output'!S37)),ISNUMBER(SEARCH("Not identified",'Model output'!S37)),ISNUMBER(SEARCH("limited to thyroid",'Model output'!S37)),ISNUMBER(SEARCH("No",'Model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 IF('Model output'!T37="[]", "", IF('Model output'!T37="Not mentioned", "No", "Yes")))</f>
        <v>Yes</v>
      </c>
      <c r="AB38" t="str">
        <f>IF(AA38&lt;&gt;"Yes","",IF(OR('Model output'!U37="",'Model output'!U37="[]",ISNUMBER(SEARCH("Not identified",'Model output'!U37))),"",'Model output'!U37))</f>
        <v>BRAF V600E</v>
      </c>
      <c r="AC38" s="1" t="str">
        <f>IF(OR('Model output'!V37="", AND(ISERROR(SEARCH("Positive",'Model output'!V37)), ISNUMBER(SEARCH("Negative",'Model output'!V37))), ISNUMBER(SEARCH("Uninvolved",'Model output'!V37)), ISNUMBER(SEARCH("not involved",'Model output'!V37)), ISNUMBER(SEARCH("cannot be assessed",'Model output'!V37)), ISNUMBER(SEARCH("Free",'Model output'!V37)), ISNUMBER(SEARCH("1 mm",'Model output'!V37)), ISNUMBER(SEARCH("0.1 CM",'Model output'!V37)), ISNUMBER(SEARCH("less than 0.2 mm",'Model output'!V37)), ISNUMBER(SEARCH("less than 0.5 mm",'Model output'!V37)), ISNUMBER(SEARCH("Margins close",'Model output'!V37)), ISNUMBER(SEARCH("extends close to",'Model output'!V37)), ISNUMBER(SEARCH("abut",'Model output'!V37))), "negative", "positive")</f>
        <v>negative</v>
      </c>
      <c r="AE38" s="26"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intermediate</v>
      </c>
      <c r="AF38" s="31" t="str">
        <f t="shared" si="5"/>
        <v>1b</v>
      </c>
      <c r="AG38" s="31" t="str">
        <f t="shared" si="2"/>
        <v>1a</v>
      </c>
      <c r="AH38" s="27" t="str">
        <f t="shared" si="6"/>
        <v>0</v>
      </c>
      <c r="AI38" s="34" t="str">
        <f t="shared" si="7"/>
        <v>I</v>
      </c>
      <c r="AJ38" s="26" t="s">
        <v>937</v>
      </c>
      <c r="AK38" s="31" t="s">
        <v>940</v>
      </c>
      <c r="AL38" s="31" t="s">
        <v>945</v>
      </c>
      <c r="AM38" s="31" t="s">
        <v>944</v>
      </c>
      <c r="AN38" s="31" t="s">
        <v>70</v>
      </c>
      <c r="AO38" s="32">
        <f t="shared" ca="1" si="8"/>
        <v>1</v>
      </c>
      <c r="AP38" s="27">
        <f t="shared" si="9"/>
        <v>1</v>
      </c>
      <c r="AQ38" s="27">
        <f t="shared" si="10"/>
        <v>1</v>
      </c>
      <c r="AR38" s="27">
        <f t="shared" si="11"/>
        <v>1</v>
      </c>
      <c r="AS38" s="33">
        <f t="shared" si="3"/>
        <v>1</v>
      </c>
    </row>
    <row r="39" spans="1:45">
      <c r="A39" t="str">
        <f>'Model output'!A38</f>
        <v>TCGA-BJ-A4O9</v>
      </c>
      <c r="B39" s="42">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output'!G38)),AND(ISNUMBER(SEARCH("V ",'Model output'!G38)), NOT(ISNUMBER(SEARCH("VI",'Model output'!G38)))),ISNUMBER(SEARCH("five",'Model output'!G38)),ISNUMBER(SEARCH("5",'Model output'!G38))))), "lateral", "central"))</f>
        <v/>
      </c>
      <c r="H39" t="str">
        <f>IF('Model output'!H38="","negative",IF('Model output'!H38="[]", "negative", IF(OR(ISNUMBER(SEARCH("lymph node",'Model output'!H38)),ISNUMBER(SEARCH("Not mentioned",'Model output'!H38)),ISNUMBER(SEARCH("neck",'Model output'!H38)),ISNUMBER(SEARCH("Not applicable",'Model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8" t="str">
        <f t="shared" si="4"/>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 encapsulated follicular variant</v>
      </c>
      <c r="O39" t="str">
        <f>IF('Model output'!M38="","",'Model output'!M38)</f>
        <v/>
      </c>
      <c r="P39" t="str">
        <f>IF('Model output'!N38="","",'Model output'!N38)</f>
        <v>3.8 cm</v>
      </c>
      <c r="Q39" t="str">
        <f t="shared" si="1"/>
        <v>3.8cm</v>
      </c>
      <c r="R39" cm="1">
        <f t="array" ref="R39">IF(Q39="","",IF(ISNUMBER(SEARCH("cm",Q39)),MAX(VALUE(SUBSTITUTE(_xlfn.FILTERXML("&lt;t&gt;&lt;s&gt;"&amp;SUBSTITUTE(Q39,",","&lt;/s&gt;&lt;s&gt;")&amp;"&lt;/s&gt;&lt;/t&gt;","//s"),"cm",""))),MAX(VALUE(SUBSTITUTE(_xlfn.FILTERXML("&lt;t&gt;&lt;s&gt;"&amp;SUBSTITUTE(Q39,",","&lt;/s&gt;&lt;s&gt;")&amp;"&lt;/s&gt;&lt;/t&gt;","//s"),"mm","")))/10))</f>
        <v>3.8</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t="str">
        <f>IF('Model output'!S38="","", IF('Model output'!S38= "[]", "", 'Model output'!S38))</f>
        <v>Not Identified</v>
      </c>
      <c r="Y39" t="str">
        <f>IF(OR('Model output'!S38="",ISNUMBER(SEARCH("Absent",'Model output'!S38)),ISNUMBER(SEARCH("Not identified",'Model output'!S38)),ISNUMBER(SEARCH("limited to thyroid",'Model output'!S38)),ISNUMBER(SEARCH("No",'Model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 IF('Model output'!T38="[]", "", IF('Model output'!T38="Not mentioned", "No", "Yes")))</f>
        <v>Yes</v>
      </c>
      <c r="AB39" t="str">
        <f>IF(AA39&lt;&gt;"Yes","",IF(OR('Model output'!U38="",'Model output'!U38="[]",ISNUMBER(SEARCH("Not identified",'Model output'!U38))),"",'Model output'!U38))</f>
        <v>BRAF V600E</v>
      </c>
      <c r="AC39" s="1" t="str">
        <f>IF(OR('Model output'!V38="", AND(ISERROR(SEARCH("Positive",'Model output'!V38)), ISNUMBER(SEARCH("Negative",'Model output'!V38))), ISNUMBER(SEARCH("Uninvolved",'Model output'!V38)), ISNUMBER(SEARCH("not involved",'Model output'!V38)), ISNUMBER(SEARCH("cannot be assessed",'Model output'!V38)), ISNUMBER(SEARCH("Free",'Model output'!V38)), ISNUMBER(SEARCH("1 mm",'Model output'!V38)), ISNUMBER(SEARCH("0.1 CM",'Model output'!V38)), ISNUMBER(SEARCH("less than 0.2 mm",'Model output'!V38)), ISNUMBER(SEARCH("less than 0.5 mm",'Model output'!V38)), ISNUMBER(SEARCH("Margins close",'Model output'!V38)), ISNUMBER(SEARCH("extends close to",'Model output'!V38)), ISNUMBER(SEARCH("abut",'Model output'!V38))), "negative", "positive")</f>
        <v>negative</v>
      </c>
      <c r="AE39" s="26"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low</v>
      </c>
      <c r="AF39" s="31" t="str">
        <f t="shared" si="5"/>
        <v>2</v>
      </c>
      <c r="AG39" s="31" t="str">
        <f t="shared" si="2"/>
        <v>0</v>
      </c>
      <c r="AH39" s="27" t="str">
        <f t="shared" si="6"/>
        <v>0</v>
      </c>
      <c r="AI39" s="34" t="str">
        <f t="shared" si="7"/>
        <v>I</v>
      </c>
      <c r="AJ39" s="26" t="s">
        <v>936</v>
      </c>
      <c r="AK39" s="31" t="s">
        <v>943</v>
      </c>
      <c r="AL39" s="31" t="s">
        <v>941</v>
      </c>
      <c r="AM39" s="31" t="s">
        <v>944</v>
      </c>
      <c r="AN39" s="31" t="s">
        <v>70</v>
      </c>
      <c r="AO39" s="32">
        <f t="shared" ca="1" si="8"/>
        <v>1</v>
      </c>
      <c r="AP39" s="27">
        <f t="shared" si="9"/>
        <v>1</v>
      </c>
      <c r="AQ39" s="27">
        <f t="shared" si="10"/>
        <v>1</v>
      </c>
      <c r="AR39" s="27">
        <f t="shared" si="11"/>
        <v>1</v>
      </c>
      <c r="AS39" s="33">
        <f t="shared" si="3"/>
        <v>1</v>
      </c>
    </row>
    <row r="40" spans="1:45">
      <c r="A40" t="str">
        <f>'Model output'!A39</f>
        <v>TCGA-DE-A0Y2</v>
      </c>
      <c r="B40" s="42">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output'!G39)),AND(ISNUMBER(SEARCH("V ",'Model output'!G39)), NOT(ISNUMBER(SEARCH("VI",'Model output'!G39)))),ISNUMBER(SEARCH("five",'Model output'!G39)),ISNUMBER(SEARCH("5",'Model output'!G39))))), "lateral", "central"))</f>
        <v>lateral</v>
      </c>
      <c r="H40" t="str">
        <f>IF('Model output'!H39="","negative",IF('Model output'!H39="[]", "negative", IF(OR(ISNUMBER(SEARCH("lymph node",'Model output'!H39)),ISNUMBER(SEARCH("Not mentioned",'Model output'!H39)),ISNUMBER(SEARCH("neck",'Model output'!H39)),ISNUMBER(SEARCH("Not applicable",'Model output'!H39))),"negative","positive")))</f>
        <v>negative</v>
      </c>
      <c r="I40">
        <f>IF('Model output'!I39="","",IF(ISNUMBER('Model output'!I39),'Model output'!I39,1))</f>
        <v>1</v>
      </c>
      <c r="J40">
        <f>IF('Model output'!J39="","",IF(AND(ISNUMBER('Model output'!J39),'Model output'!J39&lt;=I40),'Model output'!J39,IF(ISNUMBER(SEARCH("0/",'Model output'!J39)),0,1)))</f>
        <v>1</v>
      </c>
      <c r="K40" t="str" cm="1">
        <f t="array" ref="K40">IF(COUNT(FIND({0,1,2,3,4,5,6,7,8,9},'Model output'!K39))&gt;0,'Model output'!K39,"")</f>
        <v>5 mm</v>
      </c>
      <c r="L40" s="8" t="str">
        <f t="shared" si="4"/>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cm</v>
      </c>
      <c r="Q40" t="str">
        <f t="shared" si="1"/>
        <v>2.4cm</v>
      </c>
      <c r="R40" cm="1">
        <f t="array" ref="R40">IF(Q40="","",IF(ISNUMBER(SEARCH("cm",Q40)),MAX(VALUE(SUBSTITUTE(_xlfn.FILTERXML("&lt;t&gt;&lt;s&gt;"&amp;SUBSTITUTE(Q40,",","&lt;/s&gt;&lt;s&gt;")&amp;"&lt;/s&gt;&lt;/t&gt;","//s"),"cm",""))),MAX(VALUE(SUBSTITUTE(_xlfn.FILTERXML("&lt;t&gt;&lt;s&gt;"&amp;SUBSTITUTE(Q40,",","&lt;/s&gt;&lt;s&gt;")&amp;"&lt;/s&gt;&lt;/t&gt;","//s"),"mm","")))/10))</f>
        <v>2.4</v>
      </c>
      <c r="S40" t="str">
        <f>IF(OR('Model output'!P39="",ISNUMBER(SEARCH("Not identified", 'Model output'!P39)),ISNUMBER(SEARCH("Absent",'Model output'!P39)),ISNUMBER(SEARCH("No",'Model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t="str">
        <f>IF('Model output'!S39="","", IF('Model output'!S39= "[]", "", 'Model output'!S39))</f>
        <v>Present, minimal</v>
      </c>
      <c r="Y40" t="str">
        <f>IF(OR('Model output'!S39="",ISNUMBER(SEARCH("Absent",'Model output'!S39)),ISNUMBER(SEARCH("Not identified",'Model output'!S39)),ISNUMBER(SEARCH("limited to thyroid",'Model output'!S39)),ISNUMBER(SEARCH("No",'Model output'!S39)),ISNUMBER(SEARCH("negative",'Model output'!S39))),"negative",IF(Z40="positive","gETE", "positive"))</f>
        <v>positive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 IF('Model output'!T39="[]", "", IF('Model output'!T39="Not mentioned", "No", "Yes")))</f>
        <v/>
      </c>
      <c r="AB40" t="str">
        <f>IF(AA40&lt;&gt;"Yes","",IF(OR('Model output'!U39="",'Model output'!U39="[]",ISNUMBER(SEARCH("Not identified",'Model output'!U39))),"",'Model output'!U39))</f>
        <v/>
      </c>
      <c r="AC40" s="1" t="str">
        <f>IF(OR('Model output'!V39="", AND(ISERROR(SEARCH("Positive",'Model output'!V39)), ISNUMBER(SEARCH("Negative",'Model output'!V39))), ISNUMBER(SEARCH("Uninvolved",'Model output'!V39)), ISNUMBER(SEARCH("not involved",'Model output'!V39)), ISNUMBER(SEARCH("cannot be assessed",'Model output'!V39)), ISNUMBER(SEARCH("Free",'Model output'!V39)), ISNUMBER(SEARCH("1 mm",'Model output'!V39)), ISNUMBER(SEARCH("0.1 CM",'Model output'!V39)), ISNUMBER(SEARCH("less than 0.2 mm",'Model output'!V39)), ISNUMBER(SEARCH("less than 0.5 mm",'Model output'!V39)), ISNUMBER(SEARCH("Margins close",'Model output'!V39)), ISNUMBER(SEARCH("extends close to",'Model output'!V39)), ISNUMBER(SEARCH("abut",'Model output'!V39))), "negative", "positive")</f>
        <v>negative</v>
      </c>
      <c r="AE40" s="26"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1" t="str">
        <f t="shared" si="5"/>
        <v>2</v>
      </c>
      <c r="AG40" s="31" t="str">
        <f t="shared" si="2"/>
        <v>1b</v>
      </c>
      <c r="AH40" s="27" t="str">
        <f t="shared" si="6"/>
        <v>0</v>
      </c>
      <c r="AI40" s="34" t="str">
        <f t="shared" si="7"/>
        <v>I</v>
      </c>
      <c r="AJ40" s="26" t="s">
        <v>937</v>
      </c>
      <c r="AK40" s="31" t="s">
        <v>943</v>
      </c>
      <c r="AL40" s="31" t="s">
        <v>945</v>
      </c>
      <c r="AM40" s="31" t="s">
        <v>944</v>
      </c>
      <c r="AN40" s="31" t="s">
        <v>70</v>
      </c>
      <c r="AO40" s="32">
        <f t="shared" ca="1" si="8"/>
        <v>1</v>
      </c>
      <c r="AP40" s="27">
        <f t="shared" si="9"/>
        <v>1</v>
      </c>
      <c r="AQ40" s="27">
        <f t="shared" si="10"/>
        <v>0</v>
      </c>
      <c r="AR40" s="27">
        <f t="shared" si="11"/>
        <v>1</v>
      </c>
      <c r="AS40" s="33">
        <f t="shared" si="3"/>
        <v>1</v>
      </c>
    </row>
    <row r="41" spans="1:45">
      <c r="A41" t="str">
        <f>'Model output'!A40</f>
        <v>TCGA-DE-A2OL</v>
      </c>
      <c r="B41" s="42">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output'!G40)),AND(ISNUMBER(SEARCH("V ",'Model output'!G40)), NOT(ISNUMBER(SEARCH("VI",'Model output'!G40)))),ISNUMBER(SEARCH("five",'Model output'!G40)),ISNUMBER(SEARCH("5",'Model output'!G40))))), "lateral", "central"))</f>
        <v/>
      </c>
      <c r="H41" t="str">
        <f>IF('Model output'!H40="","negative",IF('Model output'!H40="[]", "negative", IF(OR(ISNUMBER(SEARCH("lymph node",'Model output'!H40)),ISNUMBER(SEARCH("Not mentioned",'Model output'!H40)),ISNUMBER(SEARCH("neck",'Model output'!H40)),ISNUMBER(SEARCH("Not applicable",'Model output'!H40))),"negative","positive")))</f>
        <v>negative</v>
      </c>
      <c r="I41">
        <f>IF('Model output'!I40="","",IF(ISNUMBER('Model output'!I40),'Model output'!I40,1))</f>
        <v>0</v>
      </c>
      <c r="J41">
        <f>IF('Model output'!J40="","",IF(AND(ISNUMBER('Model output'!J40),'Model output'!J40&lt;=I41),'Model output'!J40,IF(ISNUMBER(SEARCH("0/",'Model output'!J40)),0,1)))</f>
        <v>0</v>
      </c>
      <c r="K41" t="str" cm="1">
        <f t="array" ref="K41">IF(COUNT(FIND({0,1,2,3,4,5,6,7,8,9},'Model output'!K40))&gt;0,'Model output'!K40,"")</f>
        <v/>
      </c>
      <c r="L41" s="8" t="str">
        <f t="shared" si="4"/>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 variant, encapsulated</v>
      </c>
      <c r="P41" t="str">
        <f>IF('Model output'!N40="","",'Model output'!N40)</f>
        <v>2.9 cm</v>
      </c>
      <c r="Q41" t="str">
        <f t="shared" si="1"/>
        <v>2.9cm</v>
      </c>
      <c r="R41" cm="1">
        <f t="array" ref="R41">IF(Q41="","",IF(ISNUMBER(SEARCH("cm",Q41)),MAX(VALUE(SUBSTITUTE(_xlfn.FILTERXML("&lt;t&gt;&lt;s&gt;"&amp;SUBSTITUTE(Q41,",","&lt;/s&gt;&lt;s&gt;")&amp;"&lt;/s&gt;&lt;/t&gt;","//s"),"cm",""))),MAX(VALUE(SUBSTITUTE(_xlfn.FILTERXML("&lt;t&gt;&lt;s&gt;"&amp;SUBSTITUTE(Q41,",","&lt;/s&gt;&lt;s&gt;")&amp;"&lt;/s&gt;&lt;/t&gt;","//s"),"mm","")))/10))</f>
        <v>2.9</v>
      </c>
      <c r="S41" t="str">
        <f>IF(OR('Model output'!P40="",ISNUMBER(SEARCH("Not identified", 'Model output'!P40)),ISNUMBER(SEARCH("Absent",'Model output'!P40)),ISNUMBER(SEARCH("No",'Model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t="str">
        <f>IF('Model output'!S40="","", IF('Model output'!S40= "[]", "", 'Model output'!S40))</f>
        <v>negative</v>
      </c>
      <c r="Y41" t="str">
        <f>IF(OR('Model output'!S40="",ISNUMBER(SEARCH("Absent",'Model output'!S40)),ISNUMBER(SEARCH("Not identified",'Model output'!S40)),ISNUMBER(SEARCH("limited to thyroid",'Model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 IF('Model output'!T40="[]", "", IF('Model output'!T40="Not mentioned", "No", "Yes")))</f>
        <v/>
      </c>
      <c r="AB41" t="str">
        <f>IF(AA41&lt;&gt;"Yes","",IF(OR('Model output'!U40="",'Model output'!U40="[]",ISNUMBER(SEARCH("Not identified",'Model output'!U40))),"",'Model output'!U40))</f>
        <v/>
      </c>
      <c r="AC41" s="1" t="str">
        <f>IF(OR('Model output'!V40="", AND(ISERROR(SEARCH("Positive",'Model output'!V40)), ISNUMBER(SEARCH("Negative",'Model output'!V40))), ISNUMBER(SEARCH("Uninvolved",'Model output'!V40)), ISNUMBER(SEARCH("not involved",'Model output'!V40)), ISNUMBER(SEARCH("cannot be assessed",'Model output'!V40)), ISNUMBER(SEARCH("Free",'Model output'!V40)), ISNUMBER(SEARCH("1 mm",'Model output'!V40)), ISNUMBER(SEARCH("0.1 CM",'Model output'!V40)), ISNUMBER(SEARCH("less than 0.2 mm",'Model output'!V40)), ISNUMBER(SEARCH("less than 0.5 mm",'Model output'!V40)), ISNUMBER(SEARCH("Margins close",'Model output'!V40)), ISNUMBER(SEARCH("extends close to",'Model output'!V40)), ISNUMBER(SEARCH("abut",'Model output'!V40))), "negative", "positive")</f>
        <v>negative</v>
      </c>
      <c r="AE41" s="26"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low</v>
      </c>
      <c r="AF41" s="31" t="str">
        <f t="shared" si="5"/>
        <v>2</v>
      </c>
      <c r="AG41" s="31" t="str">
        <f t="shared" si="2"/>
        <v>0</v>
      </c>
      <c r="AH41" s="27" t="str">
        <f t="shared" si="6"/>
        <v>0</v>
      </c>
      <c r="AI41" s="34" t="str">
        <f t="shared" si="7"/>
        <v>I</v>
      </c>
      <c r="AJ41" s="26" t="s">
        <v>936</v>
      </c>
      <c r="AK41" s="31" t="s">
        <v>943</v>
      </c>
      <c r="AL41" s="31" t="s">
        <v>944</v>
      </c>
      <c r="AM41" s="31" t="s">
        <v>944</v>
      </c>
      <c r="AN41" s="31" t="s">
        <v>70</v>
      </c>
      <c r="AO41" s="32">
        <f t="shared" ca="1" si="8"/>
        <v>1</v>
      </c>
      <c r="AP41" s="27">
        <f t="shared" si="9"/>
        <v>1</v>
      </c>
      <c r="AQ41" s="27">
        <f t="shared" si="10"/>
        <v>1</v>
      </c>
      <c r="AR41" s="27">
        <f t="shared" si="11"/>
        <v>1</v>
      </c>
      <c r="AS41" s="33">
        <f t="shared" si="3"/>
        <v>1</v>
      </c>
    </row>
    <row r="42" spans="1:45">
      <c r="A42" t="str">
        <f>'Model output'!A41</f>
        <v>TCGA-DE-A3KN</v>
      </c>
      <c r="B42" s="42">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output'!G41)),AND(ISNUMBER(SEARCH("V ",'Model output'!G41)), NOT(ISNUMBER(SEARCH("VI",'Model output'!G41)))),ISNUMBER(SEARCH("five",'Model output'!G41)),ISNUMBER(SEARCH("5",'Model output'!G41))))), "lateral", "central"))</f>
        <v>central</v>
      </c>
      <c r="H42" t="str">
        <f>IF('Model output'!H41="","negative",IF('Model output'!H41="[]", "negative", IF(OR(ISNUMBER(SEARCH("lymph node",'Model output'!H41)),ISNUMBER(SEARCH("Not mentioned",'Model output'!H41)),ISNUMBER(SEARCH("neck",'Model output'!H41)),ISNUMBER(SEARCH("Not applicable",'Model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4"/>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 carcinoma</v>
      </c>
      <c r="O42" t="str">
        <f>IF('Model output'!M41="","",'Model output'!M41)</f>
        <v>['mixed follicular and papillary variants', 'follicular variant']</v>
      </c>
      <c r="P42" t="str">
        <f>IF('Model output'!N41="","",'Model output'!N41)</f>
        <v>4.5 x 2.5 x 2.0 cm</v>
      </c>
      <c r="Q42" t="str">
        <f t="shared" si="1"/>
        <v>4.5,2.5,2.0cm</v>
      </c>
      <c r="R42" cm="1">
        <f t="array" ref="R42">IF(Q42="","",IF(ISNUMBER(SEARCH("cm",Q42)),MAX(VALUE(SUBSTITUTE(_xlfn.FILTERXML("&lt;t&gt;&lt;s&gt;"&amp;SUBSTITUTE(Q42,",","&lt;/s&gt;&lt;s&gt;")&amp;"&lt;/s&gt;&lt;/t&gt;","//s"),"cm",""))),MAX(VALUE(SUBSTITUTE(_xlfn.FILTERXML("&lt;t&gt;&lt;s&gt;"&amp;SUBSTITUTE(Q42,",","&lt;/s&gt;&lt;s&gt;")&amp;"&lt;/s&gt;&lt;/t&gt;","//s"),"mm","")))/10))</f>
        <v>4.5</v>
      </c>
      <c r="S42" t="str">
        <f>IF(OR('Model output'!P41="",ISNUMBER(SEARCH("Not identified", 'Model output'!P41)),ISNUMBER(SEARCH("Absent",'Model output'!P41)),ISNUMBER(SEARCH("No",'Model output'!P41)),ISNUMBER(SEARCH("Negative",'Model output'!P41))),"negative","positive")</f>
        <v>negative</v>
      </c>
      <c r="T42" t="str">
        <f>IF('Model output'!O41="","",'Model output'!O41)</f>
        <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t="str">
        <f>IF('Model output'!S41="","", IF('Model output'!S41= "[]", "", 'Model output'!S41))</f>
        <v>present, focal extension into perithyroidal soft tissues (C4)</v>
      </c>
      <c r="Y42" t="str">
        <f>IF(OR('Model output'!S41="",ISNUMBER(SEARCH("Absent",'Model output'!S41)),ISNUMBER(SEARCH("Not identified",'Model output'!S41)),ISNUMBER(SEARCH("limited to thyroid",'Model output'!S41)),ISNUMBER(SEARCH("No",'Model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 IF('Model output'!T41="[]", "", IF('Model output'!T41="Not mentioned", "No", "Yes")))</f>
        <v/>
      </c>
      <c r="AB42" t="str">
        <f>IF(AA42&lt;&gt;"Yes","",IF(OR('Model output'!U41="",'Model output'!U41="[]",ISNUMBER(SEARCH("Not identified",'Model output'!U41))),"",'Model output'!U41))</f>
        <v/>
      </c>
      <c r="AC42" s="1" t="str">
        <f>IF(OR('Model output'!V41="", AND(ISERROR(SEARCH("Positive",'Model output'!V41)), ISNUMBER(SEARCH("Negative",'Model output'!V41))), ISNUMBER(SEARCH("Uninvolved",'Model output'!V41)), ISNUMBER(SEARCH("not involved",'Model output'!V41)), ISNUMBER(SEARCH("cannot be assessed",'Model output'!V41)), ISNUMBER(SEARCH("Free",'Model output'!V41)), ISNUMBER(SEARCH("1 mm",'Model output'!V41)), ISNUMBER(SEARCH("0.1 CM",'Model output'!V41)), ISNUMBER(SEARCH("less than 0.2 mm",'Model output'!V41)), ISNUMBER(SEARCH("less than 0.5 mm",'Model output'!V41)), ISNUMBER(SEARCH("Margins close",'Model output'!V41)), ISNUMBER(SEARCH("extends close to",'Model output'!V41)), ISNUMBER(SEARCH("abut",'Model output'!V41))), "negative", "positive")</f>
        <v>negative</v>
      </c>
      <c r="AE42" s="26"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intermediate</v>
      </c>
      <c r="AF42" s="31" t="str">
        <f t="shared" si="5"/>
        <v>3a</v>
      </c>
      <c r="AG42" s="31" t="str">
        <f t="shared" si="2"/>
        <v>1a</v>
      </c>
      <c r="AH42" s="27" t="str">
        <f t="shared" si="6"/>
        <v>0</v>
      </c>
      <c r="AI42" s="34" t="str">
        <f t="shared" si="7"/>
        <v>I</v>
      </c>
      <c r="AJ42" s="26" t="s">
        <v>937</v>
      </c>
      <c r="AK42" s="31" t="s">
        <v>946</v>
      </c>
      <c r="AL42" s="31" t="s">
        <v>945</v>
      </c>
      <c r="AM42" s="31" t="s">
        <v>944</v>
      </c>
      <c r="AN42" s="31" t="s">
        <v>70</v>
      </c>
      <c r="AO42" s="32">
        <f t="shared" ca="1" si="8"/>
        <v>1</v>
      </c>
      <c r="AP42" s="27">
        <f t="shared" si="9"/>
        <v>1</v>
      </c>
      <c r="AQ42" s="27">
        <f t="shared" si="10"/>
        <v>1</v>
      </c>
      <c r="AR42" s="27">
        <f t="shared" si="11"/>
        <v>1</v>
      </c>
      <c r="AS42" s="33">
        <f t="shared" si="3"/>
        <v>1</v>
      </c>
    </row>
    <row r="43" spans="1:45">
      <c r="A43" t="str">
        <f>'Model output'!A42</f>
        <v>TCGA-DE-A4M9</v>
      </c>
      <c r="B43" s="42">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output'!G42)),AND(ISNUMBER(SEARCH("V ",'Model output'!G42)), NOT(ISNUMBER(SEARCH("VI",'Model output'!G42)))),ISNUMBER(SEARCH("five",'Model output'!G42)),ISNUMBER(SEARCH("5",'Model output'!G42))))), "lateral", "central"))</f>
        <v/>
      </c>
      <c r="H43" t="str">
        <f>IF('Model output'!H42="","negative",IF('Model output'!H42="[]", "negative", IF(OR(ISNUMBER(SEARCH("lymph node",'Model output'!H42)),ISNUMBER(SEARCH("Not mentioned",'Model output'!H42)),ISNUMBER(SEARCH("neck",'Model output'!H42)),ISNUMBER(SEARCH("Not applicable",'Model output'!H42))),"negative","positive")))</f>
        <v>negative</v>
      </c>
      <c r="I43" t="str">
        <f>IF('Model output'!I42="","",IF(ISNUMBER('Model output'!I42),'Model output'!I42,1))</f>
        <v/>
      </c>
      <c r="J43" t="str">
        <f>IF('Model output'!J42="","",IF(AND(ISNUMBER('Model output'!J42),'Model output'!J42&lt;=I43),'Model output'!J42,IF(ISNUMBER(SEARCH("0/",'Model output'!J42)),0,1)))</f>
        <v/>
      </c>
      <c r="K43" t="str" cm="1">
        <f t="array" ref="K43">IF(COUNT(FIND({0,1,2,3,4,5,6,7,8,9},'Model output'!K42))&gt;0,'Model output'!K42,"")</f>
        <v/>
      </c>
      <c r="L43" s="8" t="str">
        <f t="shared" si="4"/>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
      </c>
      <c r="P43" t="str">
        <f>IF('Model output'!N42="","",'Model output'!N42)</f>
        <v>3.0 cm</v>
      </c>
      <c r="Q43" t="str">
        <f t="shared" si="1"/>
        <v>3.0cm</v>
      </c>
      <c r="R43" cm="1">
        <f t="array" ref="R43">IF(Q43="","",IF(ISNUMBER(SEARCH("cm",Q43)),MAX(VALUE(SUBSTITUTE(_xlfn.FILTERXML("&lt;t&gt;&lt;s&gt;"&amp;SUBSTITUTE(Q43,",","&lt;/s&gt;&lt;s&gt;")&amp;"&lt;/s&gt;&lt;/t&gt;","//s"),"cm",""))),MAX(VALUE(SUBSTITUTE(_xlfn.FILTERXML("&lt;t&gt;&lt;s&gt;"&amp;SUBSTITUTE(Q43,",","&lt;/s&gt;&lt;s&gt;")&amp;"&lt;/s&gt;&lt;/t&gt;","//s"),"mm","")))/10))</f>
        <v>3</v>
      </c>
      <c r="S43" t="str">
        <f>IF(OR('Model output'!P42="",ISNUMBER(SEARCH("Not identified", 'Model output'!P42)),ISNUMBER(SEARCH("Absent",'Model output'!P42)),ISNUMBER(SEARCH("No",'Model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t="str">
        <f>IF('Model output'!S42="","", IF('Model output'!S42= "[]", "", 'Model output'!S42))</f>
        <v>Not identified</v>
      </c>
      <c r="Y43" t="str">
        <f>IF(OR('Model output'!S42="",ISNUMBER(SEARCH("Absent",'Model output'!S42)),ISNUMBER(SEARCH("Not identified",'Model output'!S42)),ISNUMBER(SEARCH("limited to thyroid",'Model output'!S42)),ISNUMBER(SEARCH("No",'Model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 IF('Model output'!T42="[]", "", IF('Model output'!T42="Not mentioned", "No", "Yes")))</f>
        <v/>
      </c>
      <c r="AB43" t="str">
        <f>IF(AA43&lt;&gt;"Yes","",IF(OR('Model output'!U42="",'Model output'!U42="[]",ISNUMBER(SEARCH("Not identified",'Model output'!U42))),"",'Model output'!U42))</f>
        <v/>
      </c>
      <c r="AC43" s="1" t="str">
        <f>IF(OR('Model output'!V42="", AND(ISERROR(SEARCH("Positive",'Model output'!V42)), ISNUMBER(SEARCH("Negative",'Model output'!V42))), ISNUMBER(SEARCH("Uninvolved",'Model output'!V42)), ISNUMBER(SEARCH("not involved",'Model output'!V42)), ISNUMBER(SEARCH("cannot be assessed",'Model output'!V42)), ISNUMBER(SEARCH("Free",'Model output'!V42)), ISNUMBER(SEARCH("1 mm",'Model output'!V42)), ISNUMBER(SEARCH("0.1 CM",'Model output'!V42)), ISNUMBER(SEARCH("less than 0.2 mm",'Model output'!V42)), ISNUMBER(SEARCH("less than 0.5 mm",'Model output'!V42)), ISNUMBER(SEARCH("Margins close",'Model output'!V42)), ISNUMBER(SEARCH("extends close to",'Model output'!V42)), ISNUMBER(SEARCH("abut",'Model output'!V42))), "negative", "positive")</f>
        <v>positive</v>
      </c>
      <c r="AE43" s="26"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1" t="str">
        <f t="shared" si="5"/>
        <v>2</v>
      </c>
      <c r="AG43" s="31" t="str">
        <f t="shared" si="2"/>
        <v>0</v>
      </c>
      <c r="AH43" s="27" t="str">
        <f t="shared" si="6"/>
        <v>0</v>
      </c>
      <c r="AI43" s="34" t="str">
        <f t="shared" si="7"/>
        <v>I</v>
      </c>
      <c r="AJ43" s="26" t="s">
        <v>935</v>
      </c>
      <c r="AK43" s="31" t="s">
        <v>943</v>
      </c>
      <c r="AL43" s="31" t="s">
        <v>944</v>
      </c>
      <c r="AM43" s="31" t="s">
        <v>944</v>
      </c>
      <c r="AN43" s="31" t="s">
        <v>70</v>
      </c>
      <c r="AO43" s="32">
        <f t="shared" si="8"/>
        <v>1</v>
      </c>
      <c r="AP43" s="27">
        <f t="shared" si="9"/>
        <v>1</v>
      </c>
      <c r="AQ43" s="27">
        <f t="shared" si="10"/>
        <v>1</v>
      </c>
      <c r="AR43" s="27">
        <f t="shared" si="11"/>
        <v>1</v>
      </c>
      <c r="AS43" s="33">
        <f t="shared" si="3"/>
        <v>1</v>
      </c>
    </row>
    <row r="44" spans="1:45">
      <c r="A44" t="str">
        <f>'Model output'!A43</f>
        <v>TCGA-DE-A4MA</v>
      </c>
      <c r="B44" s="42">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output'!G43)),AND(ISNUMBER(SEARCH("V ",'Model output'!G43)), NOT(ISNUMBER(SEARCH("VI",'Model output'!G43)))),ISNUMBER(SEARCH("five",'Model output'!G43)),ISNUMBER(SEARCH("5",'Model output'!G43))))), "lateral", "central"))</f>
        <v>central</v>
      </c>
      <c r="H44" t="str">
        <f>IF('Model output'!H43="","negative",IF('Model output'!H43="[]", "negative", IF(OR(ISNUMBER(SEARCH("lymph node",'Model output'!H43)),ISNUMBER(SEARCH("Not mentioned",'Model output'!H43)),ISNUMBER(SEARCH("neck",'Model output'!H43)),ISNUMBER(SEARCH("Not applicable",'Model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0.5 cm</v>
      </c>
      <c r="L44" s="8" t="str">
        <f t="shared" si="4"/>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v>
      </c>
      <c r="O44" t="str">
        <f>IF('Model output'!M43="","",'Model output'!M43)</f>
        <v>usual</v>
      </c>
      <c r="P44" t="str">
        <f>IF('Model output'!N43="","",'Model output'!N43)</f>
        <v>4.2 x 3 x 2.2 cm</v>
      </c>
      <c r="Q44" t="str">
        <f t="shared" si="1"/>
        <v>4.2,3,2.2cm</v>
      </c>
      <c r="R44" cm="1">
        <f t="array" ref="R44">IF(Q44="","",IF(ISNUMBER(SEARCH("cm",Q44)),MAX(VALUE(SUBSTITUTE(_xlfn.FILTERXML("&lt;t&gt;&lt;s&gt;"&amp;SUBSTITUTE(Q44,",","&lt;/s&gt;&lt;s&gt;")&amp;"&lt;/s&gt;&lt;/t&gt;","//s"),"cm",""))),MAX(VALUE(SUBSTITUTE(_xlfn.FILTERXML("&lt;t&gt;&lt;s&gt;"&amp;SUBSTITUTE(Q44,",","&lt;/s&gt;&lt;s&gt;")&amp;"&lt;/s&gt;&lt;/t&gt;","//s"),"mm","")))/10))</f>
        <v>4.2</v>
      </c>
      <c r="S44" t="str">
        <f>IF(OR('Model output'!P43="",ISNUMBER(SEARCH("Not identified", 'Model output'!P43)),ISNUMBER(SEARCH("Absent",'Model output'!P43)),ISNUMBER(SEARCH("No",'Model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t="str">
        <f>IF('Model output'!S43="","", IF('Model output'!S43= "[]", "", 'Model output'!S43))</f>
        <v>Focus suspicious for extra thyroidal involvement of adipose tissue</v>
      </c>
      <c r="Y44" t="str">
        <f>IF(OR('Model output'!S43="",ISNUMBER(SEARCH("Absent",'Model output'!S43)),ISNUMBER(SEARCH("Not identified",'Model output'!S43)),ISNUMBER(SEARCH("limited to thyroid",'Model output'!S43)),ISNUMBER(SEARCH("No",'Model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 IF('Model output'!T43="[]", "", IF('Model output'!T43="Not mentioned", "No", "Yes")))</f>
        <v/>
      </c>
      <c r="AB44" t="str">
        <f>IF(AA44&lt;&gt;"Yes","",IF(OR('Model output'!U43="",'Model output'!U43="[]",ISNUMBER(SEARCH("Not identified",'Model output'!U43))),"",'Model output'!U43))</f>
        <v/>
      </c>
      <c r="AC44" s="1" t="str">
        <f>IF(OR('Model output'!V43="", AND(ISERROR(SEARCH("Positive",'Model output'!V43)), ISNUMBER(SEARCH("Negative",'Model output'!V43))), ISNUMBER(SEARCH("Uninvolved",'Model output'!V43)), ISNUMBER(SEARCH("not involved",'Model output'!V43)), ISNUMBER(SEARCH("cannot be assessed",'Model output'!V43)), ISNUMBER(SEARCH("Free",'Model output'!V43)), ISNUMBER(SEARCH("1 mm",'Model output'!V43)), ISNUMBER(SEARCH("0.1 CM",'Model output'!V43)), ISNUMBER(SEARCH("less than 0.2 mm",'Model output'!V43)), ISNUMBER(SEARCH("less than 0.5 mm",'Model output'!V43)), ISNUMBER(SEARCH("Margins close",'Model output'!V43)), ISNUMBER(SEARCH("extends close to",'Model output'!V43)), ISNUMBER(SEARCH("abut",'Model output'!V43))), "negative", "positive")</f>
        <v>negative</v>
      </c>
      <c r="AE44" s="26"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intermediate</v>
      </c>
      <c r="AF44" s="31" t="str">
        <f t="shared" si="5"/>
        <v>3a</v>
      </c>
      <c r="AG44" s="31" t="str">
        <f t="shared" si="2"/>
        <v>1a</v>
      </c>
      <c r="AH44" s="27" t="str">
        <f t="shared" si="6"/>
        <v>0</v>
      </c>
      <c r="AI44" s="34" t="str">
        <f t="shared" si="7"/>
        <v>I</v>
      </c>
      <c r="AJ44" s="26" t="s">
        <v>937</v>
      </c>
      <c r="AK44" s="31" t="s">
        <v>946</v>
      </c>
      <c r="AL44" s="31" t="s">
        <v>945</v>
      </c>
      <c r="AM44" s="31" t="s">
        <v>944</v>
      </c>
      <c r="AN44" s="31" t="s">
        <v>70</v>
      </c>
      <c r="AO44" s="32">
        <f t="shared" ca="1" si="8"/>
        <v>1</v>
      </c>
      <c r="AP44" s="27">
        <f t="shared" si="9"/>
        <v>1</v>
      </c>
      <c r="AQ44" s="27">
        <f t="shared" si="10"/>
        <v>1</v>
      </c>
      <c r="AR44" s="27">
        <f t="shared" si="11"/>
        <v>1</v>
      </c>
      <c r="AS44" s="33">
        <f t="shared" si="3"/>
        <v>1</v>
      </c>
    </row>
    <row r="45" spans="1:45">
      <c r="A45" t="str">
        <f>'Model output'!A44</f>
        <v>TCGA-DE-A4MC</v>
      </c>
      <c r="B45" s="42">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output'!G44)),AND(ISNUMBER(SEARCH("V ",'Model output'!G44)), NOT(ISNUMBER(SEARCH("VI",'Model output'!G44)))),ISNUMBER(SEARCH("five",'Model output'!G44)),ISNUMBER(SEARCH("5",'Model output'!G44))))), "lateral", "central"))</f>
        <v>lateral</v>
      </c>
      <c r="H45" t="str">
        <f>IF('Model output'!H44="","negative",IF('Model output'!H44="[]", "negative", IF(OR(ISNUMBER(SEARCH("lymph node",'Model output'!H44)),ISNUMBER(SEARCH("Not mentioned",'Model output'!H44)),ISNUMBER(SEARCH("neck",'Model output'!H44)),ISNUMBER(SEARCH("Not applicable",'Model output'!H44))),"negative","positive")))</f>
        <v>negative</v>
      </c>
      <c r="I45" t="str">
        <f>IF('Model output'!I44="","",IF(ISNUMBER('Model output'!I44),'Model output'!I44,1))</f>
        <v/>
      </c>
      <c r="J45" t="str">
        <f>IF('Model output'!J44="","",IF(AND(ISNUMBER('Model output'!J44),'Model output'!J44&lt;=I45),'Model output'!J44,IF(ISNUMBER(SEARCH("0/",'Model output'!J44)),0,1)))</f>
        <v/>
      </c>
      <c r="K45" t="str" cm="1">
        <f t="array" ref="K45">IF(COUNT(FIND({0,1,2,3,4,5,6,7,8,9},'Model output'!K44))&gt;0,'Model output'!K44,"")</f>
        <v/>
      </c>
      <c r="L45" s="8" t="str">
        <f t="shared" si="4"/>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v>
      </c>
      <c r="O45" t="str">
        <f>IF('Model output'!M44="","",'Model output'!M44)</f>
        <v/>
      </c>
      <c r="P45" t="str">
        <f>IF('Model output'!N44="","",'Model output'!N44)</f>
        <v>2.8 cm</v>
      </c>
      <c r="Q45" t="str">
        <f t="shared" si="1"/>
        <v>2.8cm</v>
      </c>
      <c r="R45" cm="1">
        <f t="array" ref="R45">IF(Q45="","",IF(ISNUMBER(SEARCH("cm",Q45)),MAX(VALUE(SUBSTITUTE(_xlfn.FILTERXML("&lt;t&gt;&lt;s&gt;"&amp;SUBSTITUTE(Q45,",","&lt;/s&gt;&lt;s&gt;")&amp;"&lt;/s&gt;&lt;/t&gt;","//s"),"cm",""))),MAX(VALUE(SUBSTITUTE(_xlfn.FILTERXML("&lt;t&gt;&lt;s&gt;"&amp;SUBSTITUTE(Q45,",","&lt;/s&gt;&lt;s&gt;")&amp;"&lt;/s&gt;&lt;/t&gt;","//s"),"mm","")))/10))</f>
        <v>2.8</v>
      </c>
      <c r="S45" t="str">
        <f>IF(OR('Model output'!P44="",ISNUMBER(SEARCH("Not identified", 'Model output'!P44)),ISNUMBER(SEARCH("Absent",'Model output'!P44)),ISNUMBER(SEARCH("No",'Model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positive</v>
      </c>
      <c r="X45" t="str">
        <f>IF('Model output'!S44="","", IF('Model output'!S44= "[]", "", 'Model output'!S44))</f>
        <v>Present (A1, A3)</v>
      </c>
      <c r="Y45" t="str">
        <f>IF(OR('Model output'!S44="",ISNUMBER(SEARCH("Absent",'Model output'!S44)),ISNUMBER(SEARCH("Not identified",'Model output'!S44)),ISNUMBER(SEARCH("limited to thyroid",'Model output'!S44)),ISNUMBER(SEARCH("No",'Model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 IF('Model output'!T44="[]", "", IF('Model output'!T44="Not mentioned", "No", "Yes")))</f>
        <v/>
      </c>
      <c r="AB45" t="str">
        <f>IF(AA45&lt;&gt;"Yes","",IF(OR('Model output'!U44="",'Model output'!U44="[]",ISNUMBER(SEARCH("Not identified",'Model output'!U44))),"",'Model output'!U44))</f>
        <v/>
      </c>
      <c r="AC45" s="1" t="str">
        <f>IF(OR('Model output'!V44="", AND(ISERROR(SEARCH("Positive",'Model output'!V44)), ISNUMBER(SEARCH("Negative",'Model output'!V44))), ISNUMBER(SEARCH("Uninvolved",'Model output'!V44)), ISNUMBER(SEARCH("not involved",'Model output'!V44)), ISNUMBER(SEARCH("cannot be assessed",'Model output'!V44)), ISNUMBER(SEARCH("Free",'Model output'!V44)), ISNUMBER(SEARCH("1 mm",'Model output'!V44)), ISNUMBER(SEARCH("0.1 CM",'Model output'!V44)), ISNUMBER(SEARCH("less than 0.2 mm",'Model output'!V44)), ISNUMBER(SEARCH("less than 0.5 mm",'Model output'!V44)), ISNUMBER(SEARCH("Margins close",'Model output'!V44)), ISNUMBER(SEARCH("extends close to",'Model output'!V44)), ISNUMBER(SEARCH("abut",'Model output'!V44))), "negative", "positive")</f>
        <v>negative</v>
      </c>
      <c r="AE45" s="26"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intermediate</v>
      </c>
      <c r="AF45" s="31" t="str">
        <f t="shared" si="5"/>
        <v>2</v>
      </c>
      <c r="AG45" s="31" t="str">
        <f t="shared" si="2"/>
        <v>0</v>
      </c>
      <c r="AH45" s="27" t="str">
        <f t="shared" si="6"/>
        <v>0</v>
      </c>
      <c r="AI45" s="34" t="str">
        <f t="shared" si="7"/>
        <v>I</v>
      </c>
      <c r="AJ45" s="26" t="s">
        <v>937</v>
      </c>
      <c r="AK45" s="31" t="s">
        <v>943</v>
      </c>
      <c r="AL45" s="31" t="s">
        <v>940</v>
      </c>
      <c r="AM45" s="31" t="s">
        <v>941</v>
      </c>
      <c r="AN45" s="31" t="s">
        <v>70</v>
      </c>
      <c r="AO45" s="32">
        <f t="shared" ca="1" si="8"/>
        <v>1</v>
      </c>
      <c r="AP45" s="27">
        <f t="shared" si="9"/>
        <v>1</v>
      </c>
      <c r="AQ45" s="27">
        <f t="shared" si="10"/>
        <v>0</v>
      </c>
      <c r="AR45" s="27">
        <f t="shared" si="11"/>
        <v>1</v>
      </c>
      <c r="AS45" s="33">
        <f t="shared" si="3"/>
        <v>1</v>
      </c>
    </row>
    <row r="46" spans="1:45">
      <c r="A46" t="str">
        <f>'Model output'!A45</f>
        <v>TCGA-DE-A4MD</v>
      </c>
      <c r="B46" s="42">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52"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output'!G45)),AND(ISNUMBER(SEARCH("V ",'Model output'!G45)), NOT(ISNUMBER(SEARCH("VI",'Model output'!G45)))),ISNUMBER(SEARCH("five",'Model output'!G45)),ISNUMBER(SEARCH("5",'Model output'!G45))))), "lateral", "central"))</f>
        <v>lateral</v>
      </c>
      <c r="H46" t="str">
        <f>IF('Model output'!H45="","negative",IF('Model output'!H45="[]", "negative", IF(OR(ISNUMBER(SEARCH("lymph node",'Model output'!H45)),ISNUMBER(SEARCH("Not mentioned",'Model output'!H45)),ISNUMBER(SEARCH("neck",'Model output'!H45)),ISNUMBER(SEARCH("Not applicable",'Model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8" t="str">
        <f t="shared" si="4"/>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
      </c>
      <c r="P46" t="str">
        <f>IF('Model output'!N45="","",'Model output'!N45)</f>
        <v>6.0 cm</v>
      </c>
      <c r="Q46" t="str">
        <f t="shared" si="1"/>
        <v>6.0cm</v>
      </c>
      <c r="R46" cm="1">
        <f t="array" ref="R46">IF(Q46="","",IF(ISNUMBER(SEARCH("cm",Q46)),MAX(VALUE(SUBSTITUTE(_xlfn.FILTERXML("&lt;t&gt;&lt;s&gt;"&amp;SUBSTITUTE(Q46,",","&lt;/s&gt;&lt;s&gt;")&amp;"&lt;/s&gt;&lt;/t&gt;","//s"),"cm",""))),MAX(VALUE(SUBSTITUTE(_xlfn.FILTERXML("&lt;t&gt;&lt;s&gt;"&amp;SUBSTITUTE(Q46,",","&lt;/s&gt;&lt;s&gt;")&amp;"&lt;/s&gt;&lt;/t&gt;","//s"),"mm","")))/10))</f>
        <v>6</v>
      </c>
      <c r="S46" t="str">
        <f>IF(OR('Model output'!P45="",ISNUMBER(SEARCH("Not identified", 'Model output'!P45)),ISNUMBER(SEARCH("Absent",'Model output'!P45)),ISNUMBER(SEARCH("No",'Model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t="str">
        <f>IF('Model output'!S45="","", IF('Model output'!S45= "[]", "", 'Model output'!S45))</f>
        <v>Not identified</v>
      </c>
      <c r="Y46" t="str">
        <f>IF(OR('Model output'!S45="",ISNUMBER(SEARCH("Absent",'Model output'!S45)),ISNUMBER(SEARCH("Not identified",'Model output'!S45)),ISNUMBER(SEARCH("limited to thyroid",'Model output'!S45)),ISNUMBER(SEARCH("No",'Model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 IF('Model output'!T45="[]", "", IF('Model output'!T45="Not mentioned", "No", "Yes")))</f>
        <v/>
      </c>
      <c r="AB46" t="str">
        <f>IF(AA46&lt;&gt;"Yes","",IF(OR('Model output'!U45="",'Model output'!U45="[]",ISNUMBER(SEARCH("Not identified",'Model output'!U45))),"",'Model output'!U45))</f>
        <v/>
      </c>
      <c r="AC46" s="1" t="str">
        <f>IF(OR('Model output'!V45="", AND(ISERROR(SEARCH("Positive",'Model output'!V45)), ISNUMBER(SEARCH("Negative",'Model output'!V45))), ISNUMBER(SEARCH("Uninvolved",'Model output'!V45)), ISNUMBER(SEARCH("not involved",'Model output'!V45)), ISNUMBER(SEARCH("cannot be assessed",'Model output'!V45)), ISNUMBER(SEARCH("Free",'Model output'!V45)), ISNUMBER(SEARCH("1 mm",'Model output'!V45)), ISNUMBER(SEARCH("0.1 CM",'Model output'!V45)), ISNUMBER(SEARCH("less than 0.2 mm",'Model output'!V45)), ISNUMBER(SEARCH("less than 0.5 mm",'Model output'!V45)), ISNUMBER(SEARCH("Margins close",'Model output'!V45)), ISNUMBER(SEARCH("extends close to",'Model output'!V45)), ISNUMBER(SEARCH("abut",'Model output'!V45))), "negative", "positive")</f>
        <v>negative</v>
      </c>
      <c r="AE46" s="26"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1" t="str">
        <f t="shared" si="5"/>
        <v>3a</v>
      </c>
      <c r="AG46" s="31" t="str">
        <f t="shared" si="2"/>
        <v>1b</v>
      </c>
      <c r="AH46" s="27" t="str">
        <f t="shared" si="6"/>
        <v>0</v>
      </c>
      <c r="AI46" s="34" t="str">
        <f t="shared" si="7"/>
        <v>II</v>
      </c>
      <c r="AJ46" s="26" t="s">
        <v>935</v>
      </c>
      <c r="AK46" s="31" t="s">
        <v>946</v>
      </c>
      <c r="AL46" s="31" t="s">
        <v>940</v>
      </c>
      <c r="AM46" s="31" t="s">
        <v>944</v>
      </c>
      <c r="AN46" s="31" t="s">
        <v>942</v>
      </c>
      <c r="AO46" s="32">
        <f t="shared" si="8"/>
        <v>1</v>
      </c>
      <c r="AP46" s="27">
        <f t="shared" si="9"/>
        <v>1</v>
      </c>
      <c r="AQ46" s="27">
        <f t="shared" si="10"/>
        <v>1</v>
      </c>
      <c r="AR46" s="27">
        <f t="shared" si="11"/>
        <v>1</v>
      </c>
      <c r="AS46" s="33">
        <f t="shared" si="3"/>
        <v>1</v>
      </c>
    </row>
    <row r="47" spans="1:45">
      <c r="A47" t="str">
        <f>'Model output'!A46</f>
        <v>TCGA-DE-A69J</v>
      </c>
      <c r="B47" s="42">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output'!G46)),AND(ISNUMBER(SEARCH("V ",'Model output'!G46)), NOT(ISNUMBER(SEARCH("VI",'Model output'!G46)))),ISNUMBER(SEARCH("five",'Model output'!G46)),ISNUMBER(SEARCH("5",'Model output'!G46))))), "lateral", "central"))</f>
        <v/>
      </c>
      <c r="H47" t="str">
        <f>IF('Model output'!H46="","negative",IF('Model output'!H46="[]", "negative", IF(OR(ISNUMBER(SEARCH("lymph node",'Model output'!H46)),ISNUMBER(SEARCH("Not mentioned",'Model output'!H46)),ISNUMBER(SEARCH("neck",'Model output'!H46)),ISNUMBER(SEARCH("Not applicable",'Model output'!H46))),"negative","positive")))</f>
        <v>negative</v>
      </c>
      <c r="I47" t="str">
        <f>IF('Model output'!I46="","",IF(ISNUMBER('Model output'!I46),'Model output'!I46,1))</f>
        <v/>
      </c>
      <c r="J47" t="str">
        <f>IF('Model output'!J46="","",IF(AND(ISNUMBER('Model output'!J46),'Model output'!J46&lt;=I47),'Model output'!J46,IF(ISNUMBER(SEARCH("0/",'Model output'!J46)),0,1)))</f>
        <v/>
      </c>
      <c r="K47" t="str" cm="1">
        <f t="array" ref="K47">IF(COUNT(FIND({0,1,2,3,4,5,6,7,8,9},'Model output'!K46))&gt;0,'Model output'!K46,"")</f>
        <v/>
      </c>
      <c r="L47" s="8" t="str">
        <f t="shared" si="4"/>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
      </c>
      <c r="P47" t="str">
        <f>IF('Model output'!N46="","",'Model output'!N46)</f>
        <v>2.5 cm</v>
      </c>
      <c r="Q47" t="str">
        <f t="shared" si="1"/>
        <v>2.5cm</v>
      </c>
      <c r="R47" cm="1">
        <f t="array" ref="R47">IF(Q47="","",IF(ISNUMBER(SEARCH("cm",Q47)),MAX(VALUE(SUBSTITUTE(_xlfn.FILTERXML("&lt;t&gt;&lt;s&gt;"&amp;SUBSTITUTE(Q47,",","&lt;/s&gt;&lt;s&gt;")&amp;"&lt;/s&gt;&lt;/t&gt;","//s"),"cm",""))),MAX(VALUE(SUBSTITUTE(_xlfn.FILTERXML("&lt;t&gt;&lt;s&gt;"&amp;SUBSTITUTE(Q47,",","&lt;/s&gt;&lt;s&gt;")&amp;"&lt;/s&gt;&lt;/t&gt;","//s"),"mm","")))/10))</f>
        <v>2.5</v>
      </c>
      <c r="S47" t="str">
        <f>IF(OR('Model output'!P46="",ISNUMBER(SEARCH("Not identified", 'Model output'!P46)),ISNUMBER(SEARCH("Absent",'Model output'!P46)),ISNUMBER(SEARCH("No",'Model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t="str">
        <f>IF('Model output'!S46="","", IF('Model output'!S46= "[]", "", 'Model output'!S46))</f>
        <v>Not identified</v>
      </c>
      <c r="Y47" t="str">
        <f>IF(OR('Model output'!S46="",ISNUMBER(SEARCH("Absent",'Model output'!S46)),ISNUMBER(SEARCH("Not identified",'Model output'!S46)),ISNUMBER(SEARCH("limited to thyroid",'Model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 IF('Model output'!T46="[]", "", IF('Model output'!T46="Not mentioned", "No", "Yes")))</f>
        <v/>
      </c>
      <c r="AB47" t="str">
        <f>IF(AA47&lt;&gt;"Yes","",IF(OR('Model output'!U46="",'Model output'!U46="[]",ISNUMBER(SEARCH("Not identified",'Model output'!U46))),"",'Model output'!U46))</f>
        <v/>
      </c>
      <c r="AC47" s="1" t="str">
        <f>IF(OR('Model output'!V46="", AND(ISERROR(SEARCH("Positive",'Model output'!V46)), ISNUMBER(SEARCH("Negative",'Model output'!V46))), ISNUMBER(SEARCH("Uninvolved",'Model output'!V46)), ISNUMBER(SEARCH("not involved",'Model output'!V46)), ISNUMBER(SEARCH("cannot be assessed",'Model output'!V46)), ISNUMBER(SEARCH("Free",'Model output'!V46)), ISNUMBER(SEARCH("1 mm",'Model output'!V46)), ISNUMBER(SEARCH("0.1 CM",'Model output'!V46)), ISNUMBER(SEARCH("less than 0.2 mm",'Model output'!V46)), ISNUMBER(SEARCH("less than 0.5 mm",'Model output'!V46)), ISNUMBER(SEARCH("Margins close",'Model output'!V46)), ISNUMBER(SEARCH("extends close to",'Model output'!V46)), ISNUMBER(SEARCH("abut",'Model output'!V46))), "negative", "positive")</f>
        <v>negative</v>
      </c>
      <c r="AE47" s="26"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low</v>
      </c>
      <c r="AF47" s="31" t="str">
        <f t="shared" si="5"/>
        <v>2</v>
      </c>
      <c r="AG47" s="31" t="str">
        <f t="shared" si="2"/>
        <v>0</v>
      </c>
      <c r="AH47" s="27" t="str">
        <f t="shared" si="6"/>
        <v>0</v>
      </c>
      <c r="AI47" s="34" t="str">
        <f t="shared" si="7"/>
        <v>I</v>
      </c>
      <c r="AJ47" s="26" t="s">
        <v>936</v>
      </c>
      <c r="AK47" s="31" t="s">
        <v>943</v>
      </c>
      <c r="AL47" s="31" t="s">
        <v>944</v>
      </c>
      <c r="AM47" s="31" t="s">
        <v>944</v>
      </c>
      <c r="AN47" s="31" t="s">
        <v>70</v>
      </c>
      <c r="AO47" s="32">
        <f t="shared" ca="1" si="8"/>
        <v>1</v>
      </c>
      <c r="AP47" s="27">
        <f t="shared" si="9"/>
        <v>1</v>
      </c>
      <c r="AQ47" s="27">
        <f t="shared" si="10"/>
        <v>1</v>
      </c>
      <c r="AR47" s="27">
        <f t="shared" si="11"/>
        <v>1</v>
      </c>
      <c r="AS47" s="33">
        <f t="shared" si="3"/>
        <v>1</v>
      </c>
    </row>
    <row r="48" spans="1:45">
      <c r="A48" t="str">
        <f>'Model output'!A47</f>
        <v>TCGA-DJ-A13L</v>
      </c>
      <c r="B48" s="42">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X</v>
      </c>
      <c r="F48" t="str">
        <f t="shared" si="12"/>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output'!G47)),AND(ISNUMBER(SEARCH("V ",'Model output'!G47)), NOT(ISNUMBER(SEARCH("VI",'Model output'!G47)))),ISNUMBER(SEARCH("five",'Model output'!G47)),ISNUMBER(SEARCH("5",'Model output'!G47))))), "lateral", "central"))</f>
        <v/>
      </c>
      <c r="H48" t="str">
        <f>IF('Model output'!H47="","negative",IF('Model output'!H47="[]", "negative", IF(OR(ISNUMBER(SEARCH("lymph node",'Model output'!H47)),ISNUMBER(SEARCH("Not mentioned",'Model output'!H47)),ISNUMBER(SEARCH("neck",'Model output'!H47)),ISNUMBER(SEARCH("Not applicable",'Model output'!H47))),"negative","positive")))</f>
        <v>negative</v>
      </c>
      <c r="I48">
        <f>IF('Model output'!I47="","",IF(ISNUMBER('Model output'!I47),'Model output'!I47,1))</f>
        <v>10</v>
      </c>
      <c r="J48">
        <f>IF('Model output'!J47="","",IF(AND(ISNUMBER('Model output'!J47),'Model output'!J47&lt;=I48),'Model output'!J47,IF(ISNUMBER(SEARCH("0/",'Model output'!J47)),0,1)))</f>
        <v>2</v>
      </c>
      <c r="K48" t="str" cm="1">
        <f t="array" ref="K48">IF(COUNT(FIND({0,1,2,3,4,5,6,7,8,9},'Model output'!K47))&gt;0,'Model output'!K47,"")</f>
        <v>0.9 cm</v>
      </c>
      <c r="L48" s="8" t="str">
        <f t="shared" si="4"/>
        <v>0.9cm</v>
      </c>
      <c r="M48" cm="1">
        <f t="array" ref="M48">IF(L48="","",IF(ISNUMBER(SEARCH("cm",L48)),MAX(VALUE(SUBSTITUTE(_xlfn.FILTERXML("&lt;t&gt;&lt;s&gt;"&amp;SUBSTITUTE(L48,",","&lt;/s&gt;&lt;s&gt;")&amp;"&lt;/s&gt;&lt;/t&gt;","//s"),"cm",""))),MAX(VALUE(SUBSTITUTE(_xlfn.FILTERXML("&lt;t&gt;&lt;s&gt;"&amp;SUBSTITUTE(L48,",","&lt;/s&gt;&lt;s&gt;")&amp;"&lt;/s&gt;&lt;/t&gt;","//s"),"mm","")))/10))</f>
        <v>0.9</v>
      </c>
      <c r="N48" t="str">
        <f>IF('Model output'!L47="","",'Model output'!L47)</f>
        <v>papillary</v>
      </c>
      <c r="O48" t="str">
        <f>IF('Model output'!M47="","",'Model output'!M47)</f>
        <v>tall cell</v>
      </c>
      <c r="P48" t="str">
        <f>IF('Model output'!N47="","",'Model output'!N47)</f>
        <v>1.4 cm</v>
      </c>
      <c r="Q48" t="str">
        <f t="shared" si="1"/>
        <v>1.4cm</v>
      </c>
      <c r="R48" cm="1">
        <f t="array" ref="R48">IF(Q48="","",IF(ISNUMBER(SEARCH("cm",Q48)),MAX(VALUE(SUBSTITUTE(_xlfn.FILTERXML("&lt;t&gt;&lt;s&gt;"&amp;SUBSTITUTE(Q48,",","&lt;/s&gt;&lt;s&gt;")&amp;"&lt;/s&gt;&lt;/t&gt;","//s"),"cm",""))),MAX(VALUE(SUBSTITUTE(_xlfn.FILTERXML("&lt;t&gt;&lt;s&gt;"&amp;SUBSTITUTE(Q48,",","&lt;/s&gt;&lt;s&gt;")&amp;"&lt;/s&gt;&lt;/t&gt;","//s"),"mm","")))/10))</f>
        <v>1.4</v>
      </c>
      <c r="S48" t="str">
        <f>IF(OR('Model output'!P47="",ISNUMBER(SEARCH("Not identified", 'Model output'!P47)),ISNUMBER(SEARCH("Absent",'Model output'!P47)),ISNUMBER(SEARCH("No",'Model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t="str">
        <f>IF('Model output'!S47="","", IF('Model output'!S47= "[]", "", 'Model output'!S47))</f>
        <v>No definite extrathyroidal extension is noted</v>
      </c>
      <c r="Y48" t="str">
        <f>IF(OR('Model output'!S47="",ISNUMBER(SEARCH("Absent",'Model output'!S47)),ISNUMBER(SEARCH("Not identified",'Model output'!S47)),ISNUMBER(SEARCH("limited to thyroid",'Model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 IF('Model output'!T47="[]", "", IF('Model output'!T47="Not mentioned", "No", "Yes")))</f>
        <v/>
      </c>
      <c r="AB48" t="str">
        <f>IF(AA48&lt;&gt;"Yes","",IF(OR('Model output'!U47="",'Model output'!U47="[]",ISNUMBER(SEARCH("Not identified",'Model output'!U47))),"",'Model output'!U47))</f>
        <v/>
      </c>
      <c r="AC48" s="1" t="str">
        <f>IF(OR('Model output'!V47="", AND(ISERROR(SEARCH("Positive",'Model output'!V47)), ISNUMBER(SEARCH("Negative",'Model output'!V47))), ISNUMBER(SEARCH("Uninvolved",'Model output'!V47)), ISNUMBER(SEARCH("not involved",'Model output'!V47)), ISNUMBER(SEARCH("cannot be assessed",'Model output'!V47)), ISNUMBER(SEARCH("Free",'Model output'!V47)), ISNUMBER(SEARCH("1 mm",'Model output'!V47)), ISNUMBER(SEARCH("0.1 CM",'Model output'!V47)), ISNUMBER(SEARCH("less than 0.2 mm",'Model output'!V47)), ISNUMBER(SEARCH("less than 0.5 mm",'Model output'!V47)), ISNUMBER(SEARCH("Margins close",'Model output'!V47)), ISNUMBER(SEARCH("extends close to",'Model output'!V47)), ISNUMBER(SEARCH("abut",'Model output'!V47))), "negative", "positive")</f>
        <v>negative</v>
      </c>
      <c r="AE48" s="26"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1" t="str">
        <f t="shared" si="5"/>
        <v>1b</v>
      </c>
      <c r="AG48" s="31" t="str">
        <f t="shared" si="2"/>
        <v>1a</v>
      </c>
      <c r="AH48" s="27" t="str">
        <f t="shared" si="6"/>
        <v>0</v>
      </c>
      <c r="AI48" s="34" t="str">
        <f t="shared" si="7"/>
        <v>II</v>
      </c>
      <c r="AJ48" s="26" t="s">
        <v>937</v>
      </c>
      <c r="AK48" s="31" t="s">
        <v>940</v>
      </c>
      <c r="AL48" s="31" t="s">
        <v>944</v>
      </c>
      <c r="AM48" s="31" t="s">
        <v>944</v>
      </c>
      <c r="AN48" s="31" t="s">
        <v>70</v>
      </c>
      <c r="AO48" s="32">
        <f t="shared" ca="1" si="8"/>
        <v>1</v>
      </c>
      <c r="AP48" s="27">
        <f t="shared" si="9"/>
        <v>1</v>
      </c>
      <c r="AQ48" s="27">
        <f t="shared" si="10"/>
        <v>0</v>
      </c>
      <c r="AR48" s="27">
        <f t="shared" si="11"/>
        <v>1</v>
      </c>
      <c r="AS48" s="33">
        <f t="shared" si="3"/>
        <v>0</v>
      </c>
    </row>
    <row r="49" spans="1:45">
      <c r="A49" t="str">
        <f>'Model output'!A48</f>
        <v>TCGA-DJ-A13M</v>
      </c>
      <c r="B49" s="42">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X</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output'!G48)),AND(ISNUMBER(SEARCH("V ",'Model output'!G48)), NOT(ISNUMBER(SEARCH("VI",'Model output'!G48)))),ISNUMBER(SEARCH("five",'Model output'!G48)),ISNUMBER(SEARCH("5",'Model output'!G48))))), "lateral", "central"))</f>
        <v/>
      </c>
      <c r="H49" t="str">
        <f>IF('Model output'!H48="","negative",IF('Model output'!H48="[]", "negative", IF(OR(ISNUMBER(SEARCH("lymph node",'Model output'!H48)),ISNUMBER(SEARCH("Not mentioned",'Model output'!H48)),ISNUMBER(SEARCH("neck",'Model output'!H48)),ISNUMBER(SEARCH("Not applicable",'Model output'!H48))),"negative","positive")))</f>
        <v>negative</v>
      </c>
      <c r="I49">
        <f>IF('Model output'!I48="","",IF(ISNUMBER('Model output'!I48),'Model output'!I48,1))</f>
        <v>4</v>
      </c>
      <c r="J49">
        <f>IF('Model output'!J48="","",IF(AND(ISNUMBER('Model output'!J48),'Model output'!J48&lt;=I49),'Model output'!J48,IF(ISNUMBER(SEARCH("0/",'Model output'!J48)),0,1)))</f>
        <v>0</v>
      </c>
      <c r="K49" t="str" cm="1">
        <f t="array" ref="K49">IF(COUNT(FIND({0,1,2,3,4,5,6,7,8,9},'Model output'!K48))&gt;0,'Model output'!K48,"")</f>
        <v/>
      </c>
      <c r="L49" s="8" t="str">
        <f t="shared" si="4"/>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follicular variant</v>
      </c>
      <c r="O49" t="str">
        <f>IF('Model output'!M48="","",'Model output'!M48)</f>
        <v>Follicular variant</v>
      </c>
      <c r="P49" t="str">
        <f>IF('Model output'!N48="","",'Model output'!N48)</f>
        <v>2.0 cm</v>
      </c>
      <c r="Q49" t="str">
        <f t="shared" si="1"/>
        <v>2.0cm</v>
      </c>
      <c r="R49" cm="1">
        <f t="array" ref="R49">IF(Q49="","",IF(ISNUMBER(SEARCH("cm",Q49)),MAX(VALUE(SUBSTITUTE(_xlfn.FILTERXML("&lt;t&gt;&lt;s&gt;"&amp;SUBSTITUTE(Q49,",","&lt;/s&gt;&lt;s&gt;")&amp;"&lt;/s&gt;&lt;/t&gt;","//s"),"cm",""))),MAX(VALUE(SUBSTITUTE(_xlfn.FILTERXML("&lt;t&gt;&lt;s&gt;"&amp;SUBSTITUTE(Q49,",","&lt;/s&gt;&lt;s&gt;")&amp;"&lt;/s&gt;&lt;/t&gt;","//s"),"mm","")))/10))</f>
        <v>2</v>
      </c>
      <c r="S49" t="str">
        <f>IF(OR('Model output'!P48="",ISNUMBER(SEARCH("Not identified", 'Model output'!P48)),ISNUMBER(SEARCH("Absent",'Model output'!P48)),ISNUMBER(SEARCH("No",'Model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t="str">
        <f>IF('Model output'!S48="","", IF('Model output'!S48= "[]", "", 'Model output'!S48))</f>
        <v>Not Identified</v>
      </c>
      <c r="Y49" t="str">
        <f>IF(OR('Model output'!S48="",ISNUMBER(SEARCH("Absent",'Model output'!S48)),ISNUMBER(SEARCH("Not identified",'Model output'!S48)),ISNUMBER(SEARCH("limited to thyroid",'Model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 IF('Model output'!T48="[]", "", IF('Model output'!T48="Not mentioned", "No", "Yes")))</f>
        <v/>
      </c>
      <c r="AB49" t="str">
        <f>IF(AA49&lt;&gt;"Yes","",IF(OR('Model output'!U48="",'Model output'!U48="[]",ISNUMBER(SEARCH("Not identified",'Model output'!U48))),"",'Model output'!U48))</f>
        <v/>
      </c>
      <c r="AC49" s="1" t="str">
        <f>IF(OR('Model output'!V48="", AND(ISERROR(SEARCH("Positive",'Model output'!V48)), ISNUMBER(SEARCH("Negative",'Model output'!V48))), ISNUMBER(SEARCH("Uninvolved",'Model output'!V48)), ISNUMBER(SEARCH("not involved",'Model output'!V48)), ISNUMBER(SEARCH("cannot be assessed",'Model output'!V48)), ISNUMBER(SEARCH("Free",'Model output'!V48)), ISNUMBER(SEARCH("1 mm",'Model output'!V48)), ISNUMBER(SEARCH("0.1 CM",'Model output'!V48)), ISNUMBER(SEARCH("less than 0.2 mm",'Model output'!V48)), ISNUMBER(SEARCH("less than 0.5 mm",'Model output'!V48)), ISNUMBER(SEARCH("Margins close",'Model output'!V48)), ISNUMBER(SEARCH("extends close to",'Model output'!V48)), ISNUMBER(SEARCH("abut",'Model output'!V48))), "negative", "positive")</f>
        <v>negative</v>
      </c>
      <c r="AE49" s="26"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low</v>
      </c>
      <c r="AF49" s="31" t="str">
        <f t="shared" si="5"/>
        <v>1b</v>
      </c>
      <c r="AG49" s="31" t="str">
        <f t="shared" si="2"/>
        <v>0</v>
      </c>
      <c r="AH49" s="27" t="str">
        <f t="shared" si="6"/>
        <v>0</v>
      </c>
      <c r="AI49" s="34" t="str">
        <f t="shared" si="7"/>
        <v>I</v>
      </c>
      <c r="AJ49" s="26" t="s">
        <v>936</v>
      </c>
      <c r="AK49" s="31" t="s">
        <v>940</v>
      </c>
      <c r="AL49" s="31" t="s">
        <v>941</v>
      </c>
      <c r="AM49" s="31" t="s">
        <v>944</v>
      </c>
      <c r="AN49" s="31" t="s">
        <v>70</v>
      </c>
      <c r="AO49" s="32">
        <f t="shared" ca="1" si="8"/>
        <v>1</v>
      </c>
      <c r="AP49" s="27">
        <f t="shared" si="9"/>
        <v>1</v>
      </c>
      <c r="AQ49" s="27">
        <f t="shared" si="10"/>
        <v>1</v>
      </c>
      <c r="AR49" s="27">
        <f t="shared" si="11"/>
        <v>1</v>
      </c>
      <c r="AS49" s="33">
        <f t="shared" si="3"/>
        <v>1</v>
      </c>
    </row>
    <row r="50" spans="1:45">
      <c r="A50" t="str">
        <f>'Model output'!A49</f>
        <v>TCGA-DJ-A13O</v>
      </c>
      <c r="B50" s="42">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X</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X</v>
      </c>
      <c r="F50" t="str">
        <f t="shared" si="12"/>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output'!G49)),AND(ISNUMBER(SEARCH("V ",'Model output'!G49)), NOT(ISNUMBER(SEARCH("VI",'Model output'!G49)))),ISNUMBER(SEARCH("five",'Model output'!G49)),ISNUMBER(SEARCH("5",'Model output'!G49))))), "lateral", "central"))</f>
        <v/>
      </c>
      <c r="H50" t="str">
        <f>IF('Model output'!H49="","negative",IF('Model output'!H49="[]", "negative", IF(OR(ISNUMBER(SEARCH("lymph node",'Model output'!H49)),ISNUMBER(SEARCH("Not mentioned",'Model output'!H49)),ISNUMBER(SEARCH("neck",'Model output'!H49)),ISNUMBER(SEARCH("Not applicable",'Model output'!H49))),"negative","positive")))</f>
        <v>negative</v>
      </c>
      <c r="I50">
        <f>IF('Model output'!I49="","",IF(ISNUMBER('Model output'!I49),'Model output'!I49,1))</f>
        <v>6</v>
      </c>
      <c r="J50">
        <f>IF('Model output'!J49="","",IF(AND(ISNUMBER('Model output'!J49),'Model output'!J49&lt;=I50),'Model output'!J49,IF(ISNUMBER(SEARCH("0/",'Model output'!J49)),0,1)))</f>
        <v>2</v>
      </c>
      <c r="K50" t="str" cm="1">
        <f t="array" ref="K50">IF(COUNT(FIND({0,1,2,3,4,5,6,7,8,9},'Model output'!K49))&gt;0,'Model output'!K49,"")</f>
        <v>0.8 cm</v>
      </c>
      <c r="L50" s="8" t="str">
        <f t="shared" si="4"/>
        <v>0.8cm</v>
      </c>
      <c r="M50" cm="1">
        <f t="array" ref="M50">IF(L50="","",IF(ISNUMBER(SEARCH("cm",L50)),MAX(VALUE(SUBSTITUTE(_xlfn.FILTERXML("&lt;t&gt;&lt;s&gt;"&amp;SUBSTITUTE(L50,",","&lt;/s&gt;&lt;s&gt;")&amp;"&lt;/s&gt;&lt;/t&gt;","//s"),"cm",""))),MAX(VALUE(SUBSTITUTE(_xlfn.FILTERXML("&lt;t&gt;&lt;s&gt;"&amp;SUBSTITUTE(L50,",","&lt;/s&gt;&lt;s&gt;")&amp;"&lt;/s&gt;&lt;/t&gt;","//s"),"mm","")))/10))</f>
        <v>0.8</v>
      </c>
      <c r="N50" t="str">
        <f>IF('Model output'!L49="","",'Model output'!L49)</f>
        <v>papillary</v>
      </c>
      <c r="O50" t="str">
        <f>IF('Model output'!M49="","",'Model output'!M49)</f>
        <v>classical, tall cell</v>
      </c>
      <c r="P50" t="str">
        <f>IF('Model output'!N49="","",'Model output'!N49)</f>
        <v>1.1 cm</v>
      </c>
      <c r="Q50" t="str">
        <f t="shared" si="1"/>
        <v>1.1cm</v>
      </c>
      <c r="R50" cm="1">
        <f t="array" ref="R50">IF(Q50="","",IF(ISNUMBER(SEARCH("cm",Q50)),MAX(VALUE(SUBSTITUTE(_xlfn.FILTERXML("&lt;t&gt;&lt;s&gt;"&amp;SUBSTITUTE(Q50,",","&lt;/s&gt;&lt;s&gt;")&amp;"&lt;/s&gt;&lt;/t&gt;","//s"),"cm",""))),MAX(VALUE(SUBSTITUTE(_xlfn.FILTERXML("&lt;t&gt;&lt;s&gt;"&amp;SUBSTITUTE(Q50,",","&lt;/s&gt;&lt;s&gt;")&amp;"&lt;/s&gt;&lt;/t&gt;","//s"),"mm","")))/10))</f>
        <v>1.1000000000000001</v>
      </c>
      <c r="S50" t="str">
        <f>IF(OR('Model output'!P49="",ISNUMBER(SEARCH("Not identified", 'Model output'!P49)),ISNUMBER(SEARCH("Absent",'Model output'!P49)),ISNUMBER(SEARCH("No",'Model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t="str">
        <f>IF('Model output'!S49="","", IF('Model output'!S49= "[]", "", 'Model output'!S49))</f>
        <v>Not identified</v>
      </c>
      <c r="Y50" t="str">
        <f>IF(OR('Model output'!S49="",ISNUMBER(SEARCH("Absent",'Model output'!S49)),ISNUMBER(SEARCH("Not identified",'Model output'!S49)),ISNUMBER(SEARCH("limited to thyroid",'Model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 IF('Model output'!T49="[]", "", IF('Model output'!T49="Not mentioned", "No", "Yes")))</f>
        <v/>
      </c>
      <c r="AB50" t="str">
        <f>IF(AA50&lt;&gt;"Yes","",IF(OR('Model output'!U49="",'Model output'!U49="[]",ISNUMBER(SEARCH("Not identified",'Model output'!U49))),"",'Model output'!U49))</f>
        <v/>
      </c>
      <c r="AC50" s="1" t="str">
        <f>IF(OR('Model output'!V49="", AND(ISERROR(SEARCH("Positive",'Model output'!V49)), ISNUMBER(SEARCH("Negative",'Model output'!V49))), ISNUMBER(SEARCH("Uninvolved",'Model output'!V49)), ISNUMBER(SEARCH("not involved",'Model output'!V49)), ISNUMBER(SEARCH("cannot be assessed",'Model output'!V49)), ISNUMBER(SEARCH("Free",'Model output'!V49)), ISNUMBER(SEARCH("1 mm",'Model output'!V49)), ISNUMBER(SEARCH("0.1 CM",'Model output'!V49)), ISNUMBER(SEARCH("less than 0.2 mm",'Model output'!V49)), ISNUMBER(SEARCH("less than 0.5 mm",'Model output'!V49)), ISNUMBER(SEARCH("Margins close",'Model output'!V49)), ISNUMBER(SEARCH("extends close to",'Model output'!V49)), ISNUMBER(SEARCH("abut",'Model output'!V49))), "negative", "positive")</f>
        <v>negative</v>
      </c>
      <c r="AE50" s="26"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1" t="str">
        <f t="shared" si="5"/>
        <v>1b</v>
      </c>
      <c r="AG50" s="31" t="str">
        <f t="shared" si="2"/>
        <v>1a</v>
      </c>
      <c r="AH50" s="27" t="str">
        <f t="shared" si="6"/>
        <v>0</v>
      </c>
      <c r="AI50" s="34" t="str">
        <f t="shared" si="7"/>
        <v>II</v>
      </c>
      <c r="AJ50" s="26" t="s">
        <v>937</v>
      </c>
      <c r="AK50" s="31" t="s">
        <v>940</v>
      </c>
      <c r="AL50" s="31" t="s">
        <v>941</v>
      </c>
      <c r="AM50" s="31" t="s">
        <v>944</v>
      </c>
      <c r="AN50" s="31" t="s">
        <v>70</v>
      </c>
      <c r="AO50" s="32">
        <f t="shared" ca="1" si="8"/>
        <v>1</v>
      </c>
      <c r="AP50" s="27">
        <f t="shared" si="9"/>
        <v>1</v>
      </c>
      <c r="AQ50" s="27">
        <f t="shared" si="10"/>
        <v>0</v>
      </c>
      <c r="AR50" s="27">
        <f t="shared" si="11"/>
        <v>1</v>
      </c>
      <c r="AS50" s="33">
        <f t="shared" si="3"/>
        <v>0</v>
      </c>
    </row>
    <row r="51" spans="1:45">
      <c r="A51" t="str">
        <f>'Model output'!A50</f>
        <v>TCGA-DJ-A13R</v>
      </c>
      <c r="B51" s="42">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X</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X</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output'!G50)),AND(ISNUMBER(SEARCH("V ",'Model output'!G50)), NOT(ISNUMBER(SEARCH("VI",'Model output'!G50)))),ISNUMBER(SEARCH("five",'Model output'!G50)),ISNUMBER(SEARCH("5",'Model output'!G50))))), "lateral", "central"))</f>
        <v/>
      </c>
      <c r="H51" t="str">
        <f>IF('Model output'!H50="","negative",IF('Model output'!H50="[]", "negative", IF(OR(ISNUMBER(SEARCH("lymph node",'Model output'!H50)),ISNUMBER(SEARCH("Not mentioned",'Model output'!H50)),ISNUMBER(SEARCH("neck",'Model output'!H50)),ISNUMBER(SEARCH("Not applicable",'Model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4"/>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v>
      </c>
      <c r="O51" t="str">
        <f>IF('Model output'!M50="","",'Model output'!M50)</f>
        <v>Follicular variant with oncocytic features</v>
      </c>
      <c r="P51" t="str">
        <f>IF('Model output'!N50="","",'Model output'!N50)</f>
        <v>5 cm</v>
      </c>
      <c r="Q51" t="str">
        <f t="shared" si="1"/>
        <v>5cm</v>
      </c>
      <c r="R51" cm="1">
        <f t="array" ref="R51">IF(Q51="","",IF(ISNUMBER(SEARCH("cm",Q51)),MAX(VALUE(SUBSTITUTE(_xlfn.FILTERXML("&lt;t&gt;&lt;s&gt;"&amp;SUBSTITUTE(Q51,",","&lt;/s&gt;&lt;s&gt;")&amp;"&lt;/s&gt;&lt;/t&gt;","//s"),"cm",""))),MAX(VALUE(SUBSTITUTE(_xlfn.FILTERXML("&lt;t&gt;&lt;s&gt;"&amp;SUBSTITUTE(Q51,",","&lt;/s&gt;&lt;s&gt;")&amp;"&lt;/s&gt;&lt;/t&gt;","//s"),"mm","")))/10))</f>
        <v>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t="str">
        <f>IF('Model output'!S50="","", IF('Model output'!S50= "[]", "", 'Model output'!S50))</f>
        <v>Not Identified</v>
      </c>
      <c r="Y51" t="str">
        <f>IF(OR('Model output'!S50="",ISNUMBER(SEARCH("Absent",'Model output'!S50)),ISNUMBER(SEARCH("Not identified",'Model output'!S50)),ISNUMBER(SEARCH("limited to thyroid",'Model output'!S50)),ISNUMBER(SEARCH("No",'Model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 IF('Model output'!T50="[]", "", IF('Model output'!T50="Not mentioned", "No", "Yes")))</f>
        <v/>
      </c>
      <c r="AB51" t="str">
        <f>IF(AA51&lt;&gt;"Yes","",IF(OR('Model output'!U50="",'Model output'!U50="[]",ISNUMBER(SEARCH("Not identified",'Model output'!U50))),"",'Model output'!U50))</f>
        <v/>
      </c>
      <c r="AC51" s="1" t="str">
        <f>IF(OR('Model output'!V50="", AND(ISERROR(SEARCH("Positive",'Model output'!V50)), ISNUMBER(SEARCH("Negative",'Model output'!V50))), ISNUMBER(SEARCH("Uninvolved",'Model output'!V50)), ISNUMBER(SEARCH("not involved",'Model output'!V50)), ISNUMBER(SEARCH("cannot be assessed",'Model output'!V50)), ISNUMBER(SEARCH("Free",'Model output'!V50)), ISNUMBER(SEARCH("1 mm",'Model output'!V50)), ISNUMBER(SEARCH("0.1 CM",'Model output'!V50)), ISNUMBER(SEARCH("less than 0.2 mm",'Model output'!V50)), ISNUMBER(SEARCH("less than 0.5 mm",'Model output'!V50)), ISNUMBER(SEARCH("Margins close",'Model output'!V50)), ISNUMBER(SEARCH("extends close to",'Model output'!V50)), ISNUMBER(SEARCH("abut",'Model output'!V50))), "negative", "positive")</f>
        <v>negative</v>
      </c>
      <c r="AE51" s="26"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low</v>
      </c>
      <c r="AF51" s="31" t="str">
        <f t="shared" si="5"/>
        <v>3a</v>
      </c>
      <c r="AG51" s="31" t="str">
        <f t="shared" si="2"/>
        <v>0</v>
      </c>
      <c r="AH51" s="27" t="str">
        <f t="shared" si="6"/>
        <v>0</v>
      </c>
      <c r="AI51" s="34" t="str">
        <f t="shared" si="7"/>
        <v>I</v>
      </c>
      <c r="AJ51" s="26" t="s">
        <v>936</v>
      </c>
      <c r="AK51" s="31" t="s">
        <v>946</v>
      </c>
      <c r="AL51" s="31" t="s">
        <v>941</v>
      </c>
      <c r="AM51" s="31" t="s">
        <v>944</v>
      </c>
      <c r="AN51" s="31" t="s">
        <v>70</v>
      </c>
      <c r="AO51" s="32">
        <f t="shared" ca="1" si="8"/>
        <v>1</v>
      </c>
      <c r="AP51" s="27">
        <f t="shared" si="9"/>
        <v>1</v>
      </c>
      <c r="AQ51" s="27">
        <f t="shared" si="10"/>
        <v>1</v>
      </c>
      <c r="AR51" s="27">
        <f t="shared" si="11"/>
        <v>1</v>
      </c>
      <c r="AS51" s="33">
        <f t="shared" si="3"/>
        <v>1</v>
      </c>
    </row>
    <row r="52" spans="1:45">
      <c r="A52" t="str">
        <f>'Model output'!A51</f>
        <v>TCGA-DJ-A13S</v>
      </c>
      <c r="B52" s="42">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X</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output'!G51)),AND(ISNUMBER(SEARCH("V ",'Model output'!G51)), NOT(ISNUMBER(SEARCH("VI",'Model output'!G51)))),ISNUMBER(SEARCH("five",'Model output'!G51)),ISNUMBER(SEARCH("5",'Model output'!G51))))), "lateral", "central"))</f>
        <v/>
      </c>
      <c r="H52" t="str">
        <f>IF('Model output'!H51="","negative",IF('Model output'!H51="[]", "negative", IF(OR(ISNUMBER(SEARCH("lymph node",'Model output'!H51)),ISNUMBER(SEARCH("Not mentioned",'Model output'!H51)),ISNUMBER(SEARCH("neck",'Model output'!H51)),ISNUMBER(SEARCH("Not applicable",'Model output'!H51))),"negative","positive")))</f>
        <v>negative</v>
      </c>
      <c r="I52">
        <f>IF('Model output'!I51="","",IF(ISNUMBER('Model output'!I51),'Model output'!I51,1))</f>
        <v>0</v>
      </c>
      <c r="J52">
        <f>IF('Model output'!J51="","",IF(AND(ISNUMBER('Model output'!J51),'Model output'!J51&lt;=I52),'Model output'!J51,IF(ISNUMBER(SEARCH("0/",'Model output'!J51)),0,1)))</f>
        <v>0</v>
      </c>
      <c r="K52" t="str" cm="1">
        <f t="array" ref="K52">IF(COUNT(FIND({0,1,2,3,4,5,6,7,8,9},'Model output'!K51))&gt;0,'Model output'!K51,"")</f>
        <v/>
      </c>
      <c r="L52" s="8" t="str">
        <f t="shared" si="4"/>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v>
      </c>
      <c r="O52" t="str">
        <f>IF('Model output'!M51="","",'Model output'!M51)</f>
        <v>follicular variant</v>
      </c>
      <c r="P52" t="str">
        <f>IF('Model output'!N51="","",'Model output'!N51)</f>
        <v>1.8 cm</v>
      </c>
      <c r="Q52" t="str">
        <f t="shared" si="1"/>
        <v>1.8cm</v>
      </c>
      <c r="R52" cm="1">
        <f t="array" ref="R52">IF(Q52="","",IF(ISNUMBER(SEARCH("cm",Q52)),MAX(VALUE(SUBSTITUTE(_xlfn.FILTERXML("&lt;t&gt;&lt;s&gt;"&amp;SUBSTITUTE(Q52,",","&lt;/s&gt;&lt;s&gt;")&amp;"&lt;/s&gt;&lt;/t&gt;","//s"),"cm",""))),MAX(VALUE(SUBSTITUTE(_xlfn.FILTERXML("&lt;t&gt;&lt;s&gt;"&amp;SUBSTITUTE(Q52,",","&lt;/s&gt;&lt;s&gt;")&amp;"&lt;/s&gt;&lt;/t&gt;","//s"),"mm","")))/10))</f>
        <v>1.8</v>
      </c>
      <c r="S52" t="str">
        <f>IF(OR('Model output'!P51="",ISNUMBER(SEARCH("Not identified", 'Model output'!P51)),ISNUMBER(SEARCH("Absent",'Model output'!P51)),ISNUMBER(SEARCH("No",'Model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t="str">
        <f>IF('Model output'!S51="","", IF('Model output'!S51= "[]", "", 'Model output'!S51))</f>
        <v>Not identified</v>
      </c>
      <c r="Y52" t="str">
        <f>IF(OR('Model output'!S51="",ISNUMBER(SEARCH("Absent",'Model output'!S51)),ISNUMBER(SEARCH("Not identified",'Model output'!S51)),ISNUMBER(SEARCH("limited to thyroid",'Model output'!S51)),ISNUMBER(SEARCH("No",'Model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 IF('Model output'!T51="[]", "", IF('Model output'!T51="Not mentioned", "No", "Yes")))</f>
        <v/>
      </c>
      <c r="AB52" t="str">
        <f>IF(AA52&lt;&gt;"Yes","",IF(OR('Model output'!U51="",'Model output'!U51="[]",ISNUMBER(SEARCH("Not identified",'Model output'!U51))),"",'Model output'!U51))</f>
        <v/>
      </c>
      <c r="AC52" s="1" t="str">
        <f>IF(OR('Model output'!V51="", AND(ISERROR(SEARCH("Positive",'Model output'!V51)), ISNUMBER(SEARCH("Negative",'Model output'!V51))), ISNUMBER(SEARCH("Uninvolved",'Model output'!V51)), ISNUMBER(SEARCH("not involved",'Model output'!V51)), ISNUMBER(SEARCH("cannot be assessed",'Model output'!V51)), ISNUMBER(SEARCH("Free",'Model output'!V51)), ISNUMBER(SEARCH("1 mm",'Model output'!V51)), ISNUMBER(SEARCH("0.1 CM",'Model output'!V51)), ISNUMBER(SEARCH("less than 0.2 mm",'Model output'!V51)), ISNUMBER(SEARCH("less than 0.5 mm",'Model output'!V51)), ISNUMBER(SEARCH("Margins close",'Model output'!V51)), ISNUMBER(SEARCH("extends close to",'Model output'!V51)), ISNUMBER(SEARCH("abut",'Model output'!V51))), "negative", "positive")</f>
        <v>negative</v>
      </c>
      <c r="AE52" s="26"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low</v>
      </c>
      <c r="AF52" s="31" t="str">
        <f t="shared" si="5"/>
        <v>1b</v>
      </c>
      <c r="AG52" s="31" t="str">
        <f t="shared" si="2"/>
        <v>0</v>
      </c>
      <c r="AH52" s="27" t="str">
        <f t="shared" si="6"/>
        <v>0</v>
      </c>
      <c r="AI52" s="34" t="str">
        <f t="shared" si="7"/>
        <v>I</v>
      </c>
      <c r="AJ52" s="26" t="s">
        <v>936</v>
      </c>
      <c r="AK52" s="31" t="s">
        <v>940</v>
      </c>
      <c r="AL52" s="31" t="s">
        <v>944</v>
      </c>
      <c r="AM52" s="31" t="s">
        <v>944</v>
      </c>
      <c r="AN52" s="31" t="s">
        <v>70</v>
      </c>
      <c r="AO52" s="32">
        <f t="shared" ca="1" si="8"/>
        <v>1</v>
      </c>
      <c r="AP52" s="27">
        <f t="shared" si="9"/>
        <v>1</v>
      </c>
      <c r="AQ52" s="27">
        <f t="shared" si="10"/>
        <v>1</v>
      </c>
      <c r="AR52" s="27">
        <f t="shared" si="11"/>
        <v>1</v>
      </c>
      <c r="AS52" s="33">
        <f t="shared" si="3"/>
        <v>1</v>
      </c>
    </row>
    <row r="53" spans="1:45">
      <c r="A53" t="str">
        <f>'Model output'!A52</f>
        <v>TCGA-DJ-A13T</v>
      </c>
      <c r="B53" s="42">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X</v>
      </c>
      <c r="F53" t="str">
        <f t="shared" ref="F53:F115" si="13">IF(OR(G53&lt;&gt;"",AND(J53&lt;&gt;"",ISNUMBER(J53),J53&gt;0),AND(M53&lt;&gt;"",M53&gt;0)),"positive","negative")</f>
        <v>positive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output'!G52)),AND(ISNUMBER(SEARCH("V ",'Model output'!G52)), NOT(ISNUMBER(SEARCH("VI",'Model output'!G52)))),ISNUMBER(SEARCH("five",'Model output'!G52)),ISNUMBER(SEARCH("5",'Model output'!G52))))), "lateral", "central"))</f>
        <v>central</v>
      </c>
      <c r="H53" t="str">
        <f>IF('Model output'!H52="","negative",IF('Model output'!H52="[]", "negative", IF(OR(ISNUMBER(SEARCH("lymph node",'Model output'!H52)),ISNUMBER(SEARCH("Not mentioned",'Model output'!H52)),ISNUMBER(SEARCH("neck",'Model output'!H52)),ISNUMBER(SEARCH("Not applicable",'Model output'!H52))),"negative","positive")))</f>
        <v>negative</v>
      </c>
      <c r="I53">
        <f>IF('Model output'!I52="","",IF(ISNUMBER('Model output'!I52),'Model output'!I52,1))</f>
        <v>5</v>
      </c>
      <c r="J53">
        <f>IF('Model output'!J52="","",IF(AND(ISNUMBER('Model output'!J52),'Model output'!J52&lt;=I53),'Model output'!J52,IF(ISNUMBER(SEARCH("0/",'Model output'!J52)),0,1)))</f>
        <v>0</v>
      </c>
      <c r="K53" t="str" cm="1">
        <f t="array" ref="K53">IF(COUNT(FIND({0,1,2,3,4,5,6,7,8,9},'Model output'!K52))&gt;0,'Model output'!K52,"")</f>
        <v>0.3 cm</v>
      </c>
      <c r="L53" s="8" t="str">
        <f t="shared" si="4"/>
        <v>0.3cm</v>
      </c>
      <c r="M53" cm="1">
        <f t="array" ref="M53">IF(L53="","",IF(ISNUMBER(SEARCH("cm",L53)),MAX(VALUE(SUBSTITUTE(_xlfn.FILTERXML("&lt;t&gt;&lt;s&gt;"&amp;SUBSTITUTE(L53,",","&lt;/s&gt;&lt;s&gt;")&amp;"&lt;/s&gt;&lt;/t&gt;","//s"),"cm",""))),MAX(VALUE(SUBSTITUTE(_xlfn.FILTERXML("&lt;t&gt;&lt;s&gt;"&amp;SUBSTITUTE(L53,",","&lt;/s&gt;&lt;s&gt;")&amp;"&lt;/s&gt;&lt;/t&gt;","//s"),"mm","")))/10))</f>
        <v>0.3</v>
      </c>
      <c r="N53" t="str">
        <f>IF('Model output'!L52="","",'Model output'!L52)</f>
        <v>Papillary carcinoma</v>
      </c>
      <c r="O53" t="str">
        <f>IF('Model output'!M52="","",'Model output'!M52)</f>
        <v>Classical type</v>
      </c>
      <c r="P53" t="str">
        <f>IF('Model output'!N52="","",'Model output'!N52)</f>
        <v>2.2 cm</v>
      </c>
      <c r="Q53" t="str">
        <f t="shared" si="1"/>
        <v>2.2cm</v>
      </c>
      <c r="R53" cm="1">
        <f t="array" ref="R53">IF(Q53="","",IF(ISNUMBER(SEARCH("cm",Q53)),MAX(VALUE(SUBSTITUTE(_xlfn.FILTERXML("&lt;t&gt;&lt;s&gt;"&amp;SUBSTITUTE(Q53,",","&lt;/s&gt;&lt;s&gt;")&amp;"&lt;/s&gt;&lt;/t&gt;","//s"),"cm",""))),MAX(VALUE(SUBSTITUTE(_xlfn.FILTERXML("&lt;t&gt;&lt;s&gt;"&amp;SUBSTITUTE(Q53,",","&lt;/s&gt;&lt;s&gt;")&amp;"&lt;/s&gt;&lt;/t&gt;","//s"),"mm","")))/10))</f>
        <v>2.2000000000000002</v>
      </c>
      <c r="S53" t="str">
        <f>IF(OR('Model output'!P52="",ISNUMBER(SEARCH("Not identified", 'Model output'!P52)),ISNUMBER(SEARCH("Absent",'Model output'!P52)),ISNUMBER(SEARCH("No",'Model output'!P52)),ISNUMBER(SEARCH("Negative",'Model output'!P52))),"negative","positive")</f>
        <v>positive</v>
      </c>
      <c r="T53" t="str">
        <f>IF('Model output'!O52="","",'Model output'!O52)</f>
        <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positive</v>
      </c>
      <c r="X53" t="str">
        <f>IF('Model output'!S52="","", IF('Model output'!S52= "[]", "", 'Model output'!S52))</f>
        <v>Not identified</v>
      </c>
      <c r="Y53" t="str">
        <f>IF(OR('Model output'!S52="",ISNUMBER(SEARCH("Absent",'Model output'!S52)),ISNUMBER(SEARCH("Not identified",'Model output'!S52)),ISNUMBER(SEARCH("limited to thyroid",'Model output'!S52)),ISNUMBER(SEARCH("No",'Model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 IF('Model output'!T52="[]", "", IF('Model output'!T52="Not mentioned", "No", "Yes")))</f>
        <v/>
      </c>
      <c r="AB53" t="str">
        <f>IF(AA53&lt;&gt;"Yes","",IF(OR('Model output'!U52="",'Model output'!U52="[]",ISNUMBER(SEARCH("Not identified",'Model output'!U52))),"",'Model output'!U52))</f>
        <v/>
      </c>
      <c r="AC53" s="1" t="str">
        <f>IF(OR('Model output'!V52="", AND(ISERROR(SEARCH("Positive",'Model output'!V52)), ISNUMBER(SEARCH("Negative",'Model output'!V52))), ISNUMBER(SEARCH("Uninvolved",'Model output'!V52)), ISNUMBER(SEARCH("not involved",'Model output'!V52)), ISNUMBER(SEARCH("cannot be assessed",'Model output'!V52)), ISNUMBER(SEARCH("Free",'Model output'!V52)), ISNUMBER(SEARCH("1 mm",'Model output'!V52)), ISNUMBER(SEARCH("0.1 CM",'Model output'!V52)), ISNUMBER(SEARCH("less than 0.2 mm",'Model output'!V52)), ISNUMBER(SEARCH("less than 0.5 mm",'Model output'!V52)), ISNUMBER(SEARCH("Margins close",'Model output'!V52)), ISNUMBER(SEARCH("extends close to",'Model output'!V52)), ISNUMBER(SEARCH("abut",'Model output'!V52))), "negative", "positive")</f>
        <v>negative</v>
      </c>
      <c r="AE53" s="26"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AND(ISNUMBER(J53),J53&gt;=5),M53=""),AND(AND(ISNUMBER(J53),J53&gt;=5),AND(ISNUMBER(M53),M53&gt;=1)),AND(ISNUMBER(SERACH("papillary",N53)),OR(Y53="positive",Z53="positive"), ISNUMBER(SEARCH("BRAF",AB53)))),"intermediate","low"))</f>
        <v>intermediate</v>
      </c>
      <c r="AF53" s="31" t="str">
        <f t="shared" si="5"/>
        <v>2</v>
      </c>
      <c r="AG53" s="31" t="str">
        <f t="shared" si="2"/>
        <v>0</v>
      </c>
      <c r="AH53" s="27" t="str">
        <f t="shared" si="6"/>
        <v>0</v>
      </c>
      <c r="AI53" s="34" t="str">
        <f t="shared" si="7"/>
        <v>I</v>
      </c>
      <c r="AJ53" s="26" t="s">
        <v>937</v>
      </c>
      <c r="AK53" s="31" t="s">
        <v>943</v>
      </c>
      <c r="AL53" s="31" t="s">
        <v>941</v>
      </c>
      <c r="AM53" s="31" t="s">
        <v>944</v>
      </c>
      <c r="AN53" s="31" t="s">
        <v>70</v>
      </c>
      <c r="AO53" s="32">
        <f t="shared" ca="1" si="8"/>
        <v>1</v>
      </c>
      <c r="AP53" s="27">
        <f t="shared" si="9"/>
        <v>1</v>
      </c>
      <c r="AQ53" s="27">
        <f t="shared" si="10"/>
        <v>1</v>
      </c>
      <c r="AR53" s="27">
        <f t="shared" si="11"/>
        <v>1</v>
      </c>
      <c r="AS53" s="33">
        <f t="shared" si="3"/>
        <v>1</v>
      </c>
    </row>
    <row r="54" spans="1:45">
      <c r="A54" t="str">
        <f>'Model output'!A53</f>
        <v>TCGA-DJ-A13U</v>
      </c>
      <c r="B54" s="42">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X</v>
      </c>
      <c r="F54" t="str">
        <f t="shared" si="13"/>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output'!G53)),AND(ISNUMBER(SEARCH("V ",'Model output'!G53)), NOT(ISNUMBER(SEARCH("VI",'Model output'!G53)))),ISNUMBER(SEARCH("five",'Model output'!G53)),ISNUMBER(SEARCH("5",'Model output'!G53))))), "lateral", "central"))</f>
        <v/>
      </c>
      <c r="H54" t="str">
        <f>IF('Model output'!H53="","negative",IF('Model output'!H53="[]", "negative", IF(OR(ISNUMBER(SEARCH("lymph node",'Model output'!H53)),ISNUMBER(SEARCH("Not mentioned",'Model output'!H53)),ISNUMBER(SEARCH("neck",'Model output'!H53)),ISNUMBER(SEARCH("Not applicable",'Model output'!H53))),"negative","positive")))</f>
        <v>negative</v>
      </c>
      <c r="I54">
        <f>IF('Model output'!I53="","",IF(ISNUMBER('Model output'!I53),'Model output'!I53,1))</f>
        <v>0</v>
      </c>
      <c r="J54">
        <f>IF('Model output'!J53="","",IF(AND(ISNUMBER('Model output'!J53),'Model output'!J53&lt;=I54),'Model output'!J53,IF(ISNUMBER(SEARCH("0/",'Model output'!J53)),0,1)))</f>
        <v>0</v>
      </c>
      <c r="K54" t="str" cm="1">
        <f t="array" ref="K54">IF(COUNT(FIND({0,1,2,3,4,5,6,7,8,9},'Model output'!K53))&gt;0,'Model output'!K53,"")</f>
        <v/>
      </c>
      <c r="L54" s="8" t="str">
        <f t="shared" si="4"/>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classical</v>
      </c>
      <c r="P54" t="str">
        <f>IF('Model output'!N53="","",'Model output'!N53)</f>
        <v>1.1 cm</v>
      </c>
      <c r="Q54" t="str">
        <f t="shared" si="1"/>
        <v>1.1cm</v>
      </c>
      <c r="R54" cm="1">
        <f t="array" ref="R54">IF(Q54="","",IF(ISNUMBER(SEARCH("cm",Q54)),MAX(VALUE(SUBSTITUTE(_xlfn.FILTERXML("&lt;t&gt;&lt;s&gt;"&amp;SUBSTITUTE(Q54,",","&lt;/s&gt;&lt;s&gt;")&amp;"&lt;/s&gt;&lt;/t&gt;","//s"),"cm",""))),MAX(VALUE(SUBSTITUTE(_xlfn.FILTERXML("&lt;t&gt;&lt;s&gt;"&amp;SUBSTITUTE(Q54,",","&lt;/s&gt;&lt;s&gt;")&amp;"&lt;/s&gt;&lt;/t&gt;","//s"),"mm","")))/10))</f>
        <v>1.1000000000000001</v>
      </c>
      <c r="S54" t="str">
        <f>IF(OR('Model output'!P53="",ISNUMBER(SEARCH("Not identified", 'Model output'!P53)),ISNUMBER(SEARCH("Absent",'Model output'!P53)),ISNUMBER(SEARCH("No",'Model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positive</v>
      </c>
      <c r="X54" t="str">
        <f>IF('Model output'!S53="","", IF('Model output'!S53= "[]", "", 'Model output'!S53))</f>
        <v>Present</v>
      </c>
      <c r="Y54" t="str">
        <f>IF(OR('Model output'!S53="",ISNUMBER(SEARCH("Absent",'Model output'!S53)),ISNUMBER(SEARCH("Not identified",'Model output'!S53)),ISNUMBER(SEARCH("limited to thyroid",'Model output'!S53)),ISNUMBER(SEARCH("No",'Model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 IF('Model output'!T53="[]", "", IF('Model output'!T53="Not mentioned", "No", "Yes")))</f>
        <v/>
      </c>
      <c r="AB54" t="str">
        <f>IF(AA54&lt;&gt;"Yes","",IF(OR('Model output'!U53="",'Model output'!U53="[]",ISNUMBER(SEARCH("Not identified",'Model output'!U53))),"",'Model output'!U53))</f>
        <v/>
      </c>
      <c r="AC54" s="1" t="str">
        <f>IF(OR('Model output'!V53="", AND(ISERROR(SEARCH("Positive",'Model output'!V53)), ISNUMBER(SEARCH("Negative",'Model output'!V53))), ISNUMBER(SEARCH("Uninvolved",'Model output'!V53)), ISNUMBER(SEARCH("not involved",'Model output'!V53)), ISNUMBER(SEARCH("cannot be assessed",'Model output'!V53)), ISNUMBER(SEARCH("Free",'Model output'!V53)), ISNUMBER(SEARCH("1 mm",'Model output'!V53)), ISNUMBER(SEARCH("0.1 CM",'Model output'!V53)), ISNUMBER(SEARCH("less than 0.2 mm",'Model output'!V53)), ISNUMBER(SEARCH("less than 0.5 mm",'Model output'!V53)), ISNUMBER(SEARCH("Margins close",'Model output'!V53)), ISNUMBER(SEARCH("extends close to",'Model output'!V53)), ISNUMBER(SEARCH("abut",'Model output'!V53))), "negative", "positive")</f>
        <v>negative</v>
      </c>
      <c r="AE54" s="26"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AND(ISNUMBER(J54),J54&gt;=5),M54=""),AND(AND(ISNUMBER(J54),J54&gt;=5),AND(ISNUMBER(M54),M54&gt;=1)),AND(ISNUMBER(SERACH("papillary",N54)),OR(Y54="positive",Z54="positive"), ISNUMBER(SEARCH("BRAF",AB54)))),"intermediate","low"))</f>
        <v>intermediate</v>
      </c>
      <c r="AF54" s="31" t="str">
        <f t="shared" si="5"/>
        <v>1b</v>
      </c>
      <c r="AG54" s="31" t="str">
        <f t="shared" si="2"/>
        <v>0</v>
      </c>
      <c r="AH54" s="27" t="str">
        <f t="shared" si="6"/>
        <v>0</v>
      </c>
      <c r="AI54" s="34" t="str">
        <f t="shared" si="7"/>
        <v>I</v>
      </c>
      <c r="AJ54" s="26" t="s">
        <v>937</v>
      </c>
      <c r="AK54" s="31" t="s">
        <v>940</v>
      </c>
      <c r="AL54" s="31" t="s">
        <v>944</v>
      </c>
      <c r="AM54" s="31" t="s">
        <v>941</v>
      </c>
      <c r="AN54" s="31" t="s">
        <v>70</v>
      </c>
      <c r="AO54" s="32">
        <f t="shared" ca="1" si="8"/>
        <v>1</v>
      </c>
      <c r="AP54" s="27">
        <f t="shared" si="9"/>
        <v>1</v>
      </c>
      <c r="AQ54" s="27">
        <f t="shared" si="10"/>
        <v>1</v>
      </c>
      <c r="AR54" s="27">
        <f t="shared" si="11"/>
        <v>1</v>
      </c>
      <c r="AS54" s="33">
        <f t="shared" si="3"/>
        <v>1</v>
      </c>
    </row>
    <row r="55" spans="1:45">
      <c r="A55" t="str">
        <f>'Model output'!A54</f>
        <v>TCGA-DJ-A13V</v>
      </c>
      <c r="B55" s="42">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X</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X</v>
      </c>
      <c r="F55" t="str">
        <f t="shared" si="13"/>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output'!G54)),AND(ISNUMBER(SEARCH("V ",'Model output'!G54)), NOT(ISNUMBER(SEARCH("VI",'Model output'!G54)))),ISNUMBER(SEARCH("five",'Model output'!G54)),ISNUMBER(SEARCH("5",'Model output'!G54))))), "lateral", "central"))</f>
        <v>central</v>
      </c>
      <c r="H55" t="str">
        <f>IF('Model output'!H54="","negative",IF('Model output'!H54="[]", "negative", IF(OR(ISNUMBER(SEARCH("lymph node",'Model output'!H54)),ISNUMBER(SEARCH("Not mentioned",'Model output'!H54)),ISNUMBER(SEARCH("neck",'Model output'!H54)),ISNUMBER(SEARCH("Not applicable",'Model output'!H54))),"negative","positive")))</f>
        <v>negative</v>
      </c>
      <c r="I55">
        <f>IF('Model output'!I54="","",IF(ISNUMBER('Model output'!I54),'Model output'!I54,1))</f>
        <v>6</v>
      </c>
      <c r="J55">
        <f>IF('Model output'!J54="","",IF(AND(ISNUMBER('Model output'!J54),'Model output'!J54&lt;=I55),'Model output'!J54,IF(ISNUMBER(SEARCH("0/",'Model output'!J54)),0,1)))</f>
        <v>4</v>
      </c>
      <c r="K55" t="str" cm="1">
        <f t="array" ref="K55">IF(COUNT(FIND({0,1,2,3,4,5,6,7,8,9},'Model output'!K54))&gt;0,'Model output'!K54,"")</f>
        <v>1.4 cm</v>
      </c>
      <c r="L55" s="8" t="str">
        <f t="shared" si="4"/>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v>
      </c>
      <c r="O55" t="str">
        <f>IF('Model output'!M54="","",'Model output'!M54)</f>
        <v/>
      </c>
      <c r="P55" t="str">
        <f>IF('Model output'!N54="","",'Model output'!N54)</f>
        <v>2.9 cm</v>
      </c>
      <c r="Q55" t="str">
        <f t="shared" si="1"/>
        <v>2.9cm</v>
      </c>
      <c r="R55" cm="1">
        <f t="array" ref="R55">IF(Q55="","",IF(ISNUMBER(SEARCH("cm",Q55)),MAX(VALUE(SUBSTITUTE(_xlfn.FILTERXML("&lt;t&gt;&lt;s&gt;"&amp;SUBSTITUTE(Q55,",","&lt;/s&gt;&lt;s&gt;")&amp;"&lt;/s&gt;&lt;/t&gt;","//s"),"cm",""))),MAX(VALUE(SUBSTITUTE(_xlfn.FILTERXML("&lt;t&gt;&lt;s&gt;"&amp;SUBSTITUTE(Q55,",","&lt;/s&gt;&lt;s&gt;")&amp;"&lt;/s&gt;&lt;/t&gt;","//s"),"mm","")))/10))</f>
        <v>2.9</v>
      </c>
      <c r="S55" t="str">
        <f>IF(OR('Model output'!P54="",ISNUMBER(SEARCH("Not identified", 'Model output'!P54)),ISNUMBER(SEARCH("Absent",'Model output'!P54)),ISNUMBER(SEARCH("No",'Model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t="str">
        <f>IF('Model output'!S54="","", IF('Model output'!S54= "[]", "", 'Model output'!S54))</f>
        <v>invades: extrathyroidal fibroadipose tissue</v>
      </c>
      <c r="Y55" t="str">
        <f>IF(OR('Model output'!S54="",ISNUMBER(SEARCH("Absent",'Model output'!S54)),ISNUMBER(SEARCH("Not identified",'Model output'!S54)),ISNUMBER(SEARCH("limited to thyroid",'Model output'!S54)),ISNUMBER(SEARCH("No",'Model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 IF('Model output'!T54="[]", "", IF('Model output'!T54="Not mentioned", "No", "Yes")))</f>
        <v/>
      </c>
      <c r="AB55" t="str">
        <f>IF(AA55&lt;&gt;"Yes","",IF(OR('Model output'!U54="",'Model output'!U54="[]",ISNUMBER(SEARCH("Not identified",'Model output'!U54))),"",'Model output'!U54))</f>
        <v/>
      </c>
      <c r="AC55" s="1" t="str">
        <f>IF(OR('Model output'!V54="", AND(ISERROR(SEARCH("Positive",'Model output'!V54)), ISNUMBER(SEARCH("Negative",'Model output'!V54))), ISNUMBER(SEARCH("Uninvolved",'Model output'!V54)), ISNUMBER(SEARCH("not involved",'Model output'!V54)), ISNUMBER(SEARCH("cannot be assessed",'Model output'!V54)), ISNUMBER(SEARCH("Free",'Model output'!V54)), ISNUMBER(SEARCH("1 mm",'Model output'!V54)), ISNUMBER(SEARCH("0.1 CM",'Model output'!V54)), ISNUMBER(SEARCH("less than 0.2 mm",'Model output'!V54)), ISNUMBER(SEARCH("less than 0.5 mm",'Model output'!V54)), ISNUMBER(SEARCH("Margins close",'Model output'!V54)), ISNUMBER(SEARCH("extends close to",'Model output'!V54)), ISNUMBER(SEARCH("abut",'Model output'!V54))), "negative", "positive")</f>
        <v>negative</v>
      </c>
      <c r="AE55" s="26"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AND(ISNUMBER(J55),J55&gt;=5),M55=""),AND(AND(ISNUMBER(J55),J55&gt;=5),AND(ISNUMBER(M55),M55&gt;=1)),AND(ISNUMBER(SERACH("papillary",N55)),OR(Y55="positive",Z55="positive"), ISNUMBER(SEARCH("BRAF",AB55)))),"intermediate","low"))</f>
        <v>intermediate</v>
      </c>
      <c r="AF55" s="27" t="str">
        <f t="shared" si="5"/>
        <v>2</v>
      </c>
      <c r="AG55" s="27" t="str">
        <f t="shared" si="2"/>
        <v>1a</v>
      </c>
      <c r="AH55" s="27" t="str">
        <f t="shared" si="6"/>
        <v>0</v>
      </c>
      <c r="AI55" s="34" t="str">
        <f t="shared" si="7"/>
        <v>I</v>
      </c>
      <c r="AJ55" s="26" t="s">
        <v>937</v>
      </c>
      <c r="AK55" s="31" t="s">
        <v>943</v>
      </c>
      <c r="AL55" s="31" t="s">
        <v>945</v>
      </c>
      <c r="AM55" s="31" t="s">
        <v>944</v>
      </c>
      <c r="AN55" s="31" t="s">
        <v>70</v>
      </c>
      <c r="AO55" s="32">
        <f t="shared" ca="1" si="8"/>
        <v>1</v>
      </c>
      <c r="AP55" s="27">
        <f t="shared" si="9"/>
        <v>1</v>
      </c>
      <c r="AQ55" s="27">
        <f t="shared" si="10"/>
        <v>1</v>
      </c>
      <c r="AR55" s="27">
        <f t="shared" si="11"/>
        <v>1</v>
      </c>
      <c r="AS55" s="33">
        <f t="shared" si="3"/>
        <v>1</v>
      </c>
    </row>
    <row r="56" spans="1:45">
      <c r="A56" t="str">
        <f>'Model output'!A55</f>
        <v>TCGA-DJ-A13W</v>
      </c>
      <c r="B56" s="42">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X</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X</v>
      </c>
      <c r="F56" t="str">
        <f t="shared" si="13"/>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output'!G55)),AND(ISNUMBER(SEARCH("V ",'Model output'!G55)), NOT(ISNUMBER(SEARCH("VI",'Model output'!G55)))),ISNUMBER(SEARCH("five",'Model output'!G55)),ISNUMBER(SEARCH("5",'Model output'!G55))))), "lateral", "central"))</f>
        <v/>
      </c>
      <c r="H56" t="str">
        <f>IF('Model output'!H55="","negative",IF('Model output'!H55="[]", "negative", IF(OR(ISNUMBER(SEARCH("lymph node",'Model output'!H55)),ISNUMBER(SEARCH("Not mentioned",'Model output'!H55)),ISNUMBER(SEARCH("neck",'Model output'!H55)),ISNUMBER(SEARCH("Not applicable",'Model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
      </c>
      <c r="L56" s="8" t="str">
        <f t="shared" si="4"/>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 carcinoma</v>
      </c>
      <c r="O56" t="str">
        <f>IF('Model output'!M55="","",'Model output'!M55)</f>
        <v>Follicular variant</v>
      </c>
      <c r="P56" t="str">
        <f>IF('Model output'!N55="","",'Model output'!N55)</f>
        <v>2.0 cm</v>
      </c>
      <c r="Q56" t="str">
        <f t="shared" si="1"/>
        <v>2.0cm</v>
      </c>
      <c r="R56" cm="1">
        <f t="array" ref="R56">IF(Q56="","",IF(ISNUMBER(SEARCH("cm",Q56)),MAX(VALUE(SUBSTITUTE(_xlfn.FILTERXML("&lt;t&gt;&lt;s&gt;"&amp;SUBSTITUTE(Q56,",","&lt;/s&gt;&lt;s&gt;")&amp;"&lt;/s&gt;&lt;/t&gt;","//s"),"cm",""))),MAX(VALUE(SUBSTITUTE(_xlfn.FILTERXML("&lt;t&gt;&lt;s&gt;"&amp;SUBSTITUTE(Q56,",","&lt;/s&gt;&lt;s&gt;")&amp;"&lt;/s&gt;&lt;/t&gt;","//s"),"mm","")))/10))</f>
        <v>2</v>
      </c>
      <c r="S56" t="str">
        <f>IF(OR('Model output'!P55="",ISNUMBER(SEARCH("Not identified", 'Model output'!P55)),ISNUMBER(SEARCH("Absent",'Model output'!P55)),ISNUMBER(SEARCH("No",'Model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t="str">
        <f>IF('Model output'!S55="","", IF('Model output'!S55= "[]", "", 'Model output'!S55))</f>
        <v>Not Identified</v>
      </c>
      <c r="Y56" t="str">
        <f>IF(OR('Model output'!S55="",ISNUMBER(SEARCH("Absent",'Model output'!S55)),ISNUMBER(SEARCH("Not identified",'Model output'!S55)),ISNUMBER(SEARCH("limited to thyroid",'Model output'!S55)),ISNUMBER(SEARCH("No",'Model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 IF('Model output'!T55="[]", "", IF('Model output'!T55="Not mentioned", "No", "Yes")))</f>
        <v/>
      </c>
      <c r="AB56" t="str">
        <f>IF(AA56&lt;&gt;"Yes","",IF(OR('Model output'!U55="",'Model output'!U55="[]",ISNUMBER(SEARCH("Not identified",'Model output'!U55))),"",'Model output'!U55))</f>
        <v/>
      </c>
      <c r="AC56" s="1" t="str">
        <f>IF(OR('Model output'!V55="", AND(ISERROR(SEARCH("Positive",'Model output'!V55)), ISNUMBER(SEARCH("Negative",'Model output'!V55))), ISNUMBER(SEARCH("Uninvolved",'Model output'!V55)), ISNUMBER(SEARCH("not involved",'Model output'!V55)), ISNUMBER(SEARCH("cannot be assessed",'Model output'!V55)), ISNUMBER(SEARCH("Free",'Model output'!V55)), ISNUMBER(SEARCH("1 mm",'Model output'!V55)), ISNUMBER(SEARCH("0.1 CM",'Model output'!V55)), ISNUMBER(SEARCH("less than 0.2 mm",'Model output'!V55)), ISNUMBER(SEARCH("less than 0.5 mm",'Model output'!V55)), ISNUMBER(SEARCH("Margins close",'Model output'!V55)), ISNUMBER(SEARCH("extends close to",'Model output'!V55)), ISNUMBER(SEARCH("abut",'Model output'!V55))), "negative", "positive")</f>
        <v>negative</v>
      </c>
      <c r="AE56" s="26"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AND(ISNUMBER(J56),J56&gt;=5),M56=""),AND(AND(ISNUMBER(J56),J56&gt;=5),AND(ISNUMBER(M56),M56&gt;=1)),AND(ISNUMBER(SERACH("papillary",N56)),OR(Y56="positive",Z56="positive"), ISNUMBER(SEARCH("BRAF",AB56)))),"intermediate","low"))</f>
        <v>low</v>
      </c>
      <c r="AF56" s="27" t="str">
        <f t="shared" si="5"/>
        <v>1b</v>
      </c>
      <c r="AG56" s="27" t="str">
        <f t="shared" si="2"/>
        <v>0</v>
      </c>
      <c r="AH56" s="27" t="str">
        <f t="shared" si="6"/>
        <v>0</v>
      </c>
      <c r="AI56" s="34" t="str">
        <f t="shared" si="7"/>
        <v>I</v>
      </c>
      <c r="AJ56" s="26" t="s">
        <v>936</v>
      </c>
      <c r="AK56" s="31" t="s">
        <v>940</v>
      </c>
      <c r="AL56" s="31" t="s">
        <v>941</v>
      </c>
      <c r="AM56" s="31" t="s">
        <v>944</v>
      </c>
      <c r="AN56" s="31" t="s">
        <v>70</v>
      </c>
      <c r="AO56" s="32">
        <f t="shared" ca="1" si="8"/>
        <v>1</v>
      </c>
      <c r="AP56" s="27">
        <f t="shared" si="9"/>
        <v>1</v>
      </c>
      <c r="AQ56" s="27">
        <f t="shared" si="10"/>
        <v>1</v>
      </c>
      <c r="AR56" s="27">
        <f t="shared" si="11"/>
        <v>1</v>
      </c>
      <c r="AS56" s="33">
        <f t="shared" si="3"/>
        <v>1</v>
      </c>
    </row>
    <row r="57" spans="1:45">
      <c r="A57" t="str">
        <f>'Model output'!A56</f>
        <v>TCGA-DJ-A13X</v>
      </c>
      <c r="B57" s="42">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13"/>
        <v>positive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output'!G56)),AND(ISNUMBER(SEARCH("V ",'Model output'!G56)), NOT(ISNUMBER(SEARCH("VI",'Model output'!G56)))),ISNUMBER(SEARCH("five",'Model output'!G56)),ISNUMBER(SEARCH("5",'Model output'!G56))))), "lateral", "central"))</f>
        <v/>
      </c>
      <c r="H57" t="str">
        <f>IF('Model output'!H56="","negative",IF('Model output'!H56="[]", "negative", IF(OR(ISNUMBER(SEARCH("lymph node",'Model output'!H56)),ISNUMBER(SEARCH("Not mentioned",'Model output'!H56)),ISNUMBER(SEARCH("neck",'Model output'!H56)),ISNUMBER(SEARCH("Not applicable",'Model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0.6 cm</v>
      </c>
      <c r="L57" s="8" t="str">
        <f t="shared" si="4"/>
        <v>0.6cm</v>
      </c>
      <c r="M57" cm="1">
        <f t="array" ref="M57">IF(L57="","",IF(ISNUMBER(SEARCH("cm",L57)),MAX(VALUE(SUBSTITUTE(_xlfn.FILTERXML("&lt;t&gt;&lt;s&gt;"&amp;SUBSTITUTE(L57,",","&lt;/s&gt;&lt;s&gt;")&amp;"&lt;/s&gt;&lt;/t&gt;","//s"),"cm",""))),MAX(VALUE(SUBSTITUTE(_xlfn.FILTERXML("&lt;t&gt;&lt;s&gt;"&amp;SUBSTITUTE(L57,",","&lt;/s&gt;&lt;s&gt;")&amp;"&lt;/s&gt;&lt;/t&gt;","//s"),"mm","")))/10))</f>
        <v>0.6</v>
      </c>
      <c r="N57" t="str">
        <f>IF('Model output'!L56="","",'Model output'!L56)</f>
        <v>papillary</v>
      </c>
      <c r="O57" t="str">
        <f>IF('Model output'!M56="","",'Model output'!M56)</f>
        <v>follicular variant</v>
      </c>
      <c r="P57" t="str">
        <f>IF('Model output'!N56="","",'Model output'!N56)</f>
        <v>6.5 cm</v>
      </c>
      <c r="Q57" t="str">
        <f t="shared" si="1"/>
        <v>6.5cm</v>
      </c>
      <c r="R57" cm="1">
        <f t="array" ref="R57">IF(Q57="","",IF(ISNUMBER(SEARCH("cm",Q57)),MAX(VALUE(SUBSTITUTE(_xlfn.FILTERXML("&lt;t&gt;&lt;s&gt;"&amp;SUBSTITUTE(Q57,",","&lt;/s&gt;&lt;s&gt;")&amp;"&lt;/s&gt;&lt;/t&gt;","//s"),"cm",""))),MAX(VALUE(SUBSTITUTE(_xlfn.FILTERXML("&lt;t&gt;&lt;s&gt;"&amp;SUBSTITUTE(Q57,",","&lt;/s&gt;&lt;s&gt;")&amp;"&lt;/s&gt;&lt;/t&gt;","//s"),"mm","")))/10))</f>
        <v>6.5</v>
      </c>
      <c r="S57" t="str">
        <f>IF(OR('Model output'!P56="",ISNUMBER(SEARCH("Not identified", 'Model output'!P56)),ISNUMBER(SEARCH("Absent",'Model output'!P56)),ISNUMBER(SEARCH("No",'Model output'!P56)),ISNUMBER(SEARCH("Negative",'Model output'!P56))),"negative","positive")</f>
        <v>negative</v>
      </c>
      <c r="T57" t="str">
        <f>IF('Model output'!O56="","",'Model output'!O56)</f>
        <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t="str">
        <f>IF('Model output'!S56="","", IF('Model output'!S56= "[]", "", 'Model output'!S56))</f>
        <v>Not identified</v>
      </c>
      <c r="Y57" t="str">
        <f>IF(OR('Model output'!S56="",ISNUMBER(SEARCH("Absent",'Model output'!S56)),ISNUMBER(SEARCH("Not identified",'Model output'!S56)),ISNUMBER(SEARCH("limited to thyroid",'Model output'!S56)),ISNUMBER(SEARCH("No",'Model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 IF('Model output'!T56="[]", "", IF('Model output'!T56="Not mentioned", "No", "Yes")))</f>
        <v/>
      </c>
      <c r="AB57" t="str">
        <f>IF(AA57&lt;&gt;"Yes","",IF(OR('Model output'!U56="",'Model output'!U56="[]",ISNUMBER(SEARCH("Not identified",'Model output'!U56))),"",'Model output'!U56))</f>
        <v/>
      </c>
      <c r="AC57" s="1" t="str">
        <f>IF(OR('Model output'!V56="", AND(ISERROR(SEARCH("Positive",'Model output'!V56)), ISNUMBER(SEARCH("Negative",'Model output'!V56))), ISNUMBER(SEARCH("Uninvolved",'Model output'!V56)), ISNUMBER(SEARCH("not involved",'Model output'!V56)), ISNUMBER(SEARCH("cannot be assessed",'Model output'!V56)), ISNUMBER(SEARCH("Free",'Model output'!V56)), ISNUMBER(SEARCH("1 mm",'Model output'!V56)), ISNUMBER(SEARCH("0.1 CM",'Model output'!V56)), ISNUMBER(SEARCH("less than 0.2 mm",'Model output'!V56)), ISNUMBER(SEARCH("less than 0.5 mm",'Model output'!V56)), ISNUMBER(SEARCH("Margins close",'Model output'!V56)), ISNUMBER(SEARCH("extends close to",'Model output'!V56)), ISNUMBER(SEARCH("abut",'Model output'!V56))), "negative", "positive")</f>
        <v>negative</v>
      </c>
      <c r="AE57" s="26"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AND(ISNUMBER(J57),J57&gt;=5),M57=""),AND(AND(ISNUMBER(J57),J57&gt;=5),AND(ISNUMBER(M57),M57&gt;=1)),AND(ISNUMBER(SERACH("papillary",N57)),OR(Y57="positive",Z57="positive"), ISNUMBER(SEARCH("BRAF",AB57)))),"intermediate","low"))</f>
        <v>low</v>
      </c>
      <c r="AF57" s="27" t="str">
        <f t="shared" si="5"/>
        <v>3a</v>
      </c>
      <c r="AG57" s="27" t="str">
        <f t="shared" si="2"/>
        <v>0</v>
      </c>
      <c r="AH57" s="27" t="str">
        <f t="shared" si="6"/>
        <v>0</v>
      </c>
      <c r="AI57" s="34" t="str">
        <f t="shared" si="7"/>
        <v>I</v>
      </c>
      <c r="AJ57" s="26" t="s">
        <v>936</v>
      </c>
      <c r="AK57" s="31" t="s">
        <v>946</v>
      </c>
      <c r="AL57" s="31" t="s">
        <v>941</v>
      </c>
      <c r="AM57" s="31" t="s">
        <v>944</v>
      </c>
      <c r="AN57" s="31" t="s">
        <v>70</v>
      </c>
      <c r="AO57" s="32">
        <f t="shared" ca="1" si="8"/>
        <v>1</v>
      </c>
      <c r="AP57" s="27">
        <f t="shared" si="9"/>
        <v>1</v>
      </c>
      <c r="AQ57" s="27">
        <f t="shared" si="10"/>
        <v>1</v>
      </c>
      <c r="AR57" s="27">
        <f t="shared" si="11"/>
        <v>1</v>
      </c>
      <c r="AS57" s="33">
        <f t="shared" si="3"/>
        <v>1</v>
      </c>
    </row>
    <row r="58" spans="1:45">
      <c r="A58" t="str">
        <f>'Model output'!A57</f>
        <v>TCGA-DJ-A1QG</v>
      </c>
      <c r="B58" s="42">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X</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X</v>
      </c>
      <c r="F58" t="str">
        <f t="shared" si="13"/>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output'!G57)),AND(ISNUMBER(SEARCH("V ",'Model output'!G57)), NOT(ISNUMBER(SEARCH("VI",'Model output'!G57)))),ISNUMBER(SEARCH("five",'Model output'!G57)),ISNUMBER(SEARCH("5",'Model output'!G57))))), "lateral", "central"))</f>
        <v/>
      </c>
      <c r="H58" t="str">
        <f>IF('Model output'!H57="","negative",IF('Model output'!H57="[]", "negative", IF(OR(ISNUMBER(SEARCH("lymph node",'Model output'!H57)),ISNUMBER(SEARCH("Not mentioned",'Model output'!H57)),ISNUMBER(SEARCH("neck",'Model output'!H57)),ISNUMBER(SEARCH("Not applicable",'Model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8" t="str">
        <f t="shared" si="4"/>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classical, follicular variant, microcarcinomas</v>
      </c>
      <c r="P58" t="str">
        <f>IF('Model output'!N57="","",'Model output'!N57)</f>
        <v>1.8 cm</v>
      </c>
      <c r="Q58" t="str">
        <f t="shared" si="1"/>
        <v>1.8cm</v>
      </c>
      <c r="R58" cm="1">
        <f t="array" ref="R58">IF(Q58="","",IF(ISNUMBER(SEARCH("cm",Q58)),MAX(VALUE(SUBSTITUTE(_xlfn.FILTERXML("&lt;t&gt;&lt;s&gt;"&amp;SUBSTITUTE(Q58,",","&lt;/s&gt;&lt;s&gt;")&amp;"&lt;/s&gt;&lt;/t&gt;","//s"),"cm",""))),MAX(VALUE(SUBSTITUTE(_xlfn.FILTERXML("&lt;t&gt;&lt;s&gt;"&amp;SUBSTITUTE(Q58,",","&lt;/s&gt;&lt;s&gt;")&amp;"&lt;/s&gt;&lt;/t&gt;","//s"),"mm","")))/10))</f>
        <v>1.8</v>
      </c>
      <c r="S58" t="str">
        <f>IF(OR('Model output'!P57="",ISNUMBER(SEARCH("Not identified", 'Model output'!P57)),ISNUMBER(SEARCH("Absent",'Model output'!P57)),ISNUMBER(SEARCH("No",'Model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t="str">
        <f>IF('Model output'!S57="","", IF('Model output'!S57= "[]", "", 'Model output'!S57))</f>
        <v>Not identified</v>
      </c>
      <c r="Y58" t="str">
        <f>IF(OR('Model output'!S57="",ISNUMBER(SEARCH("Absent",'Model output'!S57)),ISNUMBER(SEARCH("Not identified",'Model output'!S57)),ISNUMBER(SEARCH("limited to thyroid",'Model output'!S57)),ISNUMBER(SEARCH("No",'Model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 IF('Model output'!T57="[]", "", IF('Model output'!T57="Not mentioned", "No", "Yes")))</f>
        <v/>
      </c>
      <c r="AB58" t="str">
        <f>IF(AA58&lt;&gt;"Yes","",IF(OR('Model output'!U57="",'Model output'!U57="[]",ISNUMBER(SEARCH("Not identified",'Model output'!U57))),"",'Model output'!U57))</f>
        <v/>
      </c>
      <c r="AC58" s="1" t="str">
        <f>IF(OR('Model output'!V57="", AND(ISERROR(SEARCH("Positive",'Model output'!V57)), ISNUMBER(SEARCH("Negative",'Model output'!V57))), ISNUMBER(SEARCH("Uninvolved",'Model output'!V57)), ISNUMBER(SEARCH("not involved",'Model output'!V57)), ISNUMBER(SEARCH("cannot be assessed",'Model output'!V57)), ISNUMBER(SEARCH("Free",'Model output'!V57)), ISNUMBER(SEARCH("1 mm",'Model output'!V57)), ISNUMBER(SEARCH("0.1 CM",'Model output'!V57)), ISNUMBER(SEARCH("less than 0.2 mm",'Model output'!V57)), ISNUMBER(SEARCH("less than 0.5 mm",'Model output'!V57)), ISNUMBER(SEARCH("Margins close",'Model output'!V57)), ISNUMBER(SEARCH("extends close to",'Model output'!V57)), ISNUMBER(SEARCH("abut",'Model output'!V57))), "negative", "positive")</f>
        <v>negative</v>
      </c>
      <c r="AE58" s="26"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AND(ISNUMBER(J58),J58&gt;=5),M58=""),AND(AND(ISNUMBER(J58),J58&gt;=5),AND(ISNUMBER(M58),M58&gt;=1)),AND(ISNUMBER(SERACH("papillary",N58)),OR(Y58="positive",Z58="positive"), ISNUMBER(SEARCH("BRAF",AB58)))),"intermediate","low"))</f>
        <v>low</v>
      </c>
      <c r="AF58" s="27" t="str">
        <f t="shared" si="5"/>
        <v>1b</v>
      </c>
      <c r="AG58" s="27" t="str">
        <f t="shared" si="2"/>
        <v>0</v>
      </c>
      <c r="AH58" s="27" t="str">
        <f t="shared" si="6"/>
        <v>0</v>
      </c>
      <c r="AI58" s="34" t="str">
        <f t="shared" si="7"/>
        <v>I</v>
      </c>
      <c r="AJ58" s="26" t="s">
        <v>936</v>
      </c>
      <c r="AK58" s="31" t="s">
        <v>940</v>
      </c>
      <c r="AL58" s="31" t="s">
        <v>941</v>
      </c>
      <c r="AM58" s="31" t="s">
        <v>944</v>
      </c>
      <c r="AN58" s="31" t="s">
        <v>70</v>
      </c>
      <c r="AO58" s="32">
        <f t="shared" ca="1" si="8"/>
        <v>1</v>
      </c>
      <c r="AP58" s="27">
        <f t="shared" si="9"/>
        <v>1</v>
      </c>
      <c r="AQ58" s="27">
        <f t="shared" si="10"/>
        <v>1</v>
      </c>
      <c r="AR58" s="27">
        <f t="shared" si="11"/>
        <v>1</v>
      </c>
      <c r="AS58" s="33">
        <f t="shared" si="3"/>
        <v>1</v>
      </c>
    </row>
    <row r="59" spans="1:45">
      <c r="A59" t="str">
        <f>'Model output'!A58</f>
        <v>TCGA-DJ-A1QH</v>
      </c>
      <c r="B59" s="42">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X</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X</v>
      </c>
      <c r="F59" t="str">
        <f t="shared" si="13"/>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output'!G58)),AND(ISNUMBER(SEARCH("V ",'Model output'!G58)), NOT(ISNUMBER(SEARCH("VI",'Model output'!G58)))),ISNUMBER(SEARCH("five",'Model output'!G58)),ISNUMBER(SEARCH("5",'Model output'!G58))))), "lateral", "central"))</f>
        <v>central</v>
      </c>
      <c r="H59" t="str">
        <f>IF('Model output'!H58="","negative",IF('Model output'!H58="[]", "negative", IF(OR(ISNUMBER(SEARCH("lymph node",'Model output'!H58)),ISNUMBER(SEARCH("Not mentioned",'Model output'!H58)),ISNUMBER(SEARCH("neck",'Model output'!H58)),ISNUMBER(SEARCH("Not applicable",'Model output'!H58))),"negative","positive")))</f>
        <v>negative</v>
      </c>
      <c r="I59">
        <f>IF('Model output'!I58="","",IF(ISNUMBER('Model output'!I58),'Model output'!I58,1))</f>
        <v>5</v>
      </c>
      <c r="J59">
        <f>IF('Model output'!J58="","",IF(AND(ISNUMBER('Model output'!J58),'Model output'!J58&lt;=I59),'Model output'!J58,IF(ISNUMBER(SEARCH("0/",'Model output'!J58)),0,1)))</f>
        <v>4</v>
      </c>
      <c r="K59" t="str" cm="1">
        <f t="array" ref="K59">IF(COUNT(FIND({0,1,2,3,4,5,6,7,8,9},'Model output'!K58))&gt;0,'Model output'!K58,"")</f>
        <v>0.6cm</v>
      </c>
      <c r="L59" s="8" t="str">
        <f t="shared" si="4"/>
        <v>0.6cm</v>
      </c>
      <c r="M59" cm="1">
        <f t="array" ref="M59">IF(L59="","",IF(ISNUMBER(SEARCH("cm",L59)),MAX(VALUE(SUBSTITUTE(_xlfn.FILTERXML("&lt;t&gt;&lt;s&gt;"&amp;SUBSTITUTE(L59,",","&lt;/s&gt;&lt;s&gt;")&amp;"&lt;/s&gt;&lt;/t&gt;","//s"),"cm",""))),MAX(VALUE(SUBSTITUTE(_xlfn.FILTERXML("&lt;t&gt;&lt;s&gt;"&amp;SUBSTITUTE(L59,",","&lt;/s&gt;&lt;s&gt;")&amp;"&lt;/s&gt;&lt;/t&gt;","//s"),"mm","")))/10))</f>
        <v>0.6</v>
      </c>
      <c r="N59" t="str">
        <f>IF('Model output'!L58="","",'Model output'!L58)</f>
        <v>papillary</v>
      </c>
      <c r="O59" t="str">
        <f>IF('Model output'!M58="","",'Model output'!M58)</f>
        <v>tall cell</v>
      </c>
      <c r="P59" t="str">
        <f>IF('Model output'!N58="","",'Model output'!N58)</f>
        <v>7cm</v>
      </c>
      <c r="Q59" t="str">
        <f t="shared" si="1"/>
        <v>7cm</v>
      </c>
      <c r="R59" cm="1">
        <f t="array" ref="R59">IF(Q59="","",IF(ISNUMBER(SEARCH("cm",Q59)),MAX(VALUE(SUBSTITUTE(_xlfn.FILTERXML("&lt;t&gt;&lt;s&gt;"&amp;SUBSTITUTE(Q59,",","&lt;/s&gt;&lt;s&gt;")&amp;"&lt;/s&gt;&lt;/t&gt;","//s"),"cm",""))),MAX(VALUE(SUBSTITUTE(_xlfn.FILTERXML("&lt;t&gt;&lt;s&gt;"&amp;SUBSTITUTE(Q59,",","&lt;/s&gt;&lt;s&gt;")&amp;"&lt;/s&gt;&lt;/t&gt;","//s"),"mm","")))/10))</f>
        <v>7</v>
      </c>
      <c r="S59" t="str">
        <f>IF(OR('Model output'!P58="",ISNUMBER(SEARCH("Not identified", 'Model output'!P58)),ISNUMBER(SEARCH("Absent",'Model output'!P58)),ISNUMBER(SEARCH("No",'Model output'!P58)),ISNUMBER(SEARCH("Negative",'Model output'!P58))),"negative","positive")</f>
        <v>negative</v>
      </c>
      <c r="T59" t="str">
        <f>IF('Model output'!O58="","",'Model output'!O58)</f>
        <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t="str">
        <f>IF('Model output'!S58="","", IF('Model output'!S58= "[]", "", 'Model output'!S58))</f>
        <v>Present</v>
      </c>
      <c r="Y59" t="str">
        <f>IF(OR('Model output'!S58="",ISNUMBER(SEARCH("Absent",'Model output'!S58)),ISNUMBER(SEARCH("Not identified",'Model output'!S58)),ISNUMBER(SEARCH("limited to thyroid",'Model output'!S58)),ISNUMBER(SEARCH("No",'Model output'!S58)),ISNUMBER(SEARCH("negative",'Model output'!S58))),"negative",IF(Z59="positive","gETE", "positive"))</f>
        <v>positive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negative</v>
      </c>
      <c r="AA59" t="str">
        <f>IF('Model output'!T58="","", IF('Model output'!T58="[]", "", IF('Model output'!T58="Not mentioned", "No", "Yes")))</f>
        <v/>
      </c>
      <c r="AB59" t="str">
        <f>IF(AA59&lt;&gt;"Yes","",IF(OR('Model output'!U58="",'Model output'!U58="[]",ISNUMBER(SEARCH("Not identified",'Model output'!U58))),"",'Model output'!U58))</f>
        <v/>
      </c>
      <c r="AC59" s="1" t="str">
        <f>IF(OR('Model output'!V58="", AND(ISERROR(SEARCH("Positive",'Model output'!V58)), ISNUMBER(SEARCH("Negative",'Model output'!V58))), ISNUMBER(SEARCH("Uninvolved",'Model output'!V58)), ISNUMBER(SEARCH("not involved",'Model output'!V58)), ISNUMBER(SEARCH("cannot be assessed",'Model output'!V58)), ISNUMBER(SEARCH("Free",'Model output'!V58)), ISNUMBER(SEARCH("1 mm",'Model output'!V58)), ISNUMBER(SEARCH("0.1 CM",'Model output'!V58)), ISNUMBER(SEARCH("less than 0.2 mm",'Model output'!V58)), ISNUMBER(SEARCH("less than 0.5 mm",'Model output'!V58)), ISNUMBER(SEARCH("Margins close",'Model output'!V58)), ISNUMBER(SEARCH("extends close to",'Model output'!V58)), ISNUMBER(SEARCH("abut",'Model output'!V58))), "negative", "positive")</f>
        <v>positive</v>
      </c>
      <c r="AE59" s="26"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AND(ISNUMBER(J59),J59&gt;=5),M59=""),AND(AND(ISNUMBER(J59),J59&gt;=5),AND(ISNUMBER(M59),M59&gt;=1)),AND(ISNUMBER(SERACH("papillary",N59)),OR(Y59="positive",Z59="positive"), ISNUMBER(SEARCH("BRAF",AB59)))),"intermediate","low"))</f>
        <v>high</v>
      </c>
      <c r="AF59" s="27" t="str">
        <f t="shared" si="5"/>
        <v>3a</v>
      </c>
      <c r="AG59" s="27" t="str">
        <f t="shared" si="2"/>
        <v>1a</v>
      </c>
      <c r="AH59" s="27" t="str">
        <f t="shared" si="6"/>
        <v>0</v>
      </c>
      <c r="AI59" s="34" t="str">
        <f t="shared" si="7"/>
        <v>II</v>
      </c>
      <c r="AJ59" s="26" t="s">
        <v>935</v>
      </c>
      <c r="AK59" s="31" t="s">
        <v>939</v>
      </c>
      <c r="AL59" s="31" t="s">
        <v>945</v>
      </c>
      <c r="AM59" s="31" t="s">
        <v>944</v>
      </c>
      <c r="AN59" s="31" t="s">
        <v>942</v>
      </c>
      <c r="AO59" s="32">
        <f t="shared" si="8"/>
        <v>1</v>
      </c>
      <c r="AP59" s="27">
        <f t="shared" si="9"/>
        <v>0</v>
      </c>
      <c r="AQ59" s="27">
        <f t="shared" si="10"/>
        <v>1</v>
      </c>
      <c r="AR59" s="27">
        <f t="shared" si="11"/>
        <v>1</v>
      </c>
      <c r="AS59" s="33">
        <f t="shared" si="3"/>
        <v>1</v>
      </c>
    </row>
    <row r="60" spans="1:45">
      <c r="A60" t="str">
        <f>'Model output'!A59</f>
        <v>TCGA-DJ-A1QL</v>
      </c>
      <c r="B60" s="42">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
      </c>
      <c r="F60" t="str">
        <f t="shared" si="13"/>
        <v>positive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output'!G59)),AND(ISNUMBER(SEARCH("V ",'Model output'!G59)), NOT(ISNUMBER(SEARCH("VI",'Model output'!G59)))),ISNUMBER(SEARCH("five",'Model output'!G59)),ISNUMBER(SEARCH("5",'Model output'!G59))))), "lateral", "central"))</f>
        <v/>
      </c>
      <c r="H60" t="str">
        <f>IF('Model output'!H59="","negative",IF('Model output'!H59="[]", "negative", IF(OR(ISNUMBER(SEARCH("lymph node",'Model output'!H59)),ISNUMBER(SEARCH("Not mentioned",'Model output'!H59)),ISNUMBER(SEARCH("neck",'Model output'!H59)),ISNUMBER(SEARCH("Not applicable",'Model output'!H59))),"negative","positive")))</f>
        <v>negative</v>
      </c>
      <c r="I60">
        <f>IF('Model output'!I59="","",IF(ISNUMBER('Model output'!I59),'Model output'!I59,1))</f>
        <v>5</v>
      </c>
      <c r="J60">
        <f>IF('Model output'!J59="","",IF(AND(ISNUMBER('Model output'!J59),'Model output'!J59&lt;=I60),'Model output'!J59,IF(ISNUMBER(SEARCH("0/",'Model output'!J59)),0,1)))</f>
        <v>3</v>
      </c>
      <c r="K60" t="str" cm="1">
        <f t="array" ref="K60">IF(COUNT(FIND({0,1,2,3,4,5,6,7,8,9},'Model output'!K59))&gt;0,'Model output'!K59,"")</f>
        <v/>
      </c>
      <c r="L60" s="8" t="str">
        <f t="shared" si="4"/>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v>
      </c>
      <c r="O60" t="str">
        <f>IF('Model output'!M59="","",'Model output'!M59)</f>
        <v>follicular variant</v>
      </c>
      <c r="P60" t="str">
        <f>IF('Model output'!N59="","",'Model output'!N59)</f>
        <v>2.2 cm</v>
      </c>
      <c r="Q60" t="str">
        <f t="shared" si="1"/>
        <v>2.2cm</v>
      </c>
      <c r="R60" cm="1">
        <f t="array" ref="R60">IF(Q60="","",IF(ISNUMBER(SEARCH("cm",Q60)),MAX(VALUE(SUBSTITUTE(_xlfn.FILTERXML("&lt;t&gt;&lt;s&gt;"&amp;SUBSTITUTE(Q60,",","&lt;/s&gt;&lt;s&gt;")&amp;"&lt;/s&gt;&lt;/t&gt;","//s"),"cm",""))),MAX(VALUE(SUBSTITUTE(_xlfn.FILTERXML("&lt;t&gt;&lt;s&gt;"&amp;SUBSTITUTE(Q60,",","&lt;/s&gt;&lt;s&gt;")&amp;"&lt;/s&gt;&lt;/t&gt;","//s"),"mm","")))/10))</f>
        <v>2.2000000000000002</v>
      </c>
      <c r="S60" t="str">
        <f>IF(OR('Model output'!P59="",ISNUMBER(SEARCH("Not identified", 'Model output'!P59)),ISNUMBER(SEARCH("Absent",'Model output'!P59)),ISNUMBER(SEARCH("No",'Model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t="str">
        <f>IF('Model output'!S59="","", IF('Model output'!S59= "[]", "", 'Model output'!S59))</f>
        <v>Not identified</v>
      </c>
      <c r="Y60" t="str">
        <f>IF(OR('Model output'!S59="",ISNUMBER(SEARCH("Absent",'Model output'!S59)),ISNUMBER(SEARCH("Not identified",'Model output'!S59)),ISNUMBER(SEARCH("limited to thyroid",'Model output'!S59)),ISNUMBER(SEARCH("No",'Model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 IF('Model output'!T59="[]", "", IF('Model output'!T59="Not mentioned", "No", "Yes")))</f>
        <v/>
      </c>
      <c r="AB60" t="str">
        <f>IF(AA60&lt;&gt;"Yes","",IF(OR('Model output'!U59="",'Model output'!U59="[]",ISNUMBER(SEARCH("Not identified",'Model output'!U59))),"",'Model output'!U59))</f>
        <v/>
      </c>
      <c r="AC60" s="1" t="str">
        <f>IF(OR('Model output'!V59="", AND(ISERROR(SEARCH("Positive",'Model output'!V59)), ISNUMBER(SEARCH("Negative",'Model output'!V59))), ISNUMBER(SEARCH("Uninvolved",'Model output'!V59)), ISNUMBER(SEARCH("not involved",'Model output'!V59)), ISNUMBER(SEARCH("cannot be assessed",'Model output'!V59)), ISNUMBER(SEARCH("Free",'Model output'!V59)), ISNUMBER(SEARCH("1 mm",'Model output'!V59)), ISNUMBER(SEARCH("0.1 CM",'Model output'!V59)), ISNUMBER(SEARCH("less than 0.2 mm",'Model output'!V59)), ISNUMBER(SEARCH("less than 0.5 mm",'Model output'!V59)), ISNUMBER(SEARCH("Margins close",'Model output'!V59)), ISNUMBER(SEARCH("extends close to",'Model output'!V59)), ISNUMBER(SEARCH("abut",'Model output'!V59))), "negative", "positive")</f>
        <v>negative</v>
      </c>
      <c r="AE60" s="26"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AND(ISNUMBER(J60),J60&gt;=5),M60=""),AND(AND(ISNUMBER(J60),J60&gt;=5),AND(ISNUMBER(M60),M60&gt;=1)),AND(ISNUMBER(SERACH("papillary",N60)),OR(Y60="positive",Z60="positive"), ISNUMBER(SEARCH("BRAF",AB60)))),"intermediate","low"))</f>
        <v>low</v>
      </c>
      <c r="AF60" s="27" t="str">
        <f t="shared" si="5"/>
        <v>2</v>
      </c>
      <c r="AG60" s="27" t="str">
        <f t="shared" si="2"/>
        <v>1a</v>
      </c>
      <c r="AH60" s="27" t="str">
        <f t="shared" si="6"/>
        <v>0</v>
      </c>
      <c r="AI60" s="34" t="str">
        <f t="shared" si="7"/>
        <v>II</v>
      </c>
      <c r="AJ60" s="26" t="s">
        <v>936</v>
      </c>
      <c r="AK60" s="31" t="s">
        <v>943</v>
      </c>
      <c r="AL60" s="31" t="s">
        <v>944</v>
      </c>
      <c r="AM60" s="31" t="s">
        <v>944</v>
      </c>
      <c r="AN60" s="31" t="s">
        <v>70</v>
      </c>
      <c r="AO60" s="32">
        <f t="shared" ca="1" si="8"/>
        <v>1</v>
      </c>
      <c r="AP60" s="27">
        <f t="shared" si="9"/>
        <v>1</v>
      </c>
      <c r="AQ60" s="27">
        <f t="shared" si="10"/>
        <v>0</v>
      </c>
      <c r="AR60" s="27">
        <f t="shared" si="11"/>
        <v>1</v>
      </c>
      <c r="AS60" s="33">
        <f t="shared" si="3"/>
        <v>0</v>
      </c>
    </row>
    <row r="61" spans="1:45">
      <c r="A61" t="str">
        <f>'Model output'!A60</f>
        <v>TCGA-DJ-A1QM</v>
      </c>
      <c r="B61" s="42">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X</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X</v>
      </c>
      <c r="F61" t="str">
        <f t="shared" si="13"/>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output'!G60)),AND(ISNUMBER(SEARCH("V ",'Model output'!G60)), NOT(ISNUMBER(SEARCH("VI",'Model output'!G60)))),ISNUMBER(SEARCH("five",'Model output'!G60)),ISNUMBER(SEARCH("5",'Model output'!G60))))), "lateral", "central"))</f>
        <v/>
      </c>
      <c r="H61" t="str">
        <f>IF('Model output'!H60="","negative",IF('Model output'!H60="[]", "negative", IF(OR(ISNUMBER(SEARCH("lymph node",'Model output'!H60)),ISNUMBER(SEARCH("Not mentioned",'Model output'!H60)),ISNUMBER(SEARCH("neck",'Model output'!H60)),ISNUMBER(SEARCH("Not applicable",'Model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8" t="str">
        <f t="shared" si="4"/>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tall cell</v>
      </c>
      <c r="P61" t="str">
        <f>IF('Model output'!N60="","",'Model output'!N60)</f>
        <v>0.7 cm</v>
      </c>
      <c r="Q61" t="str">
        <f t="shared" si="1"/>
        <v>0.7cm</v>
      </c>
      <c r="R61" cm="1">
        <f t="array" ref="R61">IF(Q61="","",IF(ISNUMBER(SEARCH("cm",Q61)),MAX(VALUE(SUBSTITUTE(_xlfn.FILTERXML("&lt;t&gt;&lt;s&gt;"&amp;SUBSTITUTE(Q61,",","&lt;/s&gt;&lt;s&gt;")&amp;"&lt;/s&gt;&lt;/t&gt;","//s"),"cm",""))),MAX(VALUE(SUBSTITUTE(_xlfn.FILTERXML("&lt;t&gt;&lt;s&gt;"&amp;SUBSTITUTE(Q61,",","&lt;/s&gt;&lt;s&gt;")&amp;"&lt;/s&gt;&lt;/t&gt;","//s"),"mm","")))/10))</f>
        <v>0.7</v>
      </c>
      <c r="S61" t="str">
        <f>IF(OR('Model output'!P60="",ISNUMBER(SEARCH("Not identified", 'Model output'!P60)),ISNUMBER(SEARCH("Absent",'Model output'!P60)),ISNUMBER(SEARCH("No",'Model output'!P60)),ISNUMBER(SEARCH("Negative",'Model output'!P60))),"negative","positive")</f>
        <v>negative</v>
      </c>
      <c r="T61">
        <f>IF('Model output'!O60="","",'Model output'!O60)</f>
        <v>2</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t="str">
        <f>IF('Model output'!S60="","", IF('Model output'!S60= "[]", "", 'Model output'!S60))</f>
        <v>Not identified</v>
      </c>
      <c r="Y61" t="str">
        <f>IF(OR('Model output'!S60="",ISNUMBER(SEARCH("Absent",'Model output'!S60)),ISNUMBER(SEARCH("Not identified",'Model output'!S60)),ISNUMBER(SEARCH("limited to thyroid",'Model output'!S60)),ISNUMBER(SEARCH("No",'Model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 IF('Model output'!T60="[]", "", IF('Model output'!T60="Not mentioned", "No", "Yes")))</f>
        <v/>
      </c>
      <c r="AB61" t="str">
        <f>IF(AA61&lt;&gt;"Yes","",IF(OR('Model output'!U60="",'Model output'!U60="[]",ISNUMBER(SEARCH("Not identified",'Model output'!U60))),"",'Model output'!U60))</f>
        <v/>
      </c>
      <c r="AC61" s="1" t="str">
        <f>IF(OR('Model output'!V60="", AND(ISERROR(SEARCH("Positive",'Model output'!V60)), ISNUMBER(SEARCH("Negative",'Model output'!V60))), ISNUMBER(SEARCH("Uninvolved",'Model output'!V60)), ISNUMBER(SEARCH("not involved",'Model output'!V60)), ISNUMBER(SEARCH("cannot be assessed",'Model output'!V60)), ISNUMBER(SEARCH("Free",'Model output'!V60)), ISNUMBER(SEARCH("1 mm",'Model output'!V60)), ISNUMBER(SEARCH("0.1 CM",'Model output'!V60)), ISNUMBER(SEARCH("less than 0.2 mm",'Model output'!V60)), ISNUMBER(SEARCH("less than 0.5 mm",'Model output'!V60)), ISNUMBER(SEARCH("Margins close",'Model output'!V60)), ISNUMBER(SEARCH("extends close to",'Model output'!V60)), ISNUMBER(SEARCH("abut",'Model output'!V60))), "negative", "positive")</f>
        <v>negative</v>
      </c>
      <c r="AE61" s="26"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AND(ISNUMBER(J61),J61&gt;=5),M61=""),AND(AND(ISNUMBER(J61),J61&gt;=5),AND(ISNUMBER(M61),M61&gt;=1)),AND(ISNUMBER(SERACH("papillary",N61)),OR(Y61="positive",Z61="positive"), ISNUMBER(SEARCH("BRAF",AB61)))),"intermediate","low"))</f>
        <v>intermediate</v>
      </c>
      <c r="AF61" s="27" t="str">
        <f t="shared" si="5"/>
        <v>1a</v>
      </c>
      <c r="AG61" s="27" t="str">
        <f t="shared" si="2"/>
        <v>0</v>
      </c>
      <c r="AH61" s="27" t="str">
        <f t="shared" si="6"/>
        <v>0</v>
      </c>
      <c r="AI61" s="34" t="str">
        <f t="shared" si="7"/>
        <v>I</v>
      </c>
      <c r="AJ61" s="26" t="s">
        <v>937</v>
      </c>
      <c r="AK61" s="31" t="s">
        <v>945</v>
      </c>
      <c r="AL61" s="31" t="s">
        <v>941</v>
      </c>
      <c r="AM61" s="31" t="s">
        <v>944</v>
      </c>
      <c r="AN61" s="31" t="s">
        <v>70</v>
      </c>
      <c r="AO61" s="32">
        <f t="shared" ca="1" si="8"/>
        <v>1</v>
      </c>
      <c r="AP61" s="27">
        <f t="shared" si="9"/>
        <v>1</v>
      </c>
      <c r="AQ61" s="27">
        <f t="shared" si="10"/>
        <v>1</v>
      </c>
      <c r="AR61" s="27">
        <f t="shared" si="11"/>
        <v>1</v>
      </c>
      <c r="AS61" s="33">
        <f t="shared" si="3"/>
        <v>1</v>
      </c>
    </row>
    <row r="62" spans="1:45">
      <c r="A62" t="str">
        <f>'Model output'!A61</f>
        <v>TCGA-DJ-A1QN</v>
      </c>
      <c r="B62" s="42">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
      </c>
      <c r="F62" t="str">
        <f t="shared" si="13"/>
        <v>positive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output'!G61)),AND(ISNUMBER(SEARCH("V ",'Model output'!G61)), NOT(ISNUMBER(SEARCH("VI",'Model output'!G61)))),ISNUMBER(SEARCH("five",'Model output'!G61)),ISNUMBER(SEARCH("5",'Model output'!G61))))), "lateral", "central"))</f>
        <v/>
      </c>
      <c r="H62" t="str">
        <f>IF('Model output'!H61="","negative",IF('Model output'!H61="[]", "negative", IF(OR(ISNUMBER(SEARCH("lymph node",'Model output'!H61)),ISNUMBER(SEARCH("Not mentioned",'Model output'!H61)),ISNUMBER(SEARCH("neck",'Model output'!H61)),ISNUMBER(SEARCH("Not applicable",'Model output'!H61))),"negative","positive")))</f>
        <v>negative</v>
      </c>
      <c r="I62">
        <f>IF('Model output'!I61="","",IF(ISNUMBER('Model output'!I61),'Model output'!I61,1))</f>
        <v>3</v>
      </c>
      <c r="J62">
        <f>IF('Model output'!J61="","",IF(AND(ISNUMBER('Model output'!J61),'Model output'!J61&lt;=I62),'Model output'!J61,IF(ISNUMBER(SEARCH("0/",'Model output'!J61)),0,1)))</f>
        <v>2</v>
      </c>
      <c r="K62" t="str" cm="1">
        <f t="array" ref="K62">IF(COUNT(FIND({0,1,2,3,4,5,6,7,8,9},'Model output'!K61))&gt;0,'Model output'!K61,"")</f>
        <v/>
      </c>
      <c r="L62" s="8" t="str">
        <f t="shared" si="4"/>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microcarcinoma, classical, follicular variant</v>
      </c>
      <c r="P62" t="str">
        <f>IF('Model output'!N61="","",'Model output'!N61)</f>
        <v>1.5 cm</v>
      </c>
      <c r="Q62" t="str">
        <f t="shared" si="1"/>
        <v>1.5cm</v>
      </c>
      <c r="R62" cm="1">
        <f t="array" ref="R62">IF(Q62="","",IF(ISNUMBER(SEARCH("cm",Q62)),MAX(VALUE(SUBSTITUTE(_xlfn.FILTERXML("&lt;t&gt;&lt;s&gt;"&amp;SUBSTITUTE(Q62,",","&lt;/s&gt;&lt;s&gt;")&amp;"&lt;/s&gt;&lt;/t&gt;","//s"),"cm",""))),MAX(VALUE(SUBSTITUTE(_xlfn.FILTERXML("&lt;t&gt;&lt;s&gt;"&amp;SUBSTITUTE(Q62,",","&lt;/s&gt;&lt;s&gt;")&amp;"&lt;/s&gt;&lt;/t&gt;","//s"),"mm","")))/10))</f>
        <v>1.5</v>
      </c>
      <c r="S62" t="str">
        <f>IF(OR('Model output'!P61="",ISNUMBER(SEARCH("Not identified", 'Model output'!P61)),ISNUMBER(SEARCH("Absent",'Model output'!P61)),ISNUMBER(SEARCH("No",'Model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t="str">
        <f>IF('Model output'!S61="","", IF('Model output'!S61= "[]", "", 'Model output'!S61))</f>
        <v>Not identified</v>
      </c>
      <c r="Y62" t="str">
        <f>IF(OR('Model output'!S61="",ISNUMBER(SEARCH("Absent",'Model output'!S61)),ISNUMBER(SEARCH("Not identified",'Model output'!S61)),ISNUMBER(SEARCH("limited to thyroid",'Model output'!S61)),ISNUMBER(SEARCH("No",'Model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 IF('Model output'!T61="[]", "", IF('Model output'!T61="Not mentioned", "No", "Yes")))</f>
        <v/>
      </c>
      <c r="AB62" t="str">
        <f>IF(AA62&lt;&gt;"Yes","",IF(OR('Model output'!U61="",'Model output'!U61="[]",ISNUMBER(SEARCH("Not identified",'Model output'!U61))),"",'Model output'!U61))</f>
        <v/>
      </c>
      <c r="AC62" s="1" t="str">
        <f>IF(OR('Model output'!V61="", AND(ISERROR(SEARCH("Positive",'Model output'!V61)), ISNUMBER(SEARCH("Negative",'Model output'!V61))), ISNUMBER(SEARCH("Uninvolved",'Model output'!V61)), ISNUMBER(SEARCH("not involved",'Model output'!V61)), ISNUMBER(SEARCH("cannot be assessed",'Model output'!V61)), ISNUMBER(SEARCH("Free",'Model output'!V61)), ISNUMBER(SEARCH("1 mm",'Model output'!V61)), ISNUMBER(SEARCH("0.1 CM",'Model output'!V61)), ISNUMBER(SEARCH("less than 0.2 mm",'Model output'!V61)), ISNUMBER(SEARCH("less than 0.5 mm",'Model output'!V61)), ISNUMBER(SEARCH("Margins close",'Model output'!V61)), ISNUMBER(SEARCH("extends close to",'Model output'!V61)), ISNUMBER(SEARCH("abut",'Model output'!V61))), "negative", "positive")</f>
        <v>negative</v>
      </c>
      <c r="AE62" s="26"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AND(ISNUMBER(J62),J62&gt;=5),M62=""),AND(AND(ISNUMBER(J62),J62&gt;=5),AND(ISNUMBER(M62),M62&gt;=1)),AND(ISNUMBER(SERACH("papillary",N62)),OR(Y62="positive",Z62="positive"), ISNUMBER(SEARCH("BRAF",AB62)))),"intermediate","low"))</f>
        <v>low</v>
      </c>
      <c r="AF62" s="27" t="str">
        <f t="shared" si="5"/>
        <v>1b</v>
      </c>
      <c r="AG62" s="27" t="str">
        <f t="shared" si="2"/>
        <v>1a</v>
      </c>
      <c r="AH62" s="27" t="str">
        <f t="shared" si="6"/>
        <v>0</v>
      </c>
      <c r="AI62" s="34" t="str">
        <f t="shared" si="7"/>
        <v>I</v>
      </c>
      <c r="AJ62" s="26" t="s">
        <v>936</v>
      </c>
      <c r="AK62" s="31" t="s">
        <v>940</v>
      </c>
      <c r="AL62" s="31" t="s">
        <v>944</v>
      </c>
      <c r="AM62" s="31" t="s">
        <v>944</v>
      </c>
      <c r="AN62" s="31" t="s">
        <v>70</v>
      </c>
      <c r="AO62" s="32">
        <f t="shared" ca="1" si="8"/>
        <v>1</v>
      </c>
      <c r="AP62" s="27">
        <f t="shared" si="9"/>
        <v>1</v>
      </c>
      <c r="AQ62" s="27">
        <f t="shared" si="10"/>
        <v>0</v>
      </c>
      <c r="AR62" s="27">
        <f t="shared" si="11"/>
        <v>1</v>
      </c>
      <c r="AS62" s="33">
        <f t="shared" si="3"/>
        <v>1</v>
      </c>
    </row>
    <row r="63" spans="1:45">
      <c r="A63" t="str">
        <f>'Model output'!A62</f>
        <v>TCGA-DJ-A1QO</v>
      </c>
      <c r="B63" s="42">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
      </c>
      <c r="F63" t="str">
        <f t="shared" si="13"/>
        <v>positive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output'!G62)),AND(ISNUMBER(SEARCH("V ",'Model output'!G62)), NOT(ISNUMBER(SEARCH("VI",'Model output'!G62)))),ISNUMBER(SEARCH("five",'Model output'!G62)),ISNUMBER(SEARCH("5",'Model output'!G62))))), "lateral", "central"))</f>
        <v/>
      </c>
      <c r="H63" t="str">
        <f>IF('Model output'!H62="","negative",IF('Model output'!H62="[]", "negative", IF(OR(ISNUMBER(SEARCH("lymph node",'Model output'!H62)),ISNUMBER(SEARCH("Not mentioned",'Model output'!H62)),ISNUMBER(SEARCH("neck",'Model output'!H62)),ISNUMBER(SEARCH("Not applicable",'Model output'!H62))),"negative","positive")))</f>
        <v>negative</v>
      </c>
      <c r="I63">
        <f>IF('Model output'!I62="","",IF(ISNUMBER('Model output'!I62),'Model output'!I62,1))</f>
        <v>1</v>
      </c>
      <c r="J63">
        <f>IF('Model output'!J62="","",IF(AND(ISNUMBER('Model output'!J62),'Model output'!J62&lt;=I63),'Model output'!J62,IF(ISNUMBER(SEARCH("0/",'Model output'!J62)),0,1)))</f>
        <v>0</v>
      </c>
      <c r="K63" t="str" cm="1">
        <f t="array" ref="K63">IF(COUNT(FIND({0,1,2,3,4,5,6,7,8,9},'Model output'!K62))&gt;0,'Model output'!K62,"")</f>
        <v>0.7 x 0.5 x 0.3 cm</v>
      </c>
      <c r="L63" s="8" t="str">
        <f t="shared" si="4"/>
        <v>0.7,0.5,0.3cm</v>
      </c>
      <c r="M63" cm="1">
        <f t="array" ref="M63">IF(L63="","",IF(ISNUMBER(SEARCH("cm",L63)),MAX(VALUE(SUBSTITUTE(_xlfn.FILTERXML("&lt;t&gt;&lt;s&gt;"&amp;SUBSTITUTE(L63,",","&lt;/s&gt;&lt;s&gt;")&amp;"&lt;/s&gt;&lt;/t&gt;","//s"),"cm",""))),MAX(VALUE(SUBSTITUTE(_xlfn.FILTERXML("&lt;t&gt;&lt;s&gt;"&amp;SUBSTITUTE(L63,",","&lt;/s&gt;&lt;s&gt;")&amp;"&lt;/s&gt;&lt;/t&gt;","//s"),"mm","")))/10))</f>
        <v>0.7</v>
      </c>
      <c r="N63" t="str">
        <f>IF('Model output'!L62="","",'Model output'!L62)</f>
        <v>papillary</v>
      </c>
      <c r="O63" t="str">
        <f>IF('Model output'!M62="","",'Model output'!M62)</f>
        <v>classical, tall cell</v>
      </c>
      <c r="P63" t="str">
        <f>IF('Model output'!N62="","",'Model output'!N62)</f>
        <v>2.2 cm</v>
      </c>
      <c r="Q63" t="str">
        <f t="shared" si="1"/>
        <v>2.2cm</v>
      </c>
      <c r="R63" cm="1">
        <f t="array" ref="R63">IF(Q63="","",IF(ISNUMBER(SEARCH("cm",Q63)),MAX(VALUE(SUBSTITUTE(_xlfn.FILTERXML("&lt;t&gt;&lt;s&gt;"&amp;SUBSTITUTE(Q63,",","&lt;/s&gt;&lt;s&gt;")&amp;"&lt;/s&gt;&lt;/t&gt;","//s"),"cm",""))),MAX(VALUE(SUBSTITUTE(_xlfn.FILTERXML("&lt;t&gt;&lt;s&gt;"&amp;SUBSTITUTE(Q63,",","&lt;/s&gt;&lt;s&gt;")&amp;"&lt;/s&gt;&lt;/t&gt;","//s"),"mm","")))/10))</f>
        <v>2.2000000000000002</v>
      </c>
      <c r="S63" t="str">
        <f>IF(OR('Model output'!P62="",ISNUMBER(SEARCH("Not identified", 'Model output'!P62)),ISNUMBER(SEARCH("Absent",'Model output'!P62)),ISNUMBER(SEARCH("No",'Model output'!P62)),ISNUMBER(SEARCH("Negative",'Model output'!P62))),"negative","positive")</f>
        <v>negative</v>
      </c>
      <c r="T63">
        <f>IF('Model output'!O62="","",'Model output'!O62)</f>
        <v>2</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t="str">
        <f>IF('Model output'!S62="","", IF('Model output'!S62= "[]", "", 'Model output'!S62))</f>
        <v>invades extrathyroidal adipose tissue</v>
      </c>
      <c r="Y63" t="str">
        <f>IF(OR('Model output'!S62="",ISNUMBER(SEARCH("Absent",'Model output'!S62)),ISNUMBER(SEARCH("Not identified",'Model output'!S62)),ISNUMBER(SEARCH("limited to thyroid",'Model output'!S62)),ISNUMBER(SEARCH("No",'Model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 IF('Model output'!T62="[]", "", IF('Model output'!T62="Not mentioned", "No", "Yes")))</f>
        <v/>
      </c>
      <c r="AB63" t="str">
        <f>IF(AA63&lt;&gt;"Yes","",IF(OR('Model output'!U62="",'Model output'!U62="[]",ISNUMBER(SEARCH("Not identified",'Model output'!U62))),"",'Model output'!U62))</f>
        <v/>
      </c>
      <c r="AC63" s="1" t="str">
        <f>IF(OR('Model output'!V62="", AND(ISERROR(SEARCH("Positive",'Model output'!V62)), ISNUMBER(SEARCH("Negative",'Model output'!V62))), ISNUMBER(SEARCH("Uninvolved",'Model output'!V62)), ISNUMBER(SEARCH("not involved",'Model output'!V62)), ISNUMBER(SEARCH("cannot be assessed",'Model output'!V62)), ISNUMBER(SEARCH("Free",'Model output'!V62)), ISNUMBER(SEARCH("1 mm",'Model output'!V62)), ISNUMBER(SEARCH("0.1 CM",'Model output'!V62)), ISNUMBER(SEARCH("less than 0.2 mm",'Model output'!V62)), ISNUMBER(SEARCH("less than 0.5 mm",'Model output'!V62)), ISNUMBER(SEARCH("Margins close",'Model output'!V62)), ISNUMBER(SEARCH("extends close to",'Model output'!V62)), ISNUMBER(SEARCH("abut",'Model output'!V62))), "negative", "positive")</f>
        <v>positive</v>
      </c>
      <c r="AE63" s="26"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AND(ISNUMBER(J63),J63&gt;=5),M63=""),AND(AND(ISNUMBER(J63),J63&gt;=5),AND(ISNUMBER(M63),M63&gt;=1)),AND(ISNUMBER(SERACH("papillary",N63)),OR(Y63="positive",Z63="positive"), ISNUMBER(SEARCH("BRAF",AB63)))),"intermediate","low"))</f>
        <v>high</v>
      </c>
      <c r="AF63" s="27" t="str">
        <f t="shared" si="5"/>
        <v>2</v>
      </c>
      <c r="AG63" s="27" t="str">
        <f t="shared" si="2"/>
        <v>0</v>
      </c>
      <c r="AH63" s="27" t="str">
        <f t="shared" si="6"/>
        <v>0</v>
      </c>
      <c r="AI63" s="34" t="str">
        <f t="shared" si="7"/>
        <v>I</v>
      </c>
      <c r="AJ63" s="26" t="s">
        <v>935</v>
      </c>
      <c r="AK63" s="31" t="s">
        <v>943</v>
      </c>
      <c r="AL63" s="31" t="s">
        <v>944</v>
      </c>
      <c r="AM63" s="31" t="s">
        <v>944</v>
      </c>
      <c r="AN63" s="31" t="s">
        <v>70</v>
      </c>
      <c r="AO63" s="32">
        <f t="shared" si="8"/>
        <v>1</v>
      </c>
      <c r="AP63" s="27">
        <f t="shared" si="9"/>
        <v>1</v>
      </c>
      <c r="AQ63" s="27">
        <f t="shared" si="10"/>
        <v>1</v>
      </c>
      <c r="AR63" s="27">
        <f t="shared" si="11"/>
        <v>1</v>
      </c>
      <c r="AS63" s="33">
        <f t="shared" si="3"/>
        <v>1</v>
      </c>
    </row>
    <row r="64" spans="1:45">
      <c r="A64" t="str">
        <f>'Model output'!A63</f>
        <v>TCGA-DJ-A1QQ</v>
      </c>
      <c r="B64" s="42">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X</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X</v>
      </c>
      <c r="F64" t="str">
        <f t="shared" si="13"/>
        <v>positive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output'!G63)),AND(ISNUMBER(SEARCH("V ",'Model output'!G63)), NOT(ISNUMBER(SEARCH("VI",'Model output'!G63)))),ISNUMBER(SEARCH("five",'Model output'!G63)),ISNUMBER(SEARCH("5",'Model output'!G63))))), "lateral", "central"))</f>
        <v>central</v>
      </c>
      <c r="H64" t="str">
        <f>IF('Model output'!H63="","negative",IF('Model output'!H63="[]", "negative", IF(OR(ISNUMBER(SEARCH("lymph node",'Model output'!H63)),ISNUMBER(SEARCH("Not mentioned",'Model output'!H63)),ISNUMBER(SEARCH("neck",'Model output'!H63)),ISNUMBER(SEARCH("Not applicable",'Model output'!H63))),"negative","positive")))</f>
        <v>negative</v>
      </c>
      <c r="I64">
        <f>IF('Model output'!I63="","",IF(ISNUMBER('Model output'!I63),'Model output'!I63,1))</f>
        <v>7</v>
      </c>
      <c r="J64">
        <f>IF('Model output'!J63="","",IF(AND(ISNUMBER('Model output'!J63),'Model output'!J63&lt;=I64),'Model output'!J63,IF(ISNUMBER(SEARCH("0/",'Model output'!J63)),0,1)))</f>
        <v>1</v>
      </c>
      <c r="K64" t="str" cm="1">
        <f t="array" ref="K64">IF(COUNT(FIND({0,1,2,3,4,5,6,7,8,9},'Model output'!K63))&gt;0,'Model output'!K63,"")</f>
        <v>0.6 cm</v>
      </c>
      <c r="L64" s="8" t="str">
        <f t="shared" si="4"/>
        <v>0.6cm</v>
      </c>
      <c r="M64" cm="1">
        <f t="array" ref="M64">IF(L64="","",IF(ISNUMBER(SEARCH("cm",L64)),MAX(VALUE(SUBSTITUTE(_xlfn.FILTERXML("&lt;t&gt;&lt;s&gt;"&amp;SUBSTITUTE(L64,",","&lt;/s&gt;&lt;s&gt;")&amp;"&lt;/s&gt;&lt;/t&gt;","//s"),"cm",""))),MAX(VALUE(SUBSTITUTE(_xlfn.FILTERXML("&lt;t&gt;&lt;s&gt;"&amp;SUBSTITUTE(L64,",","&lt;/s&gt;&lt;s&gt;")&amp;"&lt;/s&gt;&lt;/t&gt;","//s"),"mm","")))/10))</f>
        <v>0.6</v>
      </c>
      <c r="N64" t="str">
        <f>IF('Model output'!L63="","",'Model output'!L63)</f>
        <v>Papillary</v>
      </c>
      <c r="O64" t="str">
        <f>IF('Model output'!M63="","",'Model output'!M63)</f>
        <v>Classical, Microcarcinoma</v>
      </c>
      <c r="P64" t="str">
        <f>IF('Model output'!N63="","",'Model output'!N63)</f>
        <v>3 cm</v>
      </c>
      <c r="Q64" t="str">
        <f t="shared" si="1"/>
        <v>3cm</v>
      </c>
      <c r="R64" cm="1">
        <f t="array" ref="R64">IF(Q64="","",IF(ISNUMBER(SEARCH("cm",Q64)),MAX(VALUE(SUBSTITUTE(_xlfn.FILTERXML("&lt;t&gt;&lt;s&gt;"&amp;SUBSTITUTE(Q64,",","&lt;/s&gt;&lt;s&gt;")&amp;"&lt;/s&gt;&lt;/t&gt;","//s"),"cm",""))),MAX(VALUE(SUBSTITUTE(_xlfn.FILTERXML("&lt;t&gt;&lt;s&gt;"&amp;SUBSTITUTE(Q64,",","&lt;/s&gt;&lt;s&gt;")&amp;"&lt;/s&gt;&lt;/t&gt;","//s"),"mm","")))/10))</f>
        <v>3</v>
      </c>
      <c r="S64" t="str">
        <f>IF(OR('Model output'!P63="",ISNUMBER(SEARCH("Not identified", 'Model output'!P63)),ISNUMBER(SEARCH("Absent",'Model output'!P63)),ISNUMBER(SEARCH("No",'Model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t="str">
        <f>IF('Model output'!S63="","", IF('Model output'!S63= "[]", "", 'Model output'!S63))</f>
        <v>Present</v>
      </c>
      <c r="Y64" t="str">
        <f>IF(OR('Model output'!S63="",ISNUMBER(SEARCH("Absent",'Model output'!S63)),ISNUMBER(SEARCH("Not identified",'Model output'!S63)),ISNUMBER(SEARCH("limited to thyroid",'Model output'!S63)),ISNUMBER(SEARCH("No",'Model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 IF('Model output'!T63="[]", "", IF('Model output'!T63="Not mentioned", "No", "Yes")))</f>
        <v/>
      </c>
      <c r="AB64" t="str">
        <f>IF(AA64&lt;&gt;"Yes","",IF(OR('Model output'!U63="",'Model output'!U63="[]",ISNUMBER(SEARCH("Not identified",'Model output'!U63))),"",'Model output'!U63))</f>
        <v/>
      </c>
      <c r="AC64" s="1" t="str">
        <f>IF(OR('Model output'!V63="", AND(ISERROR(SEARCH("Positive",'Model output'!V63)), ISNUMBER(SEARCH("Negative",'Model output'!V63))), ISNUMBER(SEARCH("Uninvolved",'Model output'!V63)), ISNUMBER(SEARCH("not involved",'Model output'!V63)), ISNUMBER(SEARCH("cannot be assessed",'Model output'!V63)), ISNUMBER(SEARCH("Free",'Model output'!V63)), ISNUMBER(SEARCH("1 mm",'Model output'!V63)), ISNUMBER(SEARCH("0.1 CM",'Model output'!V63)), ISNUMBER(SEARCH("less than 0.2 mm",'Model output'!V63)), ISNUMBER(SEARCH("less than 0.5 mm",'Model output'!V63)), ISNUMBER(SEARCH("Margins close",'Model output'!V63)), ISNUMBER(SEARCH("extends close to",'Model output'!V63)), ISNUMBER(SEARCH("abut",'Model output'!V63))), "negative", "positive")</f>
        <v>negative</v>
      </c>
      <c r="AE64" s="26"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AND(ISNUMBER(J64),J64&gt;=5),M64=""),AND(AND(ISNUMBER(J64),J64&gt;=5),AND(ISNUMBER(M64),M64&gt;=1)),AND(ISNUMBER(SERACH("papillary",N64)),OR(Y64="positive",Z64="positive"), ISNUMBER(SEARCH("BRAF",AB64)))),"intermediate","low"))</f>
        <v>intermediate</v>
      </c>
      <c r="AF64" s="27" t="str">
        <f t="shared" si="5"/>
        <v>2</v>
      </c>
      <c r="AG64" s="27" t="str">
        <f t="shared" si="2"/>
        <v>1a</v>
      </c>
      <c r="AH64" s="27" t="str">
        <f t="shared" si="6"/>
        <v>0</v>
      </c>
      <c r="AI64" s="34" t="str">
        <f t="shared" si="7"/>
        <v>I</v>
      </c>
      <c r="AJ64" s="26" t="s">
        <v>937</v>
      </c>
      <c r="AK64" s="31" t="s">
        <v>943</v>
      </c>
      <c r="AL64" s="31" t="s">
        <v>941</v>
      </c>
      <c r="AM64" s="31" t="s">
        <v>944</v>
      </c>
      <c r="AN64" s="31" t="s">
        <v>70</v>
      </c>
      <c r="AO64" s="32">
        <f t="shared" ca="1" si="8"/>
        <v>1</v>
      </c>
      <c r="AP64" s="27">
        <f t="shared" si="9"/>
        <v>1</v>
      </c>
      <c r="AQ64" s="27">
        <f t="shared" si="10"/>
        <v>0</v>
      </c>
      <c r="AR64" s="27">
        <f t="shared" si="11"/>
        <v>1</v>
      </c>
      <c r="AS64" s="33">
        <f t="shared" si="3"/>
        <v>1</v>
      </c>
    </row>
    <row r="65" spans="1:45">
      <c r="A65" t="str">
        <f>'Model output'!A64</f>
        <v>TCGA-DJ-A2PN</v>
      </c>
      <c r="B65" s="42">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X</v>
      </c>
      <c r="F65" t="str">
        <f t="shared" si="13"/>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output'!G64)),AND(ISNUMBER(SEARCH("V ",'Model output'!G64)), NOT(ISNUMBER(SEARCH("VI",'Model output'!G64)))),ISNUMBER(SEARCH("five",'Model output'!G64)),ISNUMBER(SEARCH("5",'Model output'!G64))))), "lateral", "central"))</f>
        <v/>
      </c>
      <c r="H65" t="str">
        <f>IF('Model output'!H64="","negative",IF('Model output'!H64="[]", "negative", IF(OR(ISNUMBER(SEARCH("lymph node",'Model output'!H64)),ISNUMBER(SEARCH("Not mentioned",'Model output'!H64)),ISNUMBER(SEARCH("neck",'Model output'!H64)),ISNUMBER(SEARCH("Not applicable",'Model output'!H64))),"negative","positive")))</f>
        <v>negative</v>
      </c>
      <c r="I65" t="str">
        <f>IF('Model output'!I64="","",IF(ISNUMBER('Model output'!I64),'Model output'!I64,1))</f>
        <v/>
      </c>
      <c r="J65" t="str">
        <f>IF('Model output'!J64="","",IF(AND(ISNUMBER('Model output'!J64),'Model output'!J64&lt;=I65),'Model output'!J64,IF(ISNUMBER(SEARCH("0/",'Model output'!J64)),0,1)))</f>
        <v/>
      </c>
      <c r="K65" t="str" cm="1">
        <f t="array" ref="K65">IF(COUNT(FIND({0,1,2,3,4,5,6,7,8,9},'Model output'!K64))&gt;0,'Model output'!K64,"")</f>
        <v/>
      </c>
      <c r="L65" s="8" t="str">
        <f t="shared" si="4"/>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
      </c>
      <c r="P65" t="str">
        <f>IF('Model output'!N64="","",'Model output'!N64)</f>
        <v>1.3 cm</v>
      </c>
      <c r="Q65" t="str">
        <f t="shared" si="1"/>
        <v>1.3cm</v>
      </c>
      <c r="R65" cm="1">
        <f t="array" ref="R65">IF(Q65="","",IF(ISNUMBER(SEARCH("cm",Q65)),MAX(VALUE(SUBSTITUTE(_xlfn.FILTERXML("&lt;t&gt;&lt;s&gt;"&amp;SUBSTITUTE(Q65,",","&lt;/s&gt;&lt;s&gt;")&amp;"&lt;/s&gt;&lt;/t&gt;","//s"),"cm",""))),MAX(VALUE(SUBSTITUTE(_xlfn.FILTERXML("&lt;t&gt;&lt;s&gt;"&amp;SUBSTITUTE(Q65,",","&lt;/s&gt;&lt;s&gt;")&amp;"&lt;/s&gt;&lt;/t&gt;","//s"),"mm","")))/10))</f>
        <v>1.3</v>
      </c>
      <c r="S65" t="str">
        <f>IF(OR('Model output'!P64="",ISNUMBER(SEARCH("Not identified", 'Model output'!P64)),ISNUMBER(SEARCH("Absent",'Model output'!P64)),ISNUMBER(SEARCH("No",'Model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positive</v>
      </c>
      <c r="X65" t="str">
        <f>IF('Model output'!S64="","", IF('Model output'!S64= "[]", "", 'Model output'!S64))</f>
        <v>Not identified</v>
      </c>
      <c r="Y65" t="str">
        <f>IF(OR('Model output'!S64="",ISNUMBER(SEARCH("Absent",'Model output'!S64)),ISNUMBER(SEARCH("Not identified",'Model output'!S64)),ISNUMBER(SEARCH("limited to thyroid",'Model output'!S64)),ISNUMBER(SEARCH("No",'Model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 IF('Model output'!T64="[]", "", IF('Model output'!T64="Not mentioned", "No", "Yes")))</f>
        <v/>
      </c>
      <c r="AB65" t="str">
        <f>IF(AA65&lt;&gt;"Yes","",IF(OR('Model output'!U64="",'Model output'!U64="[]",ISNUMBER(SEARCH("Not identified",'Model output'!U64))),"",'Model output'!U64))</f>
        <v/>
      </c>
      <c r="AC65" s="1" t="str">
        <f>IF(OR('Model output'!V64="", AND(ISERROR(SEARCH("Positive",'Model output'!V64)), ISNUMBER(SEARCH("Negative",'Model output'!V64))), ISNUMBER(SEARCH("Uninvolved",'Model output'!V64)), ISNUMBER(SEARCH("not involved",'Model output'!V64)), ISNUMBER(SEARCH("cannot be assessed",'Model output'!V64)), ISNUMBER(SEARCH("Free",'Model output'!V64)), ISNUMBER(SEARCH("1 mm",'Model output'!V64)), ISNUMBER(SEARCH("0.1 CM",'Model output'!V64)), ISNUMBER(SEARCH("less than 0.2 mm",'Model output'!V64)), ISNUMBER(SEARCH("less than 0.5 mm",'Model output'!V64)), ISNUMBER(SEARCH("Margins close",'Model output'!V64)), ISNUMBER(SEARCH("extends close to",'Model output'!V64)), ISNUMBER(SEARCH("abut",'Model output'!V64))), "negative", "positive")</f>
        <v>negative</v>
      </c>
      <c r="AE65" s="26"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AND(ISNUMBER(J65),J65&gt;=5),M65=""),AND(AND(ISNUMBER(J65),J65&gt;=5),AND(ISNUMBER(M65),M65&gt;=1)),AND(ISNUMBER(SERACH("papillary",N65)),OR(Y65="positive",Z65="positive"), ISNUMBER(SEARCH("BRAF",AB65)))),"intermediate","low"))</f>
        <v>low</v>
      </c>
      <c r="AF65" s="27" t="str">
        <f t="shared" si="5"/>
        <v>1b</v>
      </c>
      <c r="AG65" s="27" t="str">
        <f t="shared" si="2"/>
        <v>0</v>
      </c>
      <c r="AH65" s="27" t="str">
        <f t="shared" si="6"/>
        <v>0</v>
      </c>
      <c r="AI65" s="34" t="str">
        <f t="shared" si="7"/>
        <v>I</v>
      </c>
      <c r="AJ65" s="26" t="s">
        <v>936</v>
      </c>
      <c r="AK65" s="31" t="s">
        <v>940</v>
      </c>
      <c r="AL65" s="31" t="s">
        <v>944</v>
      </c>
      <c r="AM65" s="31" t="s">
        <v>944</v>
      </c>
      <c r="AN65" s="31" t="s">
        <v>70</v>
      </c>
      <c r="AO65" s="32">
        <f t="shared" ca="1" si="8"/>
        <v>1</v>
      </c>
      <c r="AP65" s="27">
        <f t="shared" si="9"/>
        <v>1</v>
      </c>
      <c r="AQ65" s="27">
        <f t="shared" si="10"/>
        <v>1</v>
      </c>
      <c r="AR65" s="27">
        <f t="shared" si="11"/>
        <v>1</v>
      </c>
      <c r="AS65" s="33">
        <f t="shared" si="3"/>
        <v>1</v>
      </c>
    </row>
    <row r="66" spans="1:45">
      <c r="A66" t="str">
        <f>'Model output'!A65</f>
        <v>TCGA-DJ-A2PP</v>
      </c>
      <c r="B66" s="42">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1</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X</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X</v>
      </c>
      <c r="F66" t="str">
        <f t="shared" si="13"/>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output'!G65)),AND(ISNUMBER(SEARCH("V ",'Model output'!G65)), NOT(ISNUMBER(SEARCH("VI",'Model output'!G65)))),ISNUMBER(SEARCH("five",'Model output'!G65)),ISNUMBER(SEARCH("5",'Model output'!G65))))), "lateral", "central"))</f>
        <v/>
      </c>
      <c r="H66" t="str">
        <f>IF('Model output'!H65="","negative",IF('Model output'!H65="[]", "negative", IF(OR(ISNUMBER(SEARCH("lymph node",'Model output'!H65)),ISNUMBER(SEARCH("Not mentioned",'Model output'!H65)),ISNUMBER(SEARCH("neck",'Model output'!H65)),ISNUMBER(SEARCH("Not applicable",'Model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8" t="str">
        <f t="shared" si="4"/>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v>
      </c>
      <c r="O66" t="str">
        <f>IF('Model output'!M65="","",'Model output'!M65)</f>
        <v>follicular variant with oncocytic features</v>
      </c>
      <c r="P66" t="str">
        <f>IF('Model output'!N65="","",'Model output'!N65)</f>
        <v>3.6 cm</v>
      </c>
      <c r="Q66" t="str">
        <f t="shared" si="1"/>
        <v>3.6cm</v>
      </c>
      <c r="R66" cm="1">
        <f t="array" ref="R66">IF(Q66="","",IF(ISNUMBER(SEARCH("cm",Q66)),MAX(VALUE(SUBSTITUTE(_xlfn.FILTERXML("&lt;t&gt;&lt;s&gt;"&amp;SUBSTITUTE(Q66,",","&lt;/s&gt;&lt;s&gt;")&amp;"&lt;/s&gt;&lt;/t&gt;","//s"),"cm",""))),MAX(VALUE(SUBSTITUTE(_xlfn.FILTERXML("&lt;t&gt;&lt;s&gt;"&amp;SUBSTITUTE(Q66,",","&lt;/s&gt;&lt;s&gt;")&amp;"&lt;/s&gt;&lt;/t&gt;","//s"),"mm","")))/10))</f>
        <v>3.6</v>
      </c>
      <c r="S66" t="str">
        <f>IF(OR('Model output'!P65="",ISNUMBER(SEARCH("Not identified", 'Model output'!P65)),ISNUMBER(SEARCH("Absent",'Model output'!P65)),ISNUMBER(SEARCH("No",'Model output'!P65)),ISNUMBER(SEARCH("Negative",'Model output'!P65))),"negative","positive")</f>
        <v>negative</v>
      </c>
      <c r="T66">
        <f>IF('Model output'!O65="","",'Model output'!O65)</f>
        <v>1</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t="str">
        <f>IF('Model output'!S65="","", IF('Model output'!S65= "[]", "", 'Model output'!S65))</f>
        <v>Not Identified</v>
      </c>
      <c r="Y66" t="str">
        <f>IF(OR('Model output'!S65="",ISNUMBER(SEARCH("Absent",'Model output'!S65)),ISNUMBER(SEARCH("Not identified",'Model output'!S65)),ISNUMBER(SEARCH("limited to thyroid",'Model output'!S65)),ISNUMBER(SEARCH("No",'Model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 IF('Model output'!T65="[]", "", IF('Model output'!T65="Not mentioned", "No", "Yes")))</f>
        <v/>
      </c>
      <c r="AB66" t="str">
        <f>IF(AA66&lt;&gt;"Yes","",IF(OR('Model output'!U65="",'Model output'!U65="[]",ISNUMBER(SEARCH("Not identified",'Model output'!U65))),"",'Model output'!U65))</f>
        <v/>
      </c>
      <c r="AC66" s="1" t="str">
        <f>IF(OR('Model output'!V65="", AND(ISERROR(SEARCH("Positive",'Model output'!V65)), ISNUMBER(SEARCH("Negative",'Model output'!V65))), ISNUMBER(SEARCH("Uninvolved",'Model output'!V65)), ISNUMBER(SEARCH("not involved",'Model output'!V65)), ISNUMBER(SEARCH("cannot be assessed",'Model output'!V65)), ISNUMBER(SEARCH("Free",'Model output'!V65)), ISNUMBER(SEARCH("1 mm",'Model output'!V65)), ISNUMBER(SEARCH("0.1 CM",'Model output'!V65)), ISNUMBER(SEARCH("less than 0.2 mm",'Model output'!V65)), ISNUMBER(SEARCH("less than 0.5 mm",'Model output'!V65)), ISNUMBER(SEARCH("Margins close",'Model output'!V65)), ISNUMBER(SEARCH("extends close to",'Model output'!V65)), ISNUMBER(SEARCH("abut",'Model output'!V65))), "negative", "positive")</f>
        <v>negative</v>
      </c>
      <c r="AE66" s="26"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AND(ISNUMBER(J66),J66&gt;=5),M66=""),AND(AND(ISNUMBER(J66),J66&gt;=5),AND(ISNUMBER(M66),M66&gt;=1)),AND(ISNUMBER(SERACH("papillary",N66)),OR(Y66="positive",Z66="positive"), ISNUMBER(SEARCH("BRAF",AB66)))),"intermediate","low"))</f>
        <v>low</v>
      </c>
      <c r="AF66" s="27" t="str">
        <f t="shared" si="5"/>
        <v>2</v>
      </c>
      <c r="AG66" s="27" t="str">
        <f t="shared" si="2"/>
        <v>0</v>
      </c>
      <c r="AH66" s="27" t="str">
        <f t="shared" si="6"/>
        <v>0</v>
      </c>
      <c r="AI66" s="34" t="str">
        <f t="shared" si="7"/>
        <v>I</v>
      </c>
      <c r="AJ66" s="26" t="s">
        <v>936</v>
      </c>
      <c r="AK66" s="31" t="s">
        <v>943</v>
      </c>
      <c r="AL66" s="31" t="s">
        <v>941</v>
      </c>
      <c r="AM66" s="31" t="s">
        <v>944</v>
      </c>
      <c r="AN66" s="31" t="s">
        <v>70</v>
      </c>
      <c r="AO66" s="32">
        <f t="shared" ca="1" si="8"/>
        <v>1</v>
      </c>
      <c r="AP66" s="27">
        <f t="shared" si="9"/>
        <v>1</v>
      </c>
      <c r="AQ66" s="27">
        <f t="shared" si="10"/>
        <v>1</v>
      </c>
      <c r="AR66" s="27">
        <f t="shared" si="11"/>
        <v>1</v>
      </c>
      <c r="AS66" s="33">
        <f t="shared" si="3"/>
        <v>1</v>
      </c>
    </row>
    <row r="67" spans="1:45">
      <c r="A67" t="str">
        <f>'Model output'!A66</f>
        <v>TCGA-DJ-A2PQ</v>
      </c>
      <c r="B67" s="42">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1</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X</v>
      </c>
      <c r="F67" t="str">
        <f t="shared" si="13"/>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output'!G66)),AND(ISNUMBER(SEARCH("V ",'Model output'!G66)), NOT(ISNUMBER(SEARCH("VI",'Model output'!G66)))),ISNUMBER(SEARCH("five",'Model output'!G66)),ISNUMBER(SEARCH("5",'Model output'!G66))))), "lateral", "central"))</f>
        <v>central</v>
      </c>
      <c r="H67" t="str">
        <f>IF('Model output'!H66="","negative",IF('Model output'!H66="[]", "negative", IF(OR(ISNUMBER(SEARCH("lymph node",'Model output'!H66)),ISNUMBER(SEARCH("Not mentioned",'Model output'!H66)),ISNUMBER(SEARCH("neck",'Model output'!H66)),ISNUMBER(SEARCH("Not applicable",'Model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2.4cm</v>
      </c>
      <c r="L67" s="8" t="str">
        <f t="shared" si="4"/>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Classical</v>
      </c>
      <c r="P67" t="str">
        <f>IF('Model output'!N66="","",'Model output'!N66)</f>
        <v>3.5 cm</v>
      </c>
      <c r="Q67" t="str">
        <f t="shared" ref="Q67:Q115" si="14">LOWER(SUBSTITUTE(SUBSTITUTE(SUBSTITUTE(SUBSTITUTE(SUBSTITUTE(SUBSTITUTE(SUBSTITUTE(SUBSTITUTE(SUBSTITUTE(SUBSTITUTE(SUBSTITUTE(SUBSTITUTE(SUBSTITUTE(SUBSTITUTE(SUBSTITUTE(SUBSTITUTE(SUBSTITUTE(SUBSTITUTE(SUBSTITUTE(SUBSTITUTE(SUBSTITUTE(SUBSTITUTE(SUBSTITUTE(SUBSTITUTE(SUBSTITUTE(P67,"cm.","cm"), "the", ""), "tumor", ""), "nodule", ""), "isthmic", ""), "lobe",""), "greatest dimension", ""), "largest", ""), "at least", ""), "less than", ""), "left", ""), "right", ""), "for", ""), "in", ""), "In", ""), "and", ","), "(", ""), ")", ""), "A", ""), "x", ","), "[", ""), "]", ""), "'", ""), "to", ","), " ",""))</f>
        <v>3.5cm</v>
      </c>
      <c r="R67" cm="1">
        <f t="array" ref="R67">IF(Q67="","",IF(ISNUMBER(SEARCH("cm",Q67)),MAX(VALUE(SUBSTITUTE(_xlfn.FILTERXML("&lt;t&gt;&lt;s&gt;"&amp;SUBSTITUTE(Q67,",","&lt;/s&gt;&lt;s&gt;")&amp;"&lt;/s&gt;&lt;/t&gt;","//s"),"cm",""))),MAX(VALUE(SUBSTITUTE(_xlfn.FILTERXML("&lt;t&gt;&lt;s&gt;"&amp;SUBSTITUTE(Q67,",","&lt;/s&gt;&lt;s&gt;")&amp;"&lt;/s&gt;&lt;/t&gt;","//s"),"mm","")))/10))</f>
        <v>3.5</v>
      </c>
      <c r="S67" t="str">
        <f>IF(OR('Model output'!P66="",ISNUMBER(SEARCH("Not identified", 'Model output'!P66)),ISNUMBER(SEARCH("Absent",'Model output'!P66)),ISNUMBER(SEARCH("No",'Model output'!P66)),ISNUMBER(SEARCH("Negative",'Model output'!P66))),"negative","positive")</f>
        <v>negative</v>
      </c>
      <c r="T67" t="str">
        <f>IF('Model output'!O66="","",'Model output'!O66)</f>
        <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t="str">
        <f>IF('Model output'!S66="","", IF('Model output'!S66= "[]", "", 'Model output'!S66))</f>
        <v>Not Identified</v>
      </c>
      <c r="Y67" t="str">
        <f>IF(OR('Model output'!S66="",ISNUMBER(SEARCH("Absent",'Model output'!S66)),ISNUMBER(SEARCH("Not identified",'Model output'!S66)),ISNUMBER(SEARCH("limited to thyroid",'Model output'!S66)),ISNUMBER(SEARCH("No",'Model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 IF('Model output'!T66="[]", "", IF('Model output'!T66="Not mentioned", "No", "Yes")))</f>
        <v/>
      </c>
      <c r="AB67" t="str">
        <f>IF(AA67&lt;&gt;"Yes","",IF(OR('Model output'!U66="",'Model output'!U66="[]",ISNUMBER(SEARCH("Not identified",'Model output'!U66))),"",'Model output'!U66))</f>
        <v/>
      </c>
      <c r="AC67" s="1" t="str">
        <f>IF(OR('Model output'!V66="", AND(ISERROR(SEARCH("Positive",'Model output'!V66)), ISNUMBER(SEARCH("Negative",'Model output'!V66))), ISNUMBER(SEARCH("Uninvolved",'Model output'!V66)), ISNUMBER(SEARCH("not involved",'Model output'!V66)), ISNUMBER(SEARCH("cannot be assessed",'Model output'!V66)), ISNUMBER(SEARCH("Free",'Model output'!V66)), ISNUMBER(SEARCH("1 mm",'Model output'!V66)), ISNUMBER(SEARCH("0.1 CM",'Model output'!V66)), ISNUMBER(SEARCH("less than 0.2 mm",'Model output'!V66)), ISNUMBER(SEARCH("less than 0.5 mm",'Model output'!V66)), ISNUMBER(SEARCH("Margins close",'Model output'!V66)), ISNUMBER(SEARCH("extends close to",'Model output'!V66)), ISNUMBER(SEARCH("abut",'Model output'!V66))), "negative", "positive")</f>
        <v>negative</v>
      </c>
      <c r="AE67" s="26"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AND(ISNUMBER(J67),J67&gt;=5),M67=""),AND(AND(ISNUMBER(J67),J67&gt;=5),AND(ISNUMBER(M67),M67&gt;=1)),AND(ISNUMBER(SERACH("papillary",N67)),OR(Y67="positive",Z67="positive"), ISNUMBER(SEARCH("BRAF",AB67)))),"intermediate","low"))</f>
        <v>intermediate</v>
      </c>
      <c r="AF67" s="27" t="str">
        <f t="shared" ref="AF67:AF127" si="15">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27" t="str">
        <f t="shared" ref="AG67:AG127" si="16">IF(AND(ISNUMBER(J67),J67&gt;0),
IF(G67="lateral", "1b","1a"), "0")</f>
        <v>1a</v>
      </c>
      <c r="AH67" s="27" t="str">
        <f t="shared" si="6"/>
        <v>0</v>
      </c>
      <c r="AI67" s="34" t="str">
        <f t="shared" si="7"/>
        <v>I</v>
      </c>
      <c r="AJ67" s="26" t="s">
        <v>937</v>
      </c>
      <c r="AK67" s="31" t="s">
        <v>943</v>
      </c>
      <c r="AL67" s="31" t="s">
        <v>945</v>
      </c>
      <c r="AM67" s="31" t="s">
        <v>944</v>
      </c>
      <c r="AN67" s="31" t="s">
        <v>70</v>
      </c>
      <c r="AO67" s="32">
        <f t="shared" ca="1" si="8"/>
        <v>1</v>
      </c>
      <c r="AP67" s="27">
        <f t="shared" si="9"/>
        <v>1</v>
      </c>
      <c r="AQ67" s="27">
        <f t="shared" si="10"/>
        <v>1</v>
      </c>
      <c r="AR67" s="27">
        <f t="shared" si="11"/>
        <v>1</v>
      </c>
      <c r="AS67" s="33">
        <f t="shared" ref="AS67:AS130" si="17">IF(AI67=AN67,1,0)</f>
        <v>1</v>
      </c>
    </row>
    <row r="68" spans="1:45">
      <c r="A68" t="str">
        <f>'Model output'!A67</f>
        <v>TCGA-DJ-A2PR</v>
      </c>
      <c r="B68" s="42">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0</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X</v>
      </c>
      <c r="F68" t="str">
        <f t="shared" si="13"/>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output'!G67)),AND(ISNUMBER(SEARCH("V ",'Model output'!G67)), NOT(ISNUMBER(SEARCH("VI",'Model output'!G67)))),ISNUMBER(SEARCH("five",'Model output'!G67)),ISNUMBER(SEARCH("5",'Model output'!G67))))), "lateral", "central"))</f>
        <v>central</v>
      </c>
      <c r="H68" t="str">
        <f>IF('Model output'!H67="","negative",IF('Model output'!H67="[]", "negative", IF(OR(ISNUMBER(SEARCH("lymph node",'Model output'!H67)),ISNUMBER(SEARCH("Not mentioned",'Model output'!H67)),ISNUMBER(SEARCH("neck",'Model output'!H67)),ISNUMBER(SEARCH("Not applicable",'Model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18">SUBSTITUTE(SUBSTITUTE(SUBSTITUTE(SUBSTITUTE(SUBSTITUTE(SUBSTITUTE(SUBSTITUTE(SUBSTITUTE(SUBSTITUTE(SUBSTITUTE(K68,"cm.","cm"), "up to", ""), "x", ","), "(LEVEL 4)", ""), "/", ","), "'',",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classical</v>
      </c>
      <c r="P68" t="str">
        <f>IF('Model output'!N67="","",'Model output'!N67)</f>
        <v>2 cm</v>
      </c>
      <c r="Q68" t="str">
        <f t="shared" si="14"/>
        <v>2cm</v>
      </c>
      <c r="R68" cm="1">
        <f t="array" ref="R68">IF(Q68="","",IF(ISNUMBER(SEARCH("cm",Q68)),MAX(VALUE(SUBSTITUTE(_xlfn.FILTERXML("&lt;t&gt;&lt;s&gt;"&amp;SUBSTITUTE(Q68,",","&lt;/s&gt;&lt;s&gt;")&amp;"&lt;/s&gt;&lt;/t&gt;","//s"),"cm",""))),MAX(VALUE(SUBSTITUTE(_xlfn.FILTERXML("&lt;t&gt;&lt;s&gt;"&amp;SUBSTITUTE(Q68,",","&lt;/s&gt;&lt;s&gt;")&amp;"&lt;/s&gt;&lt;/t&gt;","//s"),"mm","")))/10))</f>
        <v>2</v>
      </c>
      <c r="S68" t="str">
        <f>IF(OR('Model output'!P67="",ISNUMBER(SEARCH("Not identified", 'Model output'!P67)),ISNUMBER(SEARCH("Absent",'Model output'!P67)),ISNUMBER(SEARCH("No",'Model output'!P67)),ISNUMBER(SEARCH("Negative",'Model output'!P67))),"negative","positive")</f>
        <v>negative</v>
      </c>
      <c r="T68">
        <f>IF('Model output'!O67="","",'Model output'!O67)</f>
        <v>1</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t="str">
        <f>IF('Model output'!S67="","", IF('Model output'!S67= "[]", "", 'Model output'!S67))</f>
        <v>lnvades: extrathyroidal adipose tissue, focal</v>
      </c>
      <c r="Y68" t="str">
        <f>IF(OR('Model output'!S67="",ISNUMBER(SEARCH("Absent",'Model output'!S67)),ISNUMBER(SEARCH("Not identified",'Model output'!S67)),ISNUMBER(SEARCH("limited to thyroid",'Model output'!S67)),ISNUMBER(SEARCH("No",'Model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 IF('Model output'!T67="[]", "", IF('Model output'!T67="Not mentioned", "No", "Yes")))</f>
        <v/>
      </c>
      <c r="AB68" t="str">
        <f>IF(AA68&lt;&gt;"Yes","",IF(OR('Model output'!U67="",'Model output'!U67="[]",ISNUMBER(SEARCH("Not identified",'Model output'!U67))),"",'Model output'!U67))</f>
        <v/>
      </c>
      <c r="AC68" s="1" t="str">
        <f>IF(OR('Model output'!V67="", AND(ISERROR(SEARCH("Positive",'Model output'!V67)), ISNUMBER(SEARCH("Negative",'Model output'!V67))), ISNUMBER(SEARCH("Uninvolved",'Model output'!V67)), ISNUMBER(SEARCH("not involved",'Model output'!V67)), ISNUMBER(SEARCH("cannot be assessed",'Model output'!V67)), ISNUMBER(SEARCH("Free",'Model output'!V67)), ISNUMBER(SEARCH("1 mm",'Model output'!V67)), ISNUMBER(SEARCH("0.1 CM",'Model output'!V67)), ISNUMBER(SEARCH("less than 0.2 mm",'Model output'!V67)), ISNUMBER(SEARCH("less than 0.5 mm",'Model output'!V67)), ISNUMBER(SEARCH("Margins close",'Model output'!V67)), ISNUMBER(SEARCH("extends close to",'Model output'!V67)), ISNUMBER(SEARCH("abut",'Model output'!V67))), "negative", "positive")</f>
        <v>negative</v>
      </c>
      <c r="AE68" s="26"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AND(ISNUMBER(J68),J68&gt;=5),M68=""),AND(AND(ISNUMBER(J68),J68&gt;=5),AND(ISNUMBER(M68),M68&gt;=1)),AND(ISNUMBER(SERACH("papillary",N68)),OR(Y68="positive",Z68="positive"), ISNUMBER(SEARCH("BRAF",AB68)))),"intermediate","low"))</f>
        <v>intermediate</v>
      </c>
      <c r="AF68" s="27" t="str">
        <f t="shared" si="15"/>
        <v>1b</v>
      </c>
      <c r="AG68" s="27" t="str">
        <f t="shared" si="16"/>
        <v>1a</v>
      </c>
      <c r="AH68" s="27" t="str">
        <f t="shared" ref="AH68:AH128" si="19">IF(OR(H68="unknown"),"x",IF(H68="negative","0","1"))</f>
        <v>0</v>
      </c>
      <c r="AI68" s="34" t="str">
        <f t="shared" ref="AI68:AI128" si="20">IF(AND(B68&lt;55,AH68="0"),"I",
IF(AND(B68&lt;55,AH68="1"),"II",
IF(AH68="1","IVB",
IF(AND(AF68="4b",AH68="0"),"IVA",
IF(AND(AF68="4a",AH68="0"),"III",
IF(AND(OR(AF68="3a",AF68="3b",AF68="3"),AH68="0"),"II",
IF(AND(AF68="2",OR(AG68="1",AG68="1a",AG68="1b"),AH68="0"),"II",
IF(AND(OR(AF68="1a",AF68="1b",AF68="1"),OR(AG68="1",AG68="1a",AG68="1b"),AH68="0"),"II","I"
))))))))</f>
        <v>I</v>
      </c>
      <c r="AJ68" s="26" t="s">
        <v>937</v>
      </c>
      <c r="AK68" s="31" t="s">
        <v>940</v>
      </c>
      <c r="AL68" s="31" t="s">
        <v>945</v>
      </c>
      <c r="AM68" s="31" t="s">
        <v>944</v>
      </c>
      <c r="AN68" s="31" t="s">
        <v>70</v>
      </c>
      <c r="AO68" s="32">
        <f t="shared" ref="AO68:AO99" ca="1" si="21">IF(AE68=AJ68,1,0)</f>
        <v>1</v>
      </c>
      <c r="AP68" s="27">
        <f t="shared" ref="AP68:AP99" si="22">IF(AF68=AK68, 1, IF(AND(AF68="x", AK68="0"), 1, IF(AND(AF68="0", AK68="x"), 1, 0)))</f>
        <v>1</v>
      </c>
      <c r="AQ68" s="27">
        <f t="shared" ref="AQ68:AQ99" si="23">IF(AG68=AL68, 1, IF(AND(AG68="x", AL68="0"), 1, IF(AND(AG68="0", AL68="x"), 1, 0)))</f>
        <v>1</v>
      </c>
      <c r="AR68" s="27">
        <f t="shared" ref="AR68:AR99" si="24">IF(AH68=AM68, 1, IF(AND(AH68="x", AM68="0"), 1, IF(AND(AH68="0", AM68="x"), 1, 0)))</f>
        <v>1</v>
      </c>
      <c r="AS68" s="33">
        <f t="shared" si="17"/>
        <v>1</v>
      </c>
    </row>
    <row r="69" spans="1:45">
      <c r="A69" t="str">
        <f>'Model output'!A68</f>
        <v>TCGA-DJ-A2PS</v>
      </c>
      <c r="B69" s="42">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X</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X</v>
      </c>
      <c r="F69" t="str">
        <f t="shared" si="13"/>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output'!G68)),AND(ISNUMBER(SEARCH("V ",'Model output'!G68)), NOT(ISNUMBER(SEARCH("VI",'Model output'!G68)))),ISNUMBER(SEARCH("five",'Model output'!G68)),ISNUMBER(SEARCH("5",'Model output'!G68))))), "lateral", "central"))</f>
        <v>central</v>
      </c>
      <c r="H69" t="str">
        <f>IF('Model output'!H68="","negative",IF('Model output'!H68="[]", "negative", IF(OR(ISNUMBER(SEARCH("lymph node",'Model output'!H68)),ISNUMBER(SEARCH("Not mentioned",'Model output'!H68)),ISNUMBER(SEARCH("neck",'Model output'!H68)),ISNUMBER(SEARCH("Not applicable",'Model output'!H68))),"negative","positive")))</f>
        <v>negative</v>
      </c>
      <c r="I69">
        <f>IF('Model output'!I68="","",IF(ISNUMBER('Model output'!I68),'Model output'!I68,1))</f>
        <v>4</v>
      </c>
      <c r="J69">
        <f>IF('Model output'!J68="","",IF(AND(ISNUMBER('Model output'!J68),'Model output'!J68&lt;=I69),'Model output'!J68,IF(ISNUMBER(SEARCH("0/",'Model output'!J68)),0,1)))</f>
        <v>1</v>
      </c>
      <c r="K69" t="str" cm="1">
        <f t="array" ref="K69">IF(COUNT(FIND({0,1,2,3,4,5,6,7,8,9},'Model output'!K68))&gt;0,'Model output'!K68,"")</f>
        <v>0.2cm</v>
      </c>
      <c r="L69" s="8" t="str">
        <f t="shared" si="18"/>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Multicentric papillary carcinoma, classical, tall and microcarcinoma variants</v>
      </c>
      <c r="P69" t="str">
        <f>IF('Model output'!N68="","",'Model output'!N68)</f>
        <v>1.1 cm</v>
      </c>
      <c r="Q69" t="str">
        <f t="shared" si="14"/>
        <v>1.1cm</v>
      </c>
      <c r="R69" cm="1">
        <f t="array" ref="R69">IF(Q69="","",IF(ISNUMBER(SEARCH("cm",Q69)),MAX(VALUE(SUBSTITUTE(_xlfn.FILTERXML("&lt;t&gt;&lt;s&gt;"&amp;SUBSTITUTE(Q69,",","&lt;/s&gt;&lt;s&gt;")&amp;"&lt;/s&gt;&lt;/t&gt;","//s"),"cm",""))),MAX(VALUE(SUBSTITUTE(_xlfn.FILTERXML("&lt;t&gt;&lt;s&gt;"&amp;SUBSTITUTE(Q69,",","&lt;/s&gt;&lt;s&gt;")&amp;"&lt;/s&gt;&lt;/t&gt;","//s"),"mm","")))/10))</f>
        <v>1.1000000000000001</v>
      </c>
      <c r="S69" t="str">
        <f>IF(OR('Model output'!P68="",ISNUMBER(SEARCH("Not identified", 'Model output'!P68)),ISNUMBER(SEARCH("Absent",'Model output'!P68)),ISNUMBER(SEARCH("No",'Model output'!P68)),ISNUMBER(SEARCH("Negative",'Model output'!P68))),"negative","positive")</f>
        <v>negative</v>
      </c>
      <c r="T69" t="str">
        <f>IF('Model output'!O68="","",'Model output'!O68)</f>
        <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t="str">
        <f>IF('Model output'!S68="","", IF('Model output'!S68= "[]", "", 'Model output'!S68))</f>
        <v>Very focal extra-thyroid extension Into adipose tissue by the Isthmic microcarcinoma</v>
      </c>
      <c r="Y69" t="str">
        <f>IF(OR('Model output'!S68="",ISNUMBER(SEARCH("Absent",'Model output'!S68)),ISNUMBER(SEARCH("Not identified",'Model output'!S68)),ISNUMBER(SEARCH("limited to thyroid",'Model output'!S68)),ISNUMBER(SEARCH("No",'Model output'!S68)),ISNUMBER(SEARCH("negative",'Model output'!S68))),"negative",IF(Z69="positive","gETE", "positive"))</f>
        <v>negative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 IF('Model output'!T68="[]", "", IF('Model output'!T68="Not mentioned", "No", "Yes")))</f>
        <v/>
      </c>
      <c r="AB69" t="str">
        <f>IF(AA69&lt;&gt;"Yes","",IF(OR('Model output'!U68="",'Model output'!U68="[]",ISNUMBER(SEARCH("Not identified",'Model output'!U68))),"",'Model output'!U68))</f>
        <v/>
      </c>
      <c r="AC69" s="1" t="str">
        <f>IF(OR('Model output'!V68="", AND(ISERROR(SEARCH("Positive",'Model output'!V68)), ISNUMBER(SEARCH("Negative",'Model output'!V68))), ISNUMBER(SEARCH("Uninvolved",'Model output'!V68)), ISNUMBER(SEARCH("not involved",'Model output'!V68)), ISNUMBER(SEARCH("cannot be assessed",'Model output'!V68)), ISNUMBER(SEARCH("Free",'Model output'!V68)), ISNUMBER(SEARCH("1 mm",'Model output'!V68)), ISNUMBER(SEARCH("0.1 CM",'Model output'!V68)), ISNUMBER(SEARCH("less than 0.2 mm",'Model output'!V68)), ISNUMBER(SEARCH("less than 0.5 mm",'Model output'!V68)), ISNUMBER(SEARCH("Margins close",'Model output'!V68)), ISNUMBER(SEARCH("extends close to",'Model output'!V68)), ISNUMBER(SEARCH("abut",'Model output'!V68))), "negative", "positive")</f>
        <v>negative</v>
      </c>
      <c r="AE69" s="26"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AND(ISNUMBER(J69),J69&gt;=5),M69=""),AND(AND(ISNUMBER(J69),J69&gt;=5),AND(ISNUMBER(M69),M69&gt;=1)),AND(ISNUMBER(SERACH("papillary",N69)),OR(Y69="positive",Z69="positive"), ISNUMBER(SEARCH("BRAF",AB69)))),"intermediate","low"))</f>
        <v>intermediate</v>
      </c>
      <c r="AF69" s="27" t="str">
        <f t="shared" si="15"/>
        <v>1b</v>
      </c>
      <c r="AG69" s="27" t="str">
        <f t="shared" si="16"/>
        <v>1a</v>
      </c>
      <c r="AH69" s="27" t="str">
        <f t="shared" si="19"/>
        <v>0</v>
      </c>
      <c r="AI69" s="34" t="str">
        <f t="shared" si="20"/>
        <v>I</v>
      </c>
      <c r="AJ69" s="26" t="s">
        <v>937</v>
      </c>
      <c r="AK69" s="31" t="s">
        <v>940</v>
      </c>
      <c r="AL69" s="31" t="s">
        <v>945</v>
      </c>
      <c r="AM69" s="31" t="s">
        <v>944</v>
      </c>
      <c r="AN69" s="31" t="s">
        <v>70</v>
      </c>
      <c r="AO69" s="32">
        <f t="shared" ca="1" si="21"/>
        <v>1</v>
      </c>
      <c r="AP69" s="27">
        <f t="shared" si="22"/>
        <v>1</v>
      </c>
      <c r="AQ69" s="27">
        <f t="shared" si="23"/>
        <v>1</v>
      </c>
      <c r="AR69" s="27">
        <f t="shared" si="24"/>
        <v>1</v>
      </c>
      <c r="AS69" s="33">
        <f t="shared" si="17"/>
        <v>1</v>
      </c>
    </row>
    <row r="70" spans="1:45">
      <c r="A70" t="str">
        <f>'Model output'!A69</f>
        <v>TCGA-DJ-A2PV</v>
      </c>
      <c r="B70" s="42">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3</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3"/>
        <v>positive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output'!G69)),AND(ISNUMBER(SEARCH("V ",'Model output'!G69)), NOT(ISNUMBER(SEARCH("VI",'Model output'!G69)))),ISNUMBER(SEARCH("five",'Model output'!G69)),ISNUMBER(SEARCH("5",'Model output'!G69))))), "lateral", "central"))</f>
        <v>central</v>
      </c>
      <c r="H70" t="str">
        <f>IF('Model output'!H69="","negative",IF('Model output'!H69="[]", "negative", IF(OR(ISNUMBER(SEARCH("lymph node",'Model output'!H69)),ISNUMBER(SEARCH("Not mentioned",'Model output'!H69)),ISNUMBER(SEARCH("neck",'Model output'!H69)),ISNUMBER(SEARCH("Not applicable",'Model output'!H69))),"negative","positive")))</f>
        <v>negative</v>
      </c>
      <c r="I70">
        <f>IF('Model output'!I69="","",IF(ISNUMBER('Model output'!I69),'Model output'!I69,1))</f>
        <v>4</v>
      </c>
      <c r="J70">
        <f>IF('Model output'!J69="","",IF(AND(ISNUMBER('Model output'!J69),'Model output'!J69&lt;=I70),'Model output'!J69,IF(ISNUMBER(SEARCH("0/",'Model output'!J69)),0,1)))</f>
        <v>1</v>
      </c>
      <c r="K70" t="str" cm="1">
        <f t="array" ref="K70">IF(COUNT(FIND({0,1,2,3,4,5,6,7,8,9},'Model output'!K69))&gt;0,'Model output'!K69,"")</f>
        <v>0.8 cm</v>
      </c>
      <c r="L70" s="8" t="str">
        <f t="shared" si="18"/>
        <v>0.8cm</v>
      </c>
      <c r="M70" cm="1">
        <f t="array" ref="M70">IF(L70="","",IF(ISNUMBER(SEARCH("cm",L70)),MAX(VALUE(SUBSTITUTE(_xlfn.FILTERXML("&lt;t&gt;&lt;s&gt;"&amp;SUBSTITUTE(L70,",","&lt;/s&gt;&lt;s&gt;")&amp;"&lt;/s&gt;&lt;/t&gt;","//s"),"cm",""))),MAX(VALUE(SUBSTITUTE(_xlfn.FILTERXML("&lt;t&gt;&lt;s&gt;"&amp;SUBSTITUTE(L70,",","&lt;/s&gt;&lt;s&gt;")&amp;"&lt;/s&gt;&lt;/t&gt;","//s"),"mm","")))/10))</f>
        <v>0.8</v>
      </c>
      <c r="N70" t="str">
        <f>IF('Model output'!L69="","",'Model output'!L69)</f>
        <v>Papillary</v>
      </c>
      <c r="O70" t="str">
        <f>IF('Model output'!M69="","",'Model output'!M69)</f>
        <v>Classical</v>
      </c>
      <c r="P70" t="str">
        <f>IF('Model output'!N69="","",'Model output'!N69)</f>
        <v>3.4 cm</v>
      </c>
      <c r="Q70" t="str">
        <f t="shared" si="14"/>
        <v>3.4cm</v>
      </c>
      <c r="R70" cm="1">
        <f t="array" ref="R70">IF(Q70="","",IF(ISNUMBER(SEARCH("cm",Q70)),MAX(VALUE(SUBSTITUTE(_xlfn.FILTERXML("&lt;t&gt;&lt;s&gt;"&amp;SUBSTITUTE(Q70,",","&lt;/s&gt;&lt;s&gt;")&amp;"&lt;/s&gt;&lt;/t&gt;","//s"),"cm",""))),MAX(VALUE(SUBSTITUTE(_xlfn.FILTERXML("&lt;t&gt;&lt;s&gt;"&amp;SUBSTITUTE(Q70,",","&lt;/s&gt;&lt;s&gt;")&amp;"&lt;/s&gt;&lt;/t&gt;","//s"),"mm","")))/10))</f>
        <v>3.4</v>
      </c>
      <c r="S70" t="str">
        <f>IF(OR('Model output'!P69="",ISNUMBER(SEARCH("Not identified", 'Model output'!P69)),ISNUMBER(SEARCH("Absent",'Model output'!P69)),ISNUMBER(SEARCH("No",'Model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t="str">
        <f>IF('Model output'!S69="","", IF('Model output'!S69= "[]", "", 'Model output'!S69))</f>
        <v>Not Identified</v>
      </c>
      <c r="Y70" t="str">
        <f>IF(OR('Model output'!S69="",ISNUMBER(SEARCH("Absent",'Model output'!S69)),ISNUMBER(SEARCH("Not identified",'Model output'!S69)),ISNUMBER(SEARCH("limited to thyroid",'Model output'!S69)),ISNUMBER(SEARCH("No",'Model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 IF('Model output'!T69="[]", "", IF('Model output'!T69="Not mentioned", "No", "Yes")))</f>
        <v/>
      </c>
      <c r="AB70" t="str">
        <f>IF(AA70&lt;&gt;"Yes","",IF(OR('Model output'!U69="",'Model output'!U69="[]",ISNUMBER(SEARCH("Not identified",'Model output'!U69))),"",'Model output'!U69))</f>
        <v/>
      </c>
      <c r="AC70" s="1" t="str">
        <f>IF(OR('Model output'!V69="", AND(ISERROR(SEARCH("Positive",'Model output'!V69)), ISNUMBER(SEARCH("Negative",'Model output'!V69))), ISNUMBER(SEARCH("Uninvolved",'Model output'!V69)), ISNUMBER(SEARCH("not involved",'Model output'!V69)), ISNUMBER(SEARCH("cannot be assessed",'Model output'!V69)), ISNUMBER(SEARCH("Free",'Model output'!V69)), ISNUMBER(SEARCH("1 mm",'Model output'!V69)), ISNUMBER(SEARCH("0.1 CM",'Model output'!V69)), ISNUMBER(SEARCH("less than 0.2 mm",'Model output'!V69)), ISNUMBER(SEARCH("less than 0.5 mm",'Model output'!V69)), ISNUMBER(SEARCH("Margins close",'Model output'!V69)), ISNUMBER(SEARCH("extends close to",'Model output'!V69)), ISNUMBER(SEARCH("abut",'Model output'!V69))), "negative", "positive")</f>
        <v>negative</v>
      </c>
      <c r="AE70" s="26"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AND(ISNUMBER(J70),J70&gt;=5),M70=""),AND(AND(ISNUMBER(J70),J70&gt;=5),AND(ISNUMBER(M70),M70&gt;=1)),AND(ISNUMBER(SERACH("papillary",N70)),OR(Y70="positive",Z70="positive"), ISNUMBER(SEARCH("BRAF",AB70)))),"intermediate","low"))</f>
        <v>low</v>
      </c>
      <c r="AF70" s="27" t="str">
        <f t="shared" si="15"/>
        <v>2</v>
      </c>
      <c r="AG70" s="27" t="str">
        <f t="shared" si="16"/>
        <v>1a</v>
      </c>
      <c r="AH70" s="27" t="str">
        <f t="shared" si="19"/>
        <v>0</v>
      </c>
      <c r="AI70" s="34" t="str">
        <f t="shared" si="20"/>
        <v>I</v>
      </c>
      <c r="AJ70" s="26" t="s">
        <v>936</v>
      </c>
      <c r="AK70" s="31" t="s">
        <v>943</v>
      </c>
      <c r="AL70" s="31" t="s">
        <v>941</v>
      </c>
      <c r="AM70" s="31" t="s">
        <v>944</v>
      </c>
      <c r="AN70" s="31" t="s">
        <v>70</v>
      </c>
      <c r="AO70" s="32">
        <f t="shared" ca="1" si="21"/>
        <v>1</v>
      </c>
      <c r="AP70" s="27">
        <f t="shared" si="22"/>
        <v>1</v>
      </c>
      <c r="AQ70" s="27">
        <f t="shared" si="23"/>
        <v>0</v>
      </c>
      <c r="AR70" s="27">
        <f t="shared" si="24"/>
        <v>1</v>
      </c>
      <c r="AS70" s="33">
        <f t="shared" si="17"/>
        <v>1</v>
      </c>
    </row>
    <row r="71" spans="1:45">
      <c r="A71" t="str">
        <f>'Model output'!A70</f>
        <v>TCGA-DJ-A2PW</v>
      </c>
      <c r="B71" s="42">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0</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3"/>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output'!G70)),AND(ISNUMBER(SEARCH("V ",'Model output'!G70)), NOT(ISNUMBER(SEARCH("VI",'Model output'!G70)))),ISNUMBER(SEARCH("five",'Model output'!G70)),ISNUMBER(SEARCH("5",'Model output'!G70))))), "lateral", "central"))</f>
        <v/>
      </c>
      <c r="H71" t="str">
        <f>IF('Model output'!H70="","negative",IF('Model output'!H70="[]", "negative", IF(OR(ISNUMBER(SEARCH("lymph node",'Model output'!H70)),ISNUMBER(SEARCH("Not mentioned",'Model output'!H70)),ISNUMBER(SEARCH("neck",'Model output'!H70)),ISNUMBER(SEARCH("Not applicable",'Model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18"/>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classical</v>
      </c>
      <c r="P71" t="str">
        <f>IF('Model output'!N70="","",'Model output'!N70)</f>
        <v>4.6 cm</v>
      </c>
      <c r="Q71" t="str">
        <f t="shared" si="14"/>
        <v>4.6cm</v>
      </c>
      <c r="R71" cm="1">
        <f t="array" ref="R71">IF(Q71="","",IF(ISNUMBER(SEARCH("cm",Q71)),MAX(VALUE(SUBSTITUTE(_xlfn.FILTERXML("&lt;t&gt;&lt;s&gt;"&amp;SUBSTITUTE(Q71,",","&lt;/s&gt;&lt;s&gt;")&amp;"&lt;/s&gt;&lt;/t&gt;","//s"),"cm",""))),MAX(VALUE(SUBSTITUTE(_xlfn.FILTERXML("&lt;t&gt;&lt;s&gt;"&amp;SUBSTITUTE(Q71,",","&lt;/s&gt;&lt;s&gt;")&amp;"&lt;/s&gt;&lt;/t&gt;","//s"),"mm","")))/10))</f>
        <v>4.5999999999999996</v>
      </c>
      <c r="S71" t="str">
        <f>IF(OR('Model output'!P70="",ISNUMBER(SEARCH("Not identified", 'Model output'!P70)),ISNUMBER(SEARCH("Absent",'Model output'!P70)),ISNUMBER(SEARCH("No",'Model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t="str">
        <f>IF('Model output'!S70="","", IF('Model output'!S70= "[]", "", 'Model output'!S70))</f>
        <v>Not identified</v>
      </c>
      <c r="Y71" t="str">
        <f>IF(OR('Model output'!S70="",ISNUMBER(SEARCH("Absent",'Model output'!S70)),ISNUMBER(SEARCH("Not identified",'Model output'!S70)),ISNUMBER(SEARCH("limited to thyroid",'Model output'!S70)),ISNUMBER(SEARCH("No",'Model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 IF('Model output'!T70="[]", "", IF('Model output'!T70="Not mentioned", "No", "Yes")))</f>
        <v/>
      </c>
      <c r="AB71" t="str">
        <f>IF(AA71&lt;&gt;"Yes","",IF(OR('Model output'!U70="",'Model output'!U70="[]",ISNUMBER(SEARCH("Not identified",'Model output'!U70))),"",'Model output'!U70))</f>
        <v/>
      </c>
      <c r="AC71" s="1" t="str">
        <f>IF(OR('Model output'!V70="", AND(ISERROR(SEARCH("Positive",'Model output'!V70)), ISNUMBER(SEARCH("Negative",'Model output'!V70))), ISNUMBER(SEARCH("Uninvolved",'Model output'!V70)), ISNUMBER(SEARCH("not involved",'Model output'!V70)), ISNUMBER(SEARCH("cannot be assessed",'Model output'!V70)), ISNUMBER(SEARCH("Free",'Model output'!V70)), ISNUMBER(SEARCH("1 mm",'Model output'!V70)), ISNUMBER(SEARCH("0.1 CM",'Model output'!V70)), ISNUMBER(SEARCH("less than 0.2 mm",'Model output'!V70)), ISNUMBER(SEARCH("less than 0.5 mm",'Model output'!V70)), ISNUMBER(SEARCH("Margins close",'Model output'!V70)), ISNUMBER(SEARCH("extends close to",'Model output'!V70)), ISNUMBER(SEARCH("abut",'Model output'!V70))), "negative", "positive")</f>
        <v>negative</v>
      </c>
      <c r="AE71" s="26"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AND(ISNUMBER(J71),J71&gt;=5),M71=""),AND(AND(ISNUMBER(J71),J71&gt;=5),AND(ISNUMBER(M71),M71&gt;=1)),AND(ISNUMBER(SERACH("papillary",N71)),OR(Y71="positive",Z71="positive"), ISNUMBER(SEARCH("BRAF",AB71)))),"intermediate","low"))</f>
        <v>low</v>
      </c>
      <c r="AF71" s="27" t="str">
        <f t="shared" si="15"/>
        <v>3a</v>
      </c>
      <c r="AG71" s="27" t="str">
        <f t="shared" si="16"/>
        <v>1a</v>
      </c>
      <c r="AH71" s="27" t="str">
        <f t="shared" si="19"/>
        <v>0</v>
      </c>
      <c r="AI71" s="34" t="str">
        <f t="shared" si="20"/>
        <v>II</v>
      </c>
      <c r="AJ71" s="26" t="s">
        <v>936</v>
      </c>
      <c r="AK71" s="31" t="s">
        <v>946</v>
      </c>
      <c r="AL71" s="31" t="s">
        <v>945</v>
      </c>
      <c r="AM71" s="31" t="s">
        <v>944</v>
      </c>
      <c r="AN71" s="31" t="s">
        <v>942</v>
      </c>
      <c r="AO71" s="32">
        <f t="shared" ca="1" si="21"/>
        <v>1</v>
      </c>
      <c r="AP71" s="27">
        <f t="shared" si="22"/>
        <v>1</v>
      </c>
      <c r="AQ71" s="27">
        <f t="shared" si="23"/>
        <v>1</v>
      </c>
      <c r="AR71" s="27">
        <f t="shared" si="24"/>
        <v>1</v>
      </c>
      <c r="AS71" s="33">
        <f t="shared" si="17"/>
        <v>1</v>
      </c>
    </row>
    <row r="72" spans="1:45">
      <c r="A72" t="str">
        <f>'Model output'!A71</f>
        <v>TCGA-DJ-A2PX</v>
      </c>
      <c r="B72" s="42">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X</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X</v>
      </c>
      <c r="F72" t="str">
        <f t="shared" si="13"/>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output'!G71)),AND(ISNUMBER(SEARCH("V ",'Model output'!G71)), NOT(ISNUMBER(SEARCH("VI",'Model output'!G71)))),ISNUMBER(SEARCH("five",'Model output'!G71)),ISNUMBER(SEARCH("5",'Model output'!G71))))), "lateral", "central"))</f>
        <v/>
      </c>
      <c r="H72" t="str">
        <f>IF('Model output'!H71="","negative",IF('Model output'!H71="[]", "negative", IF(OR(ISNUMBER(SEARCH("lymph node",'Model output'!H71)),ISNUMBER(SEARCH("Not mentioned",'Model output'!H71)),ISNUMBER(SEARCH("neck",'Model output'!H71)),ISNUMBER(SEARCH("Not applicable",'Model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
      </c>
      <c r="L72" s="8" t="str">
        <f t="shared" si="18"/>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v>
      </c>
      <c r="O72" t="str">
        <f>IF('Model output'!M71="","",'Model output'!M71)</f>
        <v>follicular variant</v>
      </c>
      <c r="P72" t="str">
        <f>IF('Model output'!N71="","",'Model output'!N71)</f>
        <v>1.2 cm</v>
      </c>
      <c r="Q72" t="str">
        <f t="shared" si="14"/>
        <v>1.2cm</v>
      </c>
      <c r="R72" cm="1">
        <f t="array" ref="R72">IF(Q72="","",IF(ISNUMBER(SEARCH("cm",Q72)),MAX(VALUE(SUBSTITUTE(_xlfn.FILTERXML("&lt;t&gt;&lt;s&gt;"&amp;SUBSTITUTE(Q72,",","&lt;/s&gt;&lt;s&gt;")&amp;"&lt;/s&gt;&lt;/t&gt;","//s"),"cm",""))),MAX(VALUE(SUBSTITUTE(_xlfn.FILTERXML("&lt;t&gt;&lt;s&gt;"&amp;SUBSTITUTE(Q72,",","&lt;/s&gt;&lt;s&gt;")&amp;"&lt;/s&gt;&lt;/t&gt;","//s"),"mm","")))/10))</f>
        <v>1.2</v>
      </c>
      <c r="S72" t="str">
        <f>IF(OR('Model output'!P71="",ISNUMBER(SEARCH("Not identified", 'Model output'!P71)),ISNUMBER(SEARCH("Absent",'Model output'!P71)),ISNUMBER(SEARCH("No",'Model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t="str">
        <f>IF('Model output'!S71="","", IF('Model output'!S71= "[]", "", 'Model output'!S71))</f>
        <v>Not Identified</v>
      </c>
      <c r="Y72" t="str">
        <f>IF(OR('Model output'!S71="",ISNUMBER(SEARCH("Absent",'Model output'!S71)),ISNUMBER(SEARCH("Not identified",'Model output'!S71)),ISNUMBER(SEARCH("limited to thyroid",'Model output'!S71)),ISNUMBER(SEARCH("No",'Model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 IF('Model output'!T71="[]", "", IF('Model output'!T71="Not mentioned", "No", "Yes")))</f>
        <v/>
      </c>
      <c r="AB72" t="str">
        <f>IF(AA72&lt;&gt;"Yes","",IF(OR('Model output'!U71="",'Model output'!U71="[]",ISNUMBER(SEARCH("Not identified",'Model output'!U71))),"",'Model output'!U71))</f>
        <v/>
      </c>
      <c r="AC72" s="1" t="str">
        <f>IF(OR('Model output'!V71="", AND(ISERROR(SEARCH("Positive",'Model output'!V71)), ISNUMBER(SEARCH("Negative",'Model output'!V71))), ISNUMBER(SEARCH("Uninvolved",'Model output'!V71)), ISNUMBER(SEARCH("not involved",'Model output'!V71)), ISNUMBER(SEARCH("cannot be assessed",'Model output'!V71)), ISNUMBER(SEARCH("Free",'Model output'!V71)), ISNUMBER(SEARCH("1 mm",'Model output'!V71)), ISNUMBER(SEARCH("0.1 CM",'Model output'!V71)), ISNUMBER(SEARCH("less than 0.2 mm",'Model output'!V71)), ISNUMBER(SEARCH("less than 0.5 mm",'Model output'!V71)), ISNUMBER(SEARCH("Margins close",'Model output'!V71)), ISNUMBER(SEARCH("extends close to",'Model output'!V71)), ISNUMBER(SEARCH("abut",'Model output'!V71))), "negative", "positive")</f>
        <v>negative</v>
      </c>
      <c r="AE72" s="26"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AND(ISNUMBER(J72),J72&gt;=5),M72=""),AND(AND(ISNUMBER(J72),J72&gt;=5),AND(ISNUMBER(M72),M72&gt;=1)),AND(ISNUMBER(SERACH("papillary",N72)),OR(Y72="positive",Z72="positive"), ISNUMBER(SEARCH("BRAF",AB72)))),"intermediate","low"))</f>
        <v>low</v>
      </c>
      <c r="AF72" s="27" t="str">
        <f t="shared" si="15"/>
        <v>1b</v>
      </c>
      <c r="AG72" s="27" t="str">
        <f t="shared" si="16"/>
        <v>0</v>
      </c>
      <c r="AH72" s="27" t="str">
        <f t="shared" si="19"/>
        <v>0</v>
      </c>
      <c r="AI72" s="34" t="str">
        <f t="shared" si="20"/>
        <v>I</v>
      </c>
      <c r="AJ72" s="26" t="s">
        <v>936</v>
      </c>
      <c r="AK72" s="31" t="s">
        <v>940</v>
      </c>
      <c r="AL72" s="31" t="s">
        <v>941</v>
      </c>
      <c r="AM72" s="31" t="s">
        <v>944</v>
      </c>
      <c r="AN72" s="31" t="s">
        <v>70</v>
      </c>
      <c r="AO72" s="32">
        <f t="shared" ca="1" si="21"/>
        <v>1</v>
      </c>
      <c r="AP72" s="27">
        <f t="shared" si="22"/>
        <v>1</v>
      </c>
      <c r="AQ72" s="27">
        <f t="shared" si="23"/>
        <v>1</v>
      </c>
      <c r="AR72" s="27">
        <f t="shared" si="24"/>
        <v>1</v>
      </c>
      <c r="AS72" s="33">
        <f t="shared" si="17"/>
        <v>1</v>
      </c>
    </row>
    <row r="73" spans="1:45">
      <c r="A73" t="str">
        <f>'Model output'!A72</f>
        <v>TCGA-DJ-A2PY</v>
      </c>
      <c r="B73" s="42">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
      </c>
      <c r="F73" t="str">
        <f t="shared" si="13"/>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output'!G72)),AND(ISNUMBER(SEARCH("V ",'Model output'!G72)), NOT(ISNUMBER(SEARCH("VI",'Model output'!G72)))),ISNUMBER(SEARCH("five",'Model output'!G72)),ISNUMBER(SEARCH("5",'Model output'!G72))))), "lateral", "central"))</f>
        <v>central</v>
      </c>
      <c r="H73" t="str">
        <f>IF('Model output'!H72="","negative",IF('Model output'!H72="[]", "negative", IF(OR(ISNUMBER(SEARCH("lymph node",'Model output'!H72)),ISNUMBER(SEARCH("Not mentioned",'Model output'!H72)),ISNUMBER(SEARCH("neck",'Model output'!H72)),ISNUMBER(SEARCH("Not applicable",'Model output'!H72))),"negative","positive")))</f>
        <v>negative</v>
      </c>
      <c r="I73">
        <f>IF('Model output'!I72="","",IF(ISNUMBER('Model output'!I72),'Model output'!I72,1))</f>
        <v>2</v>
      </c>
      <c r="J73">
        <f>IF('Model output'!J72="","",IF(AND(ISNUMBER('Model output'!J72),'Model output'!J72&lt;=I73),'Model output'!J72,IF(ISNUMBER(SEARCH("0/",'Model output'!J72)),0,1)))</f>
        <v>1</v>
      </c>
      <c r="K73" t="str" cm="1">
        <f t="array" ref="K73">IF(COUNT(FIND({0,1,2,3,4,5,6,7,8,9},'Model output'!K72))&gt;0,'Model output'!K72,"")</f>
        <v>0.3cm</v>
      </c>
      <c r="L73" s="8" t="str">
        <f t="shared" si="18"/>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Classical, Tall cell</v>
      </c>
      <c r="P73" t="str">
        <f>IF('Model output'!N72="","",'Model output'!N72)</f>
        <v>2.5 cm</v>
      </c>
      <c r="Q73" t="str">
        <f t="shared" si="14"/>
        <v>2.5cm</v>
      </c>
      <c r="R73" cm="1">
        <f t="array" ref="R73">IF(Q73="","",IF(ISNUMBER(SEARCH("cm",Q73)),MAX(VALUE(SUBSTITUTE(_xlfn.FILTERXML("&lt;t&gt;&lt;s&gt;"&amp;SUBSTITUTE(Q73,",","&lt;/s&gt;&lt;s&gt;")&amp;"&lt;/s&gt;&lt;/t&gt;","//s"),"cm",""))),MAX(VALUE(SUBSTITUTE(_xlfn.FILTERXML("&lt;t&gt;&lt;s&gt;"&amp;SUBSTITUTE(Q73,",","&lt;/s&gt;&lt;s&gt;")&amp;"&lt;/s&gt;&lt;/t&gt;","//s"),"mm","")))/10))</f>
        <v>2.5</v>
      </c>
      <c r="S73" t="str">
        <f>IF(OR('Model output'!P72="",ISNUMBER(SEARCH("Not identified", 'Model output'!P72)),ISNUMBER(SEARCH("Absent",'Model output'!P72)),ISNUMBER(SEARCH("No",'Model output'!P72)),ISNUMBER(SEARCH("Negative",'Model output'!P72))),"negative","positive")</f>
        <v>negative</v>
      </c>
      <c r="T73">
        <f>IF('Model output'!O72="","",'Model output'!O72)</f>
        <v>4</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t="str">
        <f>IF('Model output'!S72="","", IF('Model output'!S72= "[]", "", 'Model output'!S72))</f>
        <v>Invades: perithyroidal soft tissue</v>
      </c>
      <c r="Y73" t="str">
        <f>IF(OR('Model output'!S72="",ISNUMBER(SEARCH("Absent",'Model output'!S72)),ISNUMBER(SEARCH("Not identified",'Model output'!S72)),ISNUMBER(SEARCH("limited to thyroid",'Model output'!S72)),ISNUMBER(SEARCH("No",'Model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 IF('Model output'!T72="[]", "", IF('Model output'!T72="Not mentioned", "No", "Yes")))</f>
        <v/>
      </c>
      <c r="AB73" t="str">
        <f>IF(AA73&lt;&gt;"Yes","",IF(OR('Model output'!U72="",'Model output'!U72="[]",ISNUMBER(SEARCH("Not identified",'Model output'!U72))),"",'Model output'!U72))</f>
        <v/>
      </c>
      <c r="AC73" s="1" t="str">
        <f>IF(OR('Model output'!V72="", AND(ISERROR(SEARCH("Positive",'Model output'!V72)), ISNUMBER(SEARCH("Negative",'Model output'!V72))), ISNUMBER(SEARCH("Uninvolved",'Model output'!V72)), ISNUMBER(SEARCH("not involved",'Model output'!V72)), ISNUMBER(SEARCH("cannot be assessed",'Model output'!V72)), ISNUMBER(SEARCH("Free",'Model output'!V72)), ISNUMBER(SEARCH("1 mm",'Model output'!V72)), ISNUMBER(SEARCH("0.1 CM",'Model output'!V72)), ISNUMBER(SEARCH("less than 0.2 mm",'Model output'!V72)), ISNUMBER(SEARCH("less than 0.5 mm",'Model output'!V72)), ISNUMBER(SEARCH("Margins close",'Model output'!V72)), ISNUMBER(SEARCH("extends close to",'Model output'!V72)), ISNUMBER(SEARCH("abut",'Model output'!V72))), "negative", "positive")</f>
        <v>negative</v>
      </c>
      <c r="AE73" s="26"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AND(ISNUMBER(J73),J73&gt;=5),M73=""),AND(AND(ISNUMBER(J73),J73&gt;=5),AND(ISNUMBER(M73),M73&gt;=1)),AND(ISNUMBER(SERACH("papillary",N73)),OR(Y73="positive",Z73="positive"), ISNUMBER(SEARCH("BRAF",AB73)))),"intermediate","low"))</f>
        <v>intermediate</v>
      </c>
      <c r="AF73" s="27" t="str">
        <f t="shared" si="15"/>
        <v>2</v>
      </c>
      <c r="AG73" s="27" t="str">
        <f t="shared" si="16"/>
        <v>1a</v>
      </c>
      <c r="AH73" s="27" t="str">
        <f t="shared" si="19"/>
        <v>0</v>
      </c>
      <c r="AI73" s="34" t="str">
        <f t="shared" si="20"/>
        <v>I</v>
      </c>
      <c r="AJ73" s="26" t="s">
        <v>937</v>
      </c>
      <c r="AK73" s="31" t="s">
        <v>943</v>
      </c>
      <c r="AL73" s="31" t="s">
        <v>945</v>
      </c>
      <c r="AM73" s="31" t="s">
        <v>944</v>
      </c>
      <c r="AN73" s="31" t="s">
        <v>70</v>
      </c>
      <c r="AO73" s="32">
        <f t="shared" ca="1" si="21"/>
        <v>1</v>
      </c>
      <c r="AP73" s="27">
        <f t="shared" si="22"/>
        <v>1</v>
      </c>
      <c r="AQ73" s="27">
        <f t="shared" si="23"/>
        <v>1</v>
      </c>
      <c r="AR73" s="27">
        <f t="shared" si="24"/>
        <v>1</v>
      </c>
      <c r="AS73" s="33">
        <f t="shared" si="17"/>
        <v>1</v>
      </c>
    </row>
    <row r="74" spans="1:45">
      <c r="A74" t="str">
        <f>'Model output'!A73</f>
        <v>TCGA-DJ-A2PZ</v>
      </c>
      <c r="B74" s="42">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
      </c>
      <c r="F74" t="str">
        <f t="shared" si="13"/>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output'!G73)),AND(ISNUMBER(SEARCH("V ",'Model output'!G73)), NOT(ISNUMBER(SEARCH("VI",'Model output'!G73)))),ISNUMBER(SEARCH("five",'Model output'!G73)),ISNUMBER(SEARCH("5",'Model output'!G73))))), "lateral", "central"))</f>
        <v/>
      </c>
      <c r="H74" t="str">
        <f>IF('Model output'!H73="","negative",IF('Model output'!H73="[]", "negative", IF(OR(ISNUMBER(SEARCH("lymph node",'Model output'!H73)),ISNUMBER(SEARCH("Not mentioned",'Model output'!H73)),ISNUMBER(SEARCH("neck",'Model output'!H73)),ISNUMBER(SEARCH("Not applicable",'Model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0.3 cm</v>
      </c>
      <c r="L74" s="8" t="str">
        <f t="shared" si="18"/>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v>
      </c>
      <c r="O74" t="str">
        <f>IF('Model output'!M73="","",'Model output'!M73)</f>
        <v/>
      </c>
      <c r="P74" t="str">
        <f>IF('Model output'!N73="","",'Model output'!N73)</f>
        <v>1.7 cm</v>
      </c>
      <c r="Q74" t="str">
        <f t="shared" si="14"/>
        <v>1.7cm</v>
      </c>
      <c r="R74" cm="1">
        <f t="array" ref="R74">IF(Q74="","",IF(ISNUMBER(SEARCH("cm",Q74)),MAX(VALUE(SUBSTITUTE(_xlfn.FILTERXML("&lt;t&gt;&lt;s&gt;"&amp;SUBSTITUTE(Q74,",","&lt;/s&gt;&lt;s&gt;")&amp;"&lt;/s&gt;&lt;/t&gt;","//s"),"cm",""))),MAX(VALUE(SUBSTITUTE(_xlfn.FILTERXML("&lt;t&gt;&lt;s&gt;"&amp;SUBSTITUTE(Q74,",","&lt;/s&gt;&lt;s&gt;")&amp;"&lt;/s&gt;&lt;/t&gt;","//s"),"mm","")))/10))</f>
        <v>1.7</v>
      </c>
      <c r="S74" t="str">
        <f>IF(OR('Model output'!P73="",ISNUMBER(SEARCH("Not identified", 'Model output'!P73)),ISNUMBER(SEARCH("Absent",'Model output'!P73)),ISNUMBER(SEARCH("No",'Model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t="str">
        <f>IF('Model output'!S73="","", IF('Model output'!S73= "[]", "", 'Model output'!S73))</f>
        <v>Invades: extrathyroidal adipose tissue, Focal</v>
      </c>
      <c r="Y74" t="str">
        <f>IF(OR('Model output'!S73="",ISNUMBER(SEARCH("Absent",'Model output'!S73)),ISNUMBER(SEARCH("Not identified",'Model output'!S73)),ISNUMBER(SEARCH("limited to thyroid",'Model output'!S73)),ISNUMBER(SEARCH("No",'Model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 IF('Model output'!T73="[]", "", IF('Model output'!T73="Not mentioned", "No", "Yes")))</f>
        <v/>
      </c>
      <c r="AB74" t="str">
        <f>IF(AA74&lt;&gt;"Yes","",IF(OR('Model output'!U73="",'Model output'!U73="[]",ISNUMBER(SEARCH("Not identified",'Model output'!U73))),"",'Model output'!U73))</f>
        <v/>
      </c>
      <c r="AC74" s="1" t="str">
        <f>IF(OR('Model output'!V73="", AND(ISERROR(SEARCH("Positive",'Model output'!V73)), ISNUMBER(SEARCH("Negative",'Model output'!V73))), ISNUMBER(SEARCH("Uninvolved",'Model output'!V73)), ISNUMBER(SEARCH("not involved",'Model output'!V73)), ISNUMBER(SEARCH("cannot be assessed",'Model output'!V73)), ISNUMBER(SEARCH("Free",'Model output'!V73)), ISNUMBER(SEARCH("1 mm",'Model output'!V73)), ISNUMBER(SEARCH("0.1 CM",'Model output'!V73)), ISNUMBER(SEARCH("less than 0.2 mm",'Model output'!V73)), ISNUMBER(SEARCH("less than 0.5 mm",'Model output'!V73)), ISNUMBER(SEARCH("Margins close",'Model output'!V73)), ISNUMBER(SEARCH("extends close to",'Model output'!V73)), ISNUMBER(SEARCH("abut",'Model output'!V73))), "negative", "positive")</f>
        <v>negative</v>
      </c>
      <c r="AE74" s="26"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AND(ISNUMBER(J74),J74&gt;=5),M74=""),AND(AND(ISNUMBER(J74),J74&gt;=5),AND(ISNUMBER(M74),M74&gt;=1)),AND(ISNUMBER(SERACH("papillary",N74)),OR(Y74="positive",Z74="positive"), ISNUMBER(SEARCH("BRAF",AB74)))),"intermediate","low"))</f>
        <v>intermediate</v>
      </c>
      <c r="AF74" s="27" t="str">
        <f t="shared" si="15"/>
        <v>1b</v>
      </c>
      <c r="AG74" s="27" t="str">
        <f t="shared" si="16"/>
        <v>0</v>
      </c>
      <c r="AH74" s="27" t="str">
        <f t="shared" si="19"/>
        <v>0</v>
      </c>
      <c r="AI74" s="34" t="str">
        <f t="shared" si="20"/>
        <v>I</v>
      </c>
      <c r="AJ74" s="26" t="s">
        <v>937</v>
      </c>
      <c r="AK74" s="31" t="s">
        <v>940</v>
      </c>
      <c r="AL74" s="31" t="s">
        <v>941</v>
      </c>
      <c r="AM74" s="31" t="s">
        <v>944</v>
      </c>
      <c r="AN74" s="31" t="s">
        <v>70</v>
      </c>
      <c r="AO74" s="32">
        <f t="shared" ca="1" si="21"/>
        <v>1</v>
      </c>
      <c r="AP74" s="27">
        <f t="shared" si="22"/>
        <v>1</v>
      </c>
      <c r="AQ74" s="27">
        <f t="shared" si="23"/>
        <v>1</v>
      </c>
      <c r="AR74" s="27">
        <f t="shared" si="24"/>
        <v>1</v>
      </c>
      <c r="AS74" s="33">
        <f t="shared" si="17"/>
        <v>1</v>
      </c>
    </row>
    <row r="75" spans="1:45">
      <c r="A75" t="str">
        <f>'Model output'!A74</f>
        <v>TCGA-DJ-A2Q0</v>
      </c>
      <c r="B75" s="42">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13"/>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output'!G74)),AND(ISNUMBER(SEARCH("V ",'Model output'!G74)), NOT(ISNUMBER(SEARCH("VI",'Model output'!G74)))),ISNUMBER(SEARCH("five",'Model output'!G74)),ISNUMBER(SEARCH("5",'Model output'!G74))))), "lateral", "central"))</f>
        <v/>
      </c>
      <c r="H75" t="str">
        <f>IF('Model output'!H74="","negative",IF('Model output'!H74="[]", "negative", IF(OR(ISNUMBER(SEARCH("lymph node",'Model output'!H74)),ISNUMBER(SEARCH("Not mentioned",'Model output'!H74)),ISNUMBER(SEARCH("neck",'Model output'!H74)),ISNUMBER(SEARCH("Not applicable",'Model output'!H74))),"negative","positive")))</f>
        <v>negative</v>
      </c>
      <c r="I75">
        <f>IF('Model output'!I74="","",IF(ISNUMBER('Model output'!I74),'Model output'!I74,1))</f>
        <v>4</v>
      </c>
      <c r="J75" t="str">
        <f>IF('Model output'!J74="","",IF(AND(ISNUMBER('Model output'!J74),'Model output'!J74&lt;=I75),'Model output'!J74,IF(ISNUMBER(SEARCH("0/",'Model output'!J74)),0,1)))</f>
        <v/>
      </c>
      <c r="K75" t="str" cm="1">
        <f t="array" ref="K75">IF(COUNT(FIND({0,1,2,3,4,5,6,7,8,9},'Model output'!K74))&gt;0,'Model output'!K74,"")</f>
        <v/>
      </c>
      <c r="L75" s="8" t="str">
        <f t="shared" si="18"/>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v>
      </c>
      <c r="O75" t="str">
        <f>IF('Model output'!M74="","",'Model output'!M74)</f>
        <v>Classical with oncocytic features</v>
      </c>
      <c r="P75" t="str">
        <f>IF('Model output'!N74="","",'Model output'!N74)</f>
        <v>2.8 cm</v>
      </c>
      <c r="Q75" t="str">
        <f t="shared" si="14"/>
        <v>2.8cm</v>
      </c>
      <c r="R75" cm="1">
        <f t="array" ref="R75">IF(Q75="","",IF(ISNUMBER(SEARCH("cm",Q75)),MAX(VALUE(SUBSTITUTE(_xlfn.FILTERXML("&lt;t&gt;&lt;s&gt;"&amp;SUBSTITUTE(Q75,",","&lt;/s&gt;&lt;s&gt;")&amp;"&lt;/s&gt;&lt;/t&gt;","//s"),"cm",""))),MAX(VALUE(SUBSTITUTE(_xlfn.FILTERXML("&lt;t&gt;&lt;s&gt;"&amp;SUBSTITUTE(Q75,",","&lt;/s&gt;&lt;s&gt;")&amp;"&lt;/s&gt;&lt;/t&gt;","//s"),"mm","")))/10))</f>
        <v>2.8</v>
      </c>
      <c r="S75" t="str">
        <f>IF(OR('Model output'!P74="",ISNUMBER(SEARCH("Not identified", 'Model output'!P74)),ISNUMBER(SEARCH("Absent",'Model output'!P74)),ISNUMBER(SEARCH("No",'Model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t="str">
        <f>IF('Model output'!S74="","", IF('Model output'!S74= "[]", "", 'Model output'!S74))</f>
        <v>Not identified</v>
      </c>
      <c r="Y75" t="str">
        <f>IF(OR('Model output'!S74="",ISNUMBER(SEARCH("Absent",'Model output'!S74)),ISNUMBER(SEARCH("Not identified",'Model output'!S74)),ISNUMBER(SEARCH("limited to thyroid",'Model output'!S74)),ISNUMBER(SEARCH("No",'Model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 IF('Model output'!T74="[]", "", IF('Model output'!T74="Not mentioned", "No", "Yes")))</f>
        <v/>
      </c>
      <c r="AB75" t="str">
        <f>IF(AA75&lt;&gt;"Yes","",IF(OR('Model output'!U74="",'Model output'!U74="[]",ISNUMBER(SEARCH("Not identified",'Model output'!U74))),"",'Model output'!U74))</f>
        <v/>
      </c>
      <c r="AC75" s="1" t="str">
        <f>IF(OR('Model output'!V74="", AND(ISERROR(SEARCH("Positive",'Model output'!V74)), ISNUMBER(SEARCH("Negative",'Model output'!V74))), ISNUMBER(SEARCH("Uninvolved",'Model output'!V74)), ISNUMBER(SEARCH("not involved",'Model output'!V74)), ISNUMBER(SEARCH("cannot be assessed",'Model output'!V74)), ISNUMBER(SEARCH("Free",'Model output'!V74)), ISNUMBER(SEARCH("1 mm",'Model output'!V74)), ISNUMBER(SEARCH("0.1 CM",'Model output'!V74)), ISNUMBER(SEARCH("less than 0.2 mm",'Model output'!V74)), ISNUMBER(SEARCH("less than 0.5 mm",'Model output'!V74)), ISNUMBER(SEARCH("Margins close",'Model output'!V74)), ISNUMBER(SEARCH("extends close to",'Model output'!V74)), ISNUMBER(SEARCH("abut",'Model output'!V74))), "negative", "positive")</f>
        <v>negative</v>
      </c>
      <c r="AE75" s="26"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AND(ISNUMBER(J75),J75&gt;=5),M75=""),AND(AND(ISNUMBER(J75),J75&gt;=5),AND(ISNUMBER(M75),M75&gt;=1)),AND(ISNUMBER(SERACH("papillary",N75)),OR(Y75="positive",Z75="positive"), ISNUMBER(SEARCH("BRAF",AB75)))),"intermediate","low"))</f>
        <v>low</v>
      </c>
      <c r="AF75" s="27" t="str">
        <f t="shared" si="15"/>
        <v>2</v>
      </c>
      <c r="AG75" s="27" t="str">
        <f t="shared" si="16"/>
        <v>0</v>
      </c>
      <c r="AH75" s="27" t="str">
        <f t="shared" si="19"/>
        <v>0</v>
      </c>
      <c r="AI75" s="34" t="str">
        <f t="shared" si="20"/>
        <v>I</v>
      </c>
      <c r="AJ75" s="26" t="s">
        <v>936</v>
      </c>
      <c r="AK75" s="31" t="s">
        <v>943</v>
      </c>
      <c r="AL75" s="31" t="s">
        <v>941</v>
      </c>
      <c r="AM75" s="31" t="s">
        <v>944</v>
      </c>
      <c r="AN75" s="31" t="s">
        <v>70</v>
      </c>
      <c r="AO75" s="32">
        <f t="shared" ca="1" si="21"/>
        <v>1</v>
      </c>
      <c r="AP75" s="27">
        <f t="shared" si="22"/>
        <v>1</v>
      </c>
      <c r="AQ75" s="27">
        <f t="shared" si="23"/>
        <v>1</v>
      </c>
      <c r="AR75" s="27">
        <f t="shared" si="24"/>
        <v>1</v>
      </c>
      <c r="AS75" s="33">
        <f t="shared" si="17"/>
        <v>1</v>
      </c>
    </row>
    <row r="76" spans="1:45">
      <c r="A76" t="str">
        <f>'Model output'!A75</f>
        <v>TCGA-DJ-A2Q1</v>
      </c>
      <c r="B76" s="42">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X</v>
      </c>
      <c r="F76" t="str">
        <f t="shared" si="13"/>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output'!G75)),AND(ISNUMBER(SEARCH("V ",'Model output'!G75)), NOT(ISNUMBER(SEARCH("VI",'Model output'!G75)))),ISNUMBER(SEARCH("five",'Model output'!G75)),ISNUMBER(SEARCH("5",'Model output'!G75))))), "lateral", "central"))</f>
        <v>central</v>
      </c>
      <c r="H76" t="str">
        <f>IF('Model output'!H75="","negative",IF('Model output'!H75="[]", "negative", IF(OR(ISNUMBER(SEARCH("lymph node",'Model output'!H75)),ISNUMBER(SEARCH("Not mentioned",'Model output'!H75)),ISNUMBER(SEARCH("neck",'Model output'!H75)),ISNUMBER(SEARCH("Not applicable",'Model output'!H75))),"negative","positive")))</f>
        <v>negative</v>
      </c>
      <c r="I76">
        <f>IF('Model output'!I75="","",IF(ISNUMBER('Model output'!I75),'Model output'!I75,1))</f>
        <v>12</v>
      </c>
      <c r="J76">
        <f>IF('Model output'!J75="","",IF(AND(ISNUMBER('Model output'!J75),'Model output'!J75&lt;=I76),'Model output'!J75,IF(ISNUMBER(SEARCH("0/",'Model output'!J75)),0,1)))</f>
        <v>6</v>
      </c>
      <c r="K76" t="str" cm="1">
        <f t="array" ref="K76">IF(COUNT(FIND({0,1,2,3,4,5,6,7,8,9},'Model output'!K75))&gt;0,'Model output'!K75,"")</f>
        <v>1.3cm</v>
      </c>
      <c r="L76" s="8" t="str">
        <f t="shared" si="18"/>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v>
      </c>
      <c r="O76" t="str">
        <f>IF('Model output'!M75="","",'Model output'!M75)</f>
        <v>classical</v>
      </c>
      <c r="P76" t="str">
        <f>IF('Model output'!N75="","",'Model output'!N75)</f>
        <v>1.6 cm</v>
      </c>
      <c r="Q76" t="str">
        <f t="shared" si="14"/>
        <v>1.6cm</v>
      </c>
      <c r="R76" cm="1">
        <f t="array" ref="R76">IF(Q76="","",IF(ISNUMBER(SEARCH("cm",Q76)),MAX(VALUE(SUBSTITUTE(_xlfn.FILTERXML("&lt;t&gt;&lt;s&gt;"&amp;SUBSTITUTE(Q76,",","&lt;/s&gt;&lt;s&gt;")&amp;"&lt;/s&gt;&lt;/t&gt;","//s"),"cm",""))),MAX(VALUE(SUBSTITUTE(_xlfn.FILTERXML("&lt;t&gt;&lt;s&gt;"&amp;SUBSTITUTE(Q76,",","&lt;/s&gt;&lt;s&gt;")&amp;"&lt;/s&gt;&lt;/t&gt;","//s"),"mm","")))/10))</f>
        <v>1.6</v>
      </c>
      <c r="S76" t="str">
        <f>IF(OR('Model output'!P75="",ISNUMBER(SEARCH("Not identified", 'Model output'!P75)),ISNUMBER(SEARCH("Absent",'Model output'!P75)),ISNUMBER(SEARCH("No",'Model output'!P75)),ISNUMBER(SEARCH("Negative",'Model output'!P75))),"negative","positive")</f>
        <v>negative</v>
      </c>
      <c r="T76">
        <f>IF('Model output'!O75="","",'Model output'!O75)</f>
        <v>5</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t="str">
        <f>IF('Model output'!S75="","", IF('Model output'!S75= "[]", "", 'Model output'!S75))</f>
        <v>Not identified</v>
      </c>
      <c r="Y76" t="str">
        <f>IF(OR('Model output'!S75="",ISNUMBER(SEARCH("Absent",'Model output'!S75)),ISNUMBER(SEARCH("Not identified",'Model output'!S75)),ISNUMBER(SEARCH("limited to thyroid",'Model output'!S75)),ISNUMBER(SEARCH("No",'Model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 IF('Model output'!T75="[]", "", IF('Model output'!T75="Not mentioned", "No", "Yes")))</f>
        <v/>
      </c>
      <c r="AB76" t="str">
        <f>IF(AA76&lt;&gt;"Yes","",IF(OR('Model output'!U75="",'Model output'!U75="[]",ISNUMBER(SEARCH("Not identified",'Model output'!U75))),"",'Model output'!U75))</f>
        <v/>
      </c>
      <c r="AC76" s="1" t="str">
        <f>IF(OR('Model output'!V75="", AND(ISERROR(SEARCH("Positive",'Model output'!V75)), ISNUMBER(SEARCH("Negative",'Model output'!V75))), ISNUMBER(SEARCH("Uninvolved",'Model output'!V75)), ISNUMBER(SEARCH("not involved",'Model output'!V75)), ISNUMBER(SEARCH("cannot be assessed",'Model output'!V75)), ISNUMBER(SEARCH("Free",'Model output'!V75)), ISNUMBER(SEARCH("1 mm",'Model output'!V75)), ISNUMBER(SEARCH("0.1 CM",'Model output'!V75)), ISNUMBER(SEARCH("less than 0.2 mm",'Model output'!V75)), ISNUMBER(SEARCH("less than 0.5 mm",'Model output'!V75)), ISNUMBER(SEARCH("Margins close",'Model output'!V75)), ISNUMBER(SEARCH("extends close to",'Model output'!V75)), ISNUMBER(SEARCH("abut",'Model output'!V75))), "negative", "positive")</f>
        <v>negative</v>
      </c>
      <c r="AE76" s="26"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AND(ISNUMBER(J76),J76&gt;=5),M76=""),AND(AND(ISNUMBER(J76),J76&gt;=5),AND(ISNUMBER(M76),M76&gt;=1)),AND(ISNUMBER(SERACH("papillary",N76)),OR(Y76="positive",Z76="positive"), ISNUMBER(SEARCH("BRAF",AB76)))),"intermediate","low"))</f>
        <v>intermediate</v>
      </c>
      <c r="AF76" s="27" t="str">
        <f t="shared" si="15"/>
        <v>1b</v>
      </c>
      <c r="AG76" s="27" t="str">
        <f t="shared" si="16"/>
        <v>1a</v>
      </c>
      <c r="AH76" s="27" t="str">
        <f t="shared" si="19"/>
        <v>0</v>
      </c>
      <c r="AI76" s="34" t="str">
        <f t="shared" si="20"/>
        <v>I</v>
      </c>
      <c r="AJ76" s="26" t="s">
        <v>937</v>
      </c>
      <c r="AK76" s="31" t="s">
        <v>940</v>
      </c>
      <c r="AL76" s="31" t="s">
        <v>940</v>
      </c>
      <c r="AM76" s="31" t="s">
        <v>944</v>
      </c>
      <c r="AN76" s="31" t="s">
        <v>70</v>
      </c>
      <c r="AO76" s="32">
        <f t="shared" ca="1" si="21"/>
        <v>1</v>
      </c>
      <c r="AP76" s="27">
        <f t="shared" si="22"/>
        <v>1</v>
      </c>
      <c r="AQ76" s="27">
        <f t="shared" si="23"/>
        <v>0</v>
      </c>
      <c r="AR76" s="27">
        <f t="shared" si="24"/>
        <v>1</v>
      </c>
      <c r="AS76" s="33">
        <f t="shared" si="17"/>
        <v>1</v>
      </c>
    </row>
    <row r="77" spans="1:45">
      <c r="A77" t="str">
        <f>'Model output'!A76</f>
        <v>TCGA-DJ-A2Q2</v>
      </c>
      <c r="B77" s="42">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3"/>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output'!G76)),AND(ISNUMBER(SEARCH("V ",'Model output'!G76)), NOT(ISNUMBER(SEARCH("VI",'Model output'!G76)))),ISNUMBER(SEARCH("five",'Model output'!G76)),ISNUMBER(SEARCH("5",'Model output'!G76))))), "lateral", "central"))</f>
        <v/>
      </c>
      <c r="H77" t="str">
        <f>IF('Model output'!H76="","negative",IF('Model output'!H76="[]", "negative", IF(OR(ISNUMBER(SEARCH("lymph node",'Model output'!H76)),ISNUMBER(SEARCH("Not mentioned",'Model output'!H76)),ISNUMBER(SEARCH("neck",'Model output'!H76)),ISNUMBER(SEARCH("Not applicable",'Model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18"/>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v>
      </c>
      <c r="O77" t="str">
        <f>IF('Model output'!M76="","",'Model output'!M76)</f>
        <v>Follicular variant</v>
      </c>
      <c r="P77" t="str">
        <f>IF('Model output'!N76="","",'Model output'!N76)</f>
        <v>4.9 cm</v>
      </c>
      <c r="Q77" t="str">
        <f t="shared" si="14"/>
        <v>4.9cm</v>
      </c>
      <c r="R77" cm="1">
        <f t="array" ref="R77">IF(Q77="","",IF(ISNUMBER(SEARCH("cm",Q77)),MAX(VALUE(SUBSTITUTE(_xlfn.FILTERXML("&lt;t&gt;&lt;s&gt;"&amp;SUBSTITUTE(Q77,",","&lt;/s&gt;&lt;s&gt;")&amp;"&lt;/s&gt;&lt;/t&gt;","//s"),"cm",""))),MAX(VALUE(SUBSTITUTE(_xlfn.FILTERXML("&lt;t&gt;&lt;s&gt;"&amp;SUBSTITUTE(Q77,",","&lt;/s&gt;&lt;s&gt;")&amp;"&lt;/s&gt;&lt;/t&gt;","//s"),"mm","")))/10))</f>
        <v>4.9000000000000004</v>
      </c>
      <c r="S77" t="str">
        <f>IF(OR('Model output'!P76="",ISNUMBER(SEARCH("Not identified", 'Model output'!P76)),ISNUMBER(SEARCH("Absent",'Model output'!P76)),ISNUMBER(SEARCH("No",'Model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t="str">
        <f>IF('Model output'!S76="","", IF('Model output'!S76= "[]", "", 'Model output'!S76))</f>
        <v>Not identified</v>
      </c>
      <c r="Y77" t="str">
        <f>IF(OR('Model output'!S76="",ISNUMBER(SEARCH("Absent",'Model output'!S76)),ISNUMBER(SEARCH("Not identified",'Model output'!S76)),ISNUMBER(SEARCH("limited to thyroid",'Model output'!S76)),ISNUMBER(SEARCH("No",'Model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 IF('Model output'!T76="[]", "", IF('Model output'!T76="Not mentioned", "No", "Yes")))</f>
        <v/>
      </c>
      <c r="AB77" t="str">
        <f>IF(AA77&lt;&gt;"Yes","",IF(OR('Model output'!U76="",'Model output'!U76="[]",ISNUMBER(SEARCH("Not identified",'Model output'!U76))),"",'Model output'!U76))</f>
        <v/>
      </c>
      <c r="AC77" s="1" t="str">
        <f>IF(OR('Model output'!V76="", AND(ISERROR(SEARCH("Positive",'Model output'!V76)), ISNUMBER(SEARCH("Negative",'Model output'!V76))), ISNUMBER(SEARCH("Uninvolved",'Model output'!V76)), ISNUMBER(SEARCH("not involved",'Model output'!V76)), ISNUMBER(SEARCH("cannot be assessed",'Model output'!V76)), ISNUMBER(SEARCH("Free",'Model output'!V76)), ISNUMBER(SEARCH("1 mm",'Model output'!V76)), ISNUMBER(SEARCH("0.1 CM",'Model output'!V76)), ISNUMBER(SEARCH("less than 0.2 mm",'Model output'!V76)), ISNUMBER(SEARCH("less than 0.5 mm",'Model output'!V76)), ISNUMBER(SEARCH("Margins close",'Model output'!V76)), ISNUMBER(SEARCH("extends close to",'Model output'!V76)), ISNUMBER(SEARCH("abut",'Model output'!V76))), "negative", "positive")</f>
        <v>negative</v>
      </c>
      <c r="AE77" s="26"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AND(ISNUMBER(J77),J77&gt;=5),M77=""),AND(AND(ISNUMBER(J77),J77&gt;=5),AND(ISNUMBER(M77),M77&gt;=1)),AND(ISNUMBER(SERACH("papillary",N77)),OR(Y77="positive",Z77="positive"), ISNUMBER(SEARCH("BRAF",AB77)))),"intermediate","low"))</f>
        <v>low</v>
      </c>
      <c r="AF77" s="27" t="str">
        <f t="shared" si="15"/>
        <v>3a</v>
      </c>
      <c r="AG77" s="27" t="str">
        <f t="shared" si="16"/>
        <v>0</v>
      </c>
      <c r="AH77" s="27" t="str">
        <f t="shared" si="19"/>
        <v>0</v>
      </c>
      <c r="AI77" s="34" t="str">
        <f t="shared" si="20"/>
        <v>II</v>
      </c>
      <c r="AJ77" s="26" t="s">
        <v>936</v>
      </c>
      <c r="AK77" s="31" t="s">
        <v>946</v>
      </c>
      <c r="AL77" s="31" t="s">
        <v>941</v>
      </c>
      <c r="AM77" s="31" t="s">
        <v>944</v>
      </c>
      <c r="AN77" s="31" t="s">
        <v>942</v>
      </c>
      <c r="AO77" s="32">
        <f t="shared" ca="1" si="21"/>
        <v>1</v>
      </c>
      <c r="AP77" s="27">
        <f t="shared" si="22"/>
        <v>1</v>
      </c>
      <c r="AQ77" s="27">
        <f t="shared" si="23"/>
        <v>1</v>
      </c>
      <c r="AR77" s="27">
        <f t="shared" si="24"/>
        <v>1</v>
      </c>
      <c r="AS77" s="33">
        <f t="shared" si="17"/>
        <v>1</v>
      </c>
    </row>
    <row r="78" spans="1:45">
      <c r="A78" t="str">
        <f>'Model output'!A77</f>
        <v>TCGA-DJ-A2Q3</v>
      </c>
      <c r="B78" s="42">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X</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X</v>
      </c>
      <c r="F78" t="str">
        <f t="shared" si="13"/>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output'!G77)),AND(ISNUMBER(SEARCH("V ",'Model output'!G77)), NOT(ISNUMBER(SEARCH("VI",'Model output'!G77)))),ISNUMBER(SEARCH("five",'Model output'!G77)),ISNUMBER(SEARCH("5",'Model output'!G77))))), "lateral", "central"))</f>
        <v>central</v>
      </c>
      <c r="H78" t="str">
        <f>IF('Model output'!H77="","negative",IF('Model output'!H77="[]", "negative", IF(OR(ISNUMBER(SEARCH("lymph node",'Model output'!H77)),ISNUMBER(SEARCH("Not mentioned",'Model output'!H77)),ISNUMBER(SEARCH("neck",'Model output'!H77)),ISNUMBER(SEARCH("Not applicable",'Model output'!H77))),"negative","positive")))</f>
        <v>negative</v>
      </c>
      <c r="I78">
        <f>IF('Model output'!I77="","",IF(ISNUMBER('Model output'!I77),'Model output'!I77,1))</f>
        <v>4</v>
      </c>
      <c r="J78">
        <f>IF('Model output'!J77="","",IF(AND(ISNUMBER('Model output'!J77),'Model output'!J77&lt;=I78),'Model output'!J77,IF(ISNUMBER(SEARCH("0/",'Model output'!J77)),0,1)))</f>
        <v>1</v>
      </c>
      <c r="K78" t="str" cm="1">
        <f t="array" ref="K78">IF(COUNT(FIND({0,1,2,3,4,5,6,7,8,9},'Model output'!K77))&gt;0,'Model output'!K77,"")</f>
        <v>0.55 cm</v>
      </c>
      <c r="L78" s="8" t="str">
        <f t="shared" si="18"/>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 carcinoma</v>
      </c>
      <c r="O78" t="str">
        <f>IF('Model output'!M77="","",'Model output'!M77)</f>
        <v/>
      </c>
      <c r="P78" t="str">
        <f>IF('Model output'!N77="","",'Model output'!N77)</f>
        <v>0.8 cm</v>
      </c>
      <c r="Q78" t="str">
        <f t="shared" si="14"/>
        <v>0.8cm</v>
      </c>
      <c r="R78" cm="1">
        <f t="array" ref="R78">IF(Q78="","",IF(ISNUMBER(SEARCH("cm",Q78)),MAX(VALUE(SUBSTITUTE(_xlfn.FILTERXML("&lt;t&gt;&lt;s&gt;"&amp;SUBSTITUTE(Q78,",","&lt;/s&gt;&lt;s&gt;")&amp;"&lt;/s&gt;&lt;/t&gt;","//s"),"cm",""))),MAX(VALUE(SUBSTITUTE(_xlfn.FILTERXML("&lt;t&gt;&lt;s&gt;"&amp;SUBSTITUTE(Q78,",","&lt;/s&gt;&lt;s&gt;")&amp;"&lt;/s&gt;&lt;/t&gt;","//s"),"mm","")))/10))</f>
        <v>0.8</v>
      </c>
      <c r="S78" t="str">
        <f>IF(OR('Model output'!P77="",ISNUMBER(SEARCH("Not identified", 'Model output'!P77)),ISNUMBER(SEARCH("Absent",'Model output'!P77)),ISNUMBER(SEARCH("No",'Model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t="str">
        <f>IF('Model output'!S77="","", IF('Model output'!S77= "[]", "", 'Model output'!S77))</f>
        <v>Invades: perithyroidal soft tissue and focally skeletal muscle</v>
      </c>
      <c r="Y78" t="str">
        <f>IF(OR('Model output'!S77="",ISNUMBER(SEARCH("Absent",'Model output'!S77)),ISNUMBER(SEARCH("Not identified",'Model output'!S77)),ISNUMBER(SEARCH("limited to thyroid",'Model output'!S77)),ISNUMBER(SEARCH("No",'Model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 IF('Model output'!T77="[]", "", IF('Model output'!T77="Not mentioned", "No", "Yes")))</f>
        <v/>
      </c>
      <c r="AB78" t="str">
        <f>IF(AA78&lt;&gt;"Yes","",IF(OR('Model output'!U77="",'Model output'!U77="[]",ISNUMBER(SEARCH("Not identified",'Model output'!U77))),"",'Model output'!U77))</f>
        <v/>
      </c>
      <c r="AC78" s="1" t="str">
        <f>IF(OR('Model output'!V77="", AND(ISERROR(SEARCH("Positive",'Model output'!V77)), ISNUMBER(SEARCH("Negative",'Model output'!V77))), ISNUMBER(SEARCH("Uninvolved",'Model output'!V77)), ISNUMBER(SEARCH("not involved",'Model output'!V77)), ISNUMBER(SEARCH("cannot be assessed",'Model output'!V77)), ISNUMBER(SEARCH("Free",'Model output'!V77)), ISNUMBER(SEARCH("1 mm",'Model output'!V77)), ISNUMBER(SEARCH("0.1 CM",'Model output'!V77)), ISNUMBER(SEARCH("less than 0.2 mm",'Model output'!V77)), ISNUMBER(SEARCH("less than 0.5 mm",'Model output'!V77)), ISNUMBER(SEARCH("Margins close",'Model output'!V77)), ISNUMBER(SEARCH("extends close to",'Model output'!V77)), ISNUMBER(SEARCH("abut",'Model output'!V77))), "negative", "positive")</f>
        <v>negative</v>
      </c>
      <c r="AE78" s="26"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AND(ISNUMBER(J78),J78&gt;=5),M78=""),AND(AND(ISNUMBER(J78),J78&gt;=5),AND(ISNUMBER(M78),M78&gt;=1)),AND(ISNUMBER(SERACH("papillary",N78)),OR(Y78="positive",Z78="positive"), ISNUMBER(SEARCH("BRAF",AB78)))),"intermediate","low"))</f>
        <v>high</v>
      </c>
      <c r="AF78" s="27" t="str">
        <f t="shared" si="15"/>
        <v>3b</v>
      </c>
      <c r="AG78" s="27" t="str">
        <f t="shared" si="16"/>
        <v>1a</v>
      </c>
      <c r="AH78" s="27" t="str">
        <f t="shared" si="19"/>
        <v>0</v>
      </c>
      <c r="AI78" s="34" t="str">
        <f t="shared" si="20"/>
        <v>II</v>
      </c>
      <c r="AJ78" s="26" t="s">
        <v>935</v>
      </c>
      <c r="AK78" s="31" t="s">
        <v>939</v>
      </c>
      <c r="AL78" s="31" t="s">
        <v>945</v>
      </c>
      <c r="AM78" s="31" t="s">
        <v>944</v>
      </c>
      <c r="AN78" s="31" t="s">
        <v>942</v>
      </c>
      <c r="AO78" s="32">
        <f t="shared" si="21"/>
        <v>1</v>
      </c>
      <c r="AP78" s="27">
        <f t="shared" si="22"/>
        <v>1</v>
      </c>
      <c r="AQ78" s="27">
        <f t="shared" si="23"/>
        <v>1</v>
      </c>
      <c r="AR78" s="27">
        <f t="shared" si="24"/>
        <v>1</v>
      </c>
      <c r="AS78" s="33">
        <f t="shared" si="17"/>
        <v>1</v>
      </c>
    </row>
    <row r="79" spans="1:45">
      <c r="A79" t="str">
        <f>'Model output'!A78</f>
        <v>TCGA-DJ-A2Q5</v>
      </c>
      <c r="B79" s="42">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X</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
      </c>
      <c r="F79" t="str">
        <f t="shared" si="13"/>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output'!G78)),AND(ISNUMBER(SEARCH("V ",'Model output'!G78)), NOT(ISNUMBER(SEARCH("VI",'Model output'!G78)))),ISNUMBER(SEARCH("five",'Model output'!G78)),ISNUMBER(SEARCH("5",'Model output'!G78))))), "lateral", "central"))</f>
        <v>lateral</v>
      </c>
      <c r="H79" t="str">
        <f>IF('Model output'!H78="","negative",IF('Model output'!H78="[]", "negative", IF(OR(ISNUMBER(SEARCH("lymph node",'Model output'!H78)),ISNUMBER(SEARCH("Not mentioned",'Model output'!H78)),ISNUMBER(SEARCH("neck",'Model output'!H78)),ISNUMBER(SEARCH("Not applicable",'Model output'!H78))),"negative","positive")))</f>
        <v>negative</v>
      </c>
      <c r="I79">
        <f>IF('Model output'!I78="","",IF(ISNUMBER('Model output'!I78),'Model output'!I78,1))</f>
        <v>5</v>
      </c>
      <c r="J79">
        <f>IF('Model output'!J78="","",IF(AND(ISNUMBER('Model output'!J78),'Model output'!J78&lt;=I79),'Model output'!J78,IF(ISNUMBER(SEARCH("0/",'Model output'!J78)),0,1)))</f>
        <v>3</v>
      </c>
      <c r="K79" t="str" cm="1">
        <f t="array" ref="K79">IF(COUNT(FIND({0,1,2,3,4,5,6,7,8,9},'Model output'!K78))&gt;0,'Model output'!K78,"")</f>
        <v>2.1cm</v>
      </c>
      <c r="L79" s="8" t="str">
        <f t="shared" si="18"/>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v>
      </c>
      <c r="O79" t="str">
        <f>IF('Model output'!M78="","",'Model output'!M78)</f>
        <v>Classical</v>
      </c>
      <c r="P79" t="str">
        <f>IF('Model output'!N78="","",'Model output'!N78)</f>
        <v>4cm</v>
      </c>
      <c r="Q79" t="str">
        <f t="shared" si="14"/>
        <v>4cm</v>
      </c>
      <c r="R79" cm="1">
        <f t="array" ref="R79">IF(Q79="","",IF(ISNUMBER(SEARCH("cm",Q79)),MAX(VALUE(SUBSTITUTE(_xlfn.FILTERXML("&lt;t&gt;&lt;s&gt;"&amp;SUBSTITUTE(Q79,",","&lt;/s&gt;&lt;s&gt;")&amp;"&lt;/s&gt;&lt;/t&gt;","//s"),"cm",""))),MAX(VALUE(SUBSTITUTE(_xlfn.FILTERXML("&lt;t&gt;&lt;s&gt;"&amp;SUBSTITUTE(Q79,",","&lt;/s&gt;&lt;s&gt;")&amp;"&lt;/s&gt;&lt;/t&gt;","//s"),"mm","")))/10))</f>
        <v>4</v>
      </c>
      <c r="S79" t="str">
        <f>IF(OR('Model output'!P78="",ISNUMBER(SEARCH("Not identified", 'Model output'!P78)),ISNUMBER(SEARCH("Absent",'Model output'!P78)),ISNUMBER(SEARCH("No",'Model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t="str">
        <f>IF('Model output'!S78="","", IF('Model output'!S78= "[]", "", 'Model output'!S78))</f>
        <v>Not identified</v>
      </c>
      <c r="Y79" t="str">
        <f>IF(OR('Model output'!S78="",ISNUMBER(SEARCH("Absent",'Model output'!S78)),ISNUMBER(SEARCH("Not identified",'Model output'!S78)),ISNUMBER(SEARCH("limited to thyroid",'Model output'!S78)),ISNUMBER(SEARCH("No",'Model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 IF('Model output'!T78="[]", "", IF('Model output'!T78="Not mentioned", "No", "Yes")))</f>
        <v/>
      </c>
      <c r="AB79" t="str">
        <f>IF(AA79&lt;&gt;"Yes","",IF(OR('Model output'!U78="",'Model output'!U78="[]",ISNUMBER(SEARCH("Not identified",'Model output'!U78))),"",'Model output'!U78))</f>
        <v/>
      </c>
      <c r="AC79" s="1" t="str">
        <f>IF(OR('Model output'!V78="", AND(ISERROR(SEARCH("Positive",'Model output'!V78)), ISNUMBER(SEARCH("Negative",'Model output'!V78))), ISNUMBER(SEARCH("Uninvolved",'Model output'!V78)), ISNUMBER(SEARCH("not involved",'Model output'!V78)), ISNUMBER(SEARCH("cannot be assessed",'Model output'!V78)), ISNUMBER(SEARCH("Free",'Model output'!V78)), ISNUMBER(SEARCH("1 mm",'Model output'!V78)), ISNUMBER(SEARCH("0.1 CM",'Model output'!V78)), ISNUMBER(SEARCH("less than 0.2 mm",'Model output'!V78)), ISNUMBER(SEARCH("less than 0.5 mm",'Model output'!V78)), ISNUMBER(SEARCH("Margins close",'Model output'!V78)), ISNUMBER(SEARCH("extends close to",'Model output'!V78)), ISNUMBER(SEARCH("abut",'Model output'!V78))), "negative", "positive")</f>
        <v>negative</v>
      </c>
      <c r="AE79" s="26"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AND(ISNUMBER(J79),J79&gt;=5),M79=""),AND(AND(ISNUMBER(J79),J79&gt;=5),AND(ISNUMBER(M79),M79&gt;=1)),AND(ISNUMBER(SERACH("papillary",N79)),OR(Y79="positive",Z79="positive"), ISNUMBER(SEARCH("BRAF",AB79)))),"intermediate","low"))</f>
        <v>intermediate</v>
      </c>
      <c r="AF79" s="27" t="str">
        <f t="shared" si="15"/>
        <v>2</v>
      </c>
      <c r="AG79" s="27" t="str">
        <f t="shared" si="16"/>
        <v>1b</v>
      </c>
      <c r="AH79" s="27" t="str">
        <f t="shared" si="19"/>
        <v>0</v>
      </c>
      <c r="AI79" s="34" t="str">
        <f t="shared" si="20"/>
        <v>I</v>
      </c>
      <c r="AJ79" s="26" t="s">
        <v>937</v>
      </c>
      <c r="AK79" s="31" t="s">
        <v>943</v>
      </c>
      <c r="AL79" s="31" t="s">
        <v>940</v>
      </c>
      <c r="AM79" s="31" t="s">
        <v>944</v>
      </c>
      <c r="AN79" s="31" t="s">
        <v>70</v>
      </c>
      <c r="AO79" s="32">
        <f t="shared" ca="1" si="21"/>
        <v>1</v>
      </c>
      <c r="AP79" s="27">
        <f t="shared" si="22"/>
        <v>1</v>
      </c>
      <c r="AQ79" s="27">
        <f t="shared" si="23"/>
        <v>1</v>
      </c>
      <c r="AR79" s="27">
        <f t="shared" si="24"/>
        <v>1</v>
      </c>
      <c r="AS79" s="33">
        <f t="shared" si="17"/>
        <v>1</v>
      </c>
    </row>
    <row r="80" spans="1:45">
      <c r="A80" t="str">
        <f>'Model output'!A79</f>
        <v>TCGA-DJ-A2Q6</v>
      </c>
      <c r="B80" s="42">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X</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X</v>
      </c>
      <c r="F80" t="str">
        <f t="shared" si="13"/>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output'!G79)),AND(ISNUMBER(SEARCH("V ",'Model output'!G79)), NOT(ISNUMBER(SEARCH("VI",'Model output'!G79)))),ISNUMBER(SEARCH("five",'Model output'!G79)),ISNUMBER(SEARCH("5",'Model output'!G79))))), "lateral", "central"))</f>
        <v>lateral</v>
      </c>
      <c r="H80" t="str">
        <f>IF('Model output'!H79="","negative",IF('Model output'!H79="[]", "negative", IF(OR(ISNUMBER(SEARCH("lymph node",'Model output'!H79)),ISNUMBER(SEARCH("Not mentioned",'Model output'!H79)),ISNUMBER(SEARCH("neck",'Model output'!H79)),ISNUMBER(SEARCH("Not applicable",'Model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1.1cm</v>
      </c>
      <c r="L80" s="8" t="str">
        <f t="shared" si="18"/>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
      </c>
      <c r="P80" t="str">
        <f>IF('Model output'!N79="","",'Model output'!N79)</f>
        <v>1.1 cm</v>
      </c>
      <c r="Q80" t="str">
        <f t="shared" si="14"/>
        <v>1.1cm</v>
      </c>
      <c r="R80" cm="1">
        <f t="array" ref="R80">IF(Q80="","",IF(ISNUMBER(SEARCH("cm",Q80)),MAX(VALUE(SUBSTITUTE(_xlfn.FILTERXML("&lt;t&gt;&lt;s&gt;"&amp;SUBSTITUTE(Q80,",","&lt;/s&gt;&lt;s&gt;")&amp;"&lt;/s&gt;&lt;/t&gt;","//s"),"cm",""))),MAX(VALUE(SUBSTITUTE(_xlfn.FILTERXML("&lt;t&gt;&lt;s&gt;"&amp;SUBSTITUTE(Q80,",","&lt;/s&gt;&lt;s&gt;")&amp;"&lt;/s&gt;&lt;/t&gt;","//s"),"mm","")))/10))</f>
        <v>1.1000000000000001</v>
      </c>
      <c r="S80" t="str">
        <f>IF(OR('Model output'!P79="",ISNUMBER(SEARCH("Not identified", 'Model output'!P79)),ISNUMBER(SEARCH("Absent",'Model output'!P79)),ISNUMBER(SEARCH("No",'Model output'!P79)),ISNUMBER(SEARCH("Negative",'Model output'!P79))),"negative","positive")</f>
        <v>negative</v>
      </c>
      <c r="T80">
        <f>IF('Model output'!O79="","",'Model output'!O79)</f>
        <v>2</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positive</v>
      </c>
      <c r="X80" t="str">
        <f>IF('Model output'!S79="","", IF('Model output'!S79= "[]", "", 'Model output'!S79))</f>
        <v>invades : fibroadipose tissue</v>
      </c>
      <c r="Y80" t="str">
        <f>IF(OR('Model output'!S79="",ISNUMBER(SEARCH("Absent",'Model output'!S79)),ISNUMBER(SEARCH("Not identified",'Model output'!S79)),ISNUMBER(SEARCH("limited to thyroid",'Model output'!S79)),ISNUMBER(SEARCH("No",'Model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 IF('Model output'!T79="[]", "", IF('Model output'!T79="Not mentioned", "No", "Yes")))</f>
        <v/>
      </c>
      <c r="AB80" t="str">
        <f>IF(AA80&lt;&gt;"Yes","",IF(OR('Model output'!U79="",'Model output'!U79="[]",ISNUMBER(SEARCH("Not identified",'Model output'!U79))),"",'Model output'!U79))</f>
        <v/>
      </c>
      <c r="AC80" s="1" t="str">
        <f>IF(OR('Model output'!V79="", AND(ISERROR(SEARCH("Positive",'Model output'!V79)), ISNUMBER(SEARCH("Negative",'Model output'!V79))), ISNUMBER(SEARCH("Uninvolved",'Model output'!V79)), ISNUMBER(SEARCH("not involved",'Model output'!V79)), ISNUMBER(SEARCH("cannot be assessed",'Model output'!V79)), ISNUMBER(SEARCH("Free",'Model output'!V79)), ISNUMBER(SEARCH("1 mm",'Model output'!V79)), ISNUMBER(SEARCH("0.1 CM",'Model output'!V79)), ISNUMBER(SEARCH("less than 0.2 mm",'Model output'!V79)), ISNUMBER(SEARCH("less than 0.5 mm",'Model output'!V79)), ISNUMBER(SEARCH("Margins close",'Model output'!V79)), ISNUMBER(SEARCH("extends close to",'Model output'!V79)), ISNUMBER(SEARCH("abut",'Model output'!V79))), "negative", "positive")</f>
        <v>negative</v>
      </c>
      <c r="AE80" s="26"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AND(ISNUMBER(J80),J80&gt;=5),M80=""),AND(AND(ISNUMBER(J80),J80&gt;=5),AND(ISNUMBER(M80),M80&gt;=1)),AND(ISNUMBER(SERACH("papillary",N80)),OR(Y80="positive",Z80="positive"), ISNUMBER(SEARCH("BRAF",AB80)))),"intermediate","low"))</f>
        <v>intermediate</v>
      </c>
      <c r="AF80" s="27" t="str">
        <f t="shared" si="15"/>
        <v>1b</v>
      </c>
      <c r="AG80" s="27" t="str">
        <f t="shared" si="16"/>
        <v>1b</v>
      </c>
      <c r="AH80" s="27" t="str">
        <f t="shared" si="19"/>
        <v>0</v>
      </c>
      <c r="AI80" s="34" t="str">
        <f t="shared" si="20"/>
        <v>I</v>
      </c>
      <c r="AJ80" s="26" t="s">
        <v>937</v>
      </c>
      <c r="AK80" s="31" t="s">
        <v>940</v>
      </c>
      <c r="AL80" s="31" t="s">
        <v>940</v>
      </c>
      <c r="AM80" s="31" t="s">
        <v>944</v>
      </c>
      <c r="AN80" s="31" t="s">
        <v>70</v>
      </c>
      <c r="AO80" s="32">
        <f t="shared" ca="1" si="21"/>
        <v>1</v>
      </c>
      <c r="AP80" s="27">
        <f t="shared" si="22"/>
        <v>1</v>
      </c>
      <c r="AQ80" s="27">
        <f t="shared" si="23"/>
        <v>1</v>
      </c>
      <c r="AR80" s="27">
        <f t="shared" si="24"/>
        <v>1</v>
      </c>
      <c r="AS80" s="33">
        <f t="shared" si="17"/>
        <v>1</v>
      </c>
    </row>
    <row r="81" spans="1:45">
      <c r="A81" t="str">
        <f>'Model output'!A80</f>
        <v>TCGA-DJ-A2Q7</v>
      </c>
      <c r="B81" s="42">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0</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
      </c>
      <c r="F81" t="str">
        <f t="shared" si="13"/>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output'!G80)),AND(ISNUMBER(SEARCH("V ",'Model output'!G80)), NOT(ISNUMBER(SEARCH("VI",'Model output'!G80)))),ISNUMBER(SEARCH("five",'Model output'!G80)),ISNUMBER(SEARCH("5",'Model output'!G80))))), "lateral", "central"))</f>
        <v>lateral</v>
      </c>
      <c r="H81" t="str">
        <f>IF('Model output'!H80="","negative",IF('Model output'!H80="[]", "negative", IF(OR(ISNUMBER(SEARCH("lymph node",'Model output'!H80)),ISNUMBER(SEARCH("Not mentioned",'Model output'!H80)),ISNUMBER(SEARCH("neck",'Model output'!H80)),ISNUMBER(SEARCH("Not applicable",'Model output'!H80))),"negative","positive")))</f>
        <v>negative</v>
      </c>
      <c r="I81">
        <f>IF('Model output'!I80="","",IF(ISNUMBER('Model output'!I80),'Model output'!I80,1))</f>
        <v>2</v>
      </c>
      <c r="J81">
        <f>IF('Model output'!J80="","",IF(AND(ISNUMBER('Model output'!J80),'Model output'!J80&lt;=I81),'Model output'!J80,IF(ISNUMBER(SEARCH("0/",'Model output'!J80)),0,1)))</f>
        <v>2</v>
      </c>
      <c r="K81" t="str" cm="1">
        <f t="array" ref="K81">IF(COUNT(FIND({0,1,2,3,4,5,6,7,8,9},'Model output'!K80))&gt;0,'Model output'!K80,"")</f>
        <v>0.8cm</v>
      </c>
      <c r="L81" s="8" t="str">
        <f t="shared" si="18"/>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
      </c>
      <c r="P81" t="str">
        <f>IF('Model output'!N80="","",'Model output'!N80)</f>
        <v>2.5 cm</v>
      </c>
      <c r="Q81" t="str">
        <f t="shared" si="14"/>
        <v>2.5cm</v>
      </c>
      <c r="R81" cm="1">
        <f t="array" ref="R81">IF(Q81="","",IF(ISNUMBER(SEARCH("cm",Q81)),MAX(VALUE(SUBSTITUTE(_xlfn.FILTERXML("&lt;t&gt;&lt;s&gt;"&amp;SUBSTITUTE(Q81,",","&lt;/s&gt;&lt;s&gt;")&amp;"&lt;/s&gt;&lt;/t&gt;","//s"),"cm",""))),MAX(VALUE(SUBSTITUTE(_xlfn.FILTERXML("&lt;t&gt;&lt;s&gt;"&amp;SUBSTITUTE(Q81,",","&lt;/s&gt;&lt;s&gt;")&amp;"&lt;/s&gt;&lt;/t&gt;","//s"),"mm","")))/10))</f>
        <v>2.5</v>
      </c>
      <c r="S81" t="str">
        <f>IF(OR('Model output'!P80="",ISNUMBER(SEARCH("Not identified", 'Model output'!P80)),ISNUMBER(SEARCH("Absent",'Model output'!P80)),ISNUMBER(SEARCH("No",'Model output'!P80)),ISNUMBER(SEARCH("Negative",'Model output'!P80))),"negative","positive")</f>
        <v>negative</v>
      </c>
      <c r="T81">
        <f>IF('Model output'!O80="","",'Model output'!O80)</f>
        <v>3</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t="str">
        <f>IF('Model output'!S80="","", IF('Model output'!S80= "[]", "", 'Model output'!S80))</f>
        <v>Invades: extrathyroidal fibrous tissue, Focal</v>
      </c>
      <c r="Y81" t="str">
        <f>IF(OR('Model output'!S80="",ISNUMBER(SEARCH("Absent",'Model output'!S80)),ISNUMBER(SEARCH("Not identified",'Model output'!S80)),ISNUMBER(SEARCH("limited to thyroid",'Model output'!S80)),ISNUMBER(SEARCH("No",'Model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 IF('Model output'!T80="[]", "", IF('Model output'!T80="Not mentioned", "No", "Yes")))</f>
        <v/>
      </c>
      <c r="AB81" t="str">
        <f>IF(AA81&lt;&gt;"Yes","",IF(OR('Model output'!U80="",'Model output'!U80="[]",ISNUMBER(SEARCH("Not identified",'Model output'!U80))),"",'Model output'!U80))</f>
        <v/>
      </c>
      <c r="AC81" s="1" t="str">
        <f>IF(OR('Model output'!V80="", AND(ISERROR(SEARCH("Positive",'Model output'!V80)), ISNUMBER(SEARCH("Negative",'Model output'!V80))), ISNUMBER(SEARCH("Uninvolved",'Model output'!V80)), ISNUMBER(SEARCH("not involved",'Model output'!V80)), ISNUMBER(SEARCH("cannot be assessed",'Model output'!V80)), ISNUMBER(SEARCH("Free",'Model output'!V80)), ISNUMBER(SEARCH("1 mm",'Model output'!V80)), ISNUMBER(SEARCH("0.1 CM",'Model output'!V80)), ISNUMBER(SEARCH("less than 0.2 mm",'Model output'!V80)), ISNUMBER(SEARCH("less than 0.5 mm",'Model output'!V80)), ISNUMBER(SEARCH("Margins close",'Model output'!V80)), ISNUMBER(SEARCH("extends close to",'Model output'!V80)), ISNUMBER(SEARCH("abut",'Model output'!V80))), "negative", "positive")</f>
        <v>positive</v>
      </c>
      <c r="AE81" s="26"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AND(ISNUMBER(J81),J81&gt;=5),M81=""),AND(AND(ISNUMBER(J81),J81&gt;=5),AND(ISNUMBER(M81),M81&gt;=1)),AND(ISNUMBER(SERACH("papillary",N81)),OR(Y81="positive",Z81="positive"), ISNUMBER(SEARCH("BRAF",AB81)))),"intermediate","low"))</f>
        <v>high</v>
      </c>
      <c r="AF81" s="27" t="str">
        <f t="shared" si="15"/>
        <v>2</v>
      </c>
      <c r="AG81" s="27" t="str">
        <f t="shared" si="16"/>
        <v>1b</v>
      </c>
      <c r="AH81" s="27" t="str">
        <f t="shared" si="19"/>
        <v>0</v>
      </c>
      <c r="AI81" s="34" t="str">
        <f t="shared" si="20"/>
        <v>I</v>
      </c>
      <c r="AJ81" s="26" t="s">
        <v>935</v>
      </c>
      <c r="AK81" s="31" t="s">
        <v>943</v>
      </c>
      <c r="AL81" s="31" t="s">
        <v>945</v>
      </c>
      <c r="AM81" s="31" t="s">
        <v>944</v>
      </c>
      <c r="AN81" s="31" t="s">
        <v>70</v>
      </c>
      <c r="AO81" s="32">
        <f t="shared" si="21"/>
        <v>1</v>
      </c>
      <c r="AP81" s="27">
        <f t="shared" si="22"/>
        <v>1</v>
      </c>
      <c r="AQ81" s="27">
        <f t="shared" si="23"/>
        <v>0</v>
      </c>
      <c r="AR81" s="27">
        <f t="shared" si="24"/>
        <v>1</v>
      </c>
      <c r="AS81" s="33">
        <f t="shared" si="17"/>
        <v>1</v>
      </c>
    </row>
    <row r="82" spans="1:45">
      <c r="A82" t="str">
        <f>'Model output'!A81</f>
        <v>TCGA-DJ-A2Q8</v>
      </c>
      <c r="B82" s="42">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X</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X</v>
      </c>
      <c r="F82" t="str">
        <f t="shared" si="13"/>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output'!G81)),AND(ISNUMBER(SEARCH("V ",'Model output'!G81)), NOT(ISNUMBER(SEARCH("VI",'Model output'!G81)))),ISNUMBER(SEARCH("five",'Model output'!G81)),ISNUMBER(SEARCH("5",'Model output'!G81))))), "lateral", "central"))</f>
        <v/>
      </c>
      <c r="H82" t="str">
        <f>IF('Model output'!H81="","negative",IF('Model output'!H81="[]", "negative", IF(OR(ISNUMBER(SEARCH("lymph node",'Model output'!H81)),ISNUMBER(SEARCH("Not mentioned",'Model output'!H81)),ISNUMBER(SEARCH("neck",'Model output'!H81)),ISNUMBER(SEARCH("Not applicable",'Model output'!H81))),"negative","positive")))</f>
        <v>negative</v>
      </c>
      <c r="I82">
        <f>IF('Model output'!I81="","",IF(ISNUMBER('Model output'!I81),'Model output'!I81,1))</f>
        <v>1</v>
      </c>
      <c r="J82">
        <f>IF('Model output'!J81="","",IF(AND(ISNUMBER('Model output'!J81),'Model output'!J81&lt;=I82),'Model output'!J81,IF(ISNUMBER(SEARCH("0/",'Model output'!J81)),0,1)))</f>
        <v>0</v>
      </c>
      <c r="K82" t="str" cm="1">
        <f t="array" ref="K82">IF(COUNT(FIND({0,1,2,3,4,5,6,7,8,9},'Model output'!K81))&gt;0,'Model output'!K81,"")</f>
        <v/>
      </c>
      <c r="L82" s="8" t="str">
        <f t="shared" si="18"/>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
      </c>
      <c r="P82" t="str">
        <f>IF('Model output'!N81="","",'Model output'!N81)</f>
        <v>0.9 cm</v>
      </c>
      <c r="Q82" t="str">
        <f t="shared" si="14"/>
        <v>0.9cm</v>
      </c>
      <c r="R82" cm="1">
        <f t="array" ref="R82">IF(Q82="","",IF(ISNUMBER(SEARCH("cm",Q82)),MAX(VALUE(SUBSTITUTE(_xlfn.FILTERXML("&lt;t&gt;&lt;s&gt;"&amp;SUBSTITUTE(Q82,",","&lt;/s&gt;&lt;s&gt;")&amp;"&lt;/s&gt;&lt;/t&gt;","//s"),"cm",""))),MAX(VALUE(SUBSTITUTE(_xlfn.FILTERXML("&lt;t&gt;&lt;s&gt;"&amp;SUBSTITUTE(Q82,",","&lt;/s&gt;&lt;s&gt;")&amp;"&lt;/s&gt;&lt;/t&gt;","//s"),"mm","")))/10))</f>
        <v>0.9</v>
      </c>
      <c r="S82" t="str">
        <f>IF(OR('Model output'!P81="",ISNUMBER(SEARCH("Not identified", 'Model output'!P81)),ISNUMBER(SEARCH("Absent",'Model output'!P81)),ISNUMBER(SEARCH("No",'Model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t="str">
        <f>IF('Model output'!S81="","", IF('Model output'!S81= "[]", "", 'Model output'!S81))</f>
        <v>Not identified</v>
      </c>
      <c r="Y82" t="str">
        <f>IF(OR('Model output'!S81="",ISNUMBER(SEARCH("Absent",'Model output'!S81)),ISNUMBER(SEARCH("Not identified",'Model output'!S81)),ISNUMBER(SEARCH("limited to thyroid",'Model output'!S81)),ISNUMBER(SEARCH("No",'Model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 IF('Model output'!T81="[]", "", IF('Model output'!T81="Not mentioned", "No", "Yes")))</f>
        <v/>
      </c>
      <c r="AB82" t="str">
        <f>IF(AA82&lt;&gt;"Yes","",IF(OR('Model output'!U81="",'Model output'!U81="[]",ISNUMBER(SEARCH("Not identified",'Model output'!U81))),"",'Model output'!U81))</f>
        <v/>
      </c>
      <c r="AC82" s="1" t="str">
        <f>IF(OR('Model output'!V81="", AND(ISERROR(SEARCH("Positive",'Model output'!V81)), ISNUMBER(SEARCH("Negative",'Model output'!V81))), ISNUMBER(SEARCH("Uninvolved",'Model output'!V81)), ISNUMBER(SEARCH("not involved",'Model output'!V81)), ISNUMBER(SEARCH("cannot be assessed",'Model output'!V81)), ISNUMBER(SEARCH("Free",'Model output'!V81)), ISNUMBER(SEARCH("1 mm",'Model output'!V81)), ISNUMBER(SEARCH("0.1 CM",'Model output'!V81)), ISNUMBER(SEARCH("less than 0.2 mm",'Model output'!V81)), ISNUMBER(SEARCH("less than 0.5 mm",'Model output'!V81)), ISNUMBER(SEARCH("Margins close",'Model output'!V81)), ISNUMBER(SEARCH("extends close to",'Model output'!V81)), ISNUMBER(SEARCH("abut",'Model output'!V81))), "negative", "positive")</f>
        <v>negative</v>
      </c>
      <c r="AE82" s="26"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AND(ISNUMBER(J82),J82&gt;=5),M82=""),AND(AND(ISNUMBER(J82),J82&gt;=5),AND(ISNUMBER(M82),M82&gt;=1)),AND(ISNUMBER(SERACH("papillary",N82)),OR(Y82="positive",Z82="positive"), ISNUMBER(SEARCH("BRAF",AB82)))),"intermediate","low"))</f>
        <v>low</v>
      </c>
      <c r="AF82" s="27" t="str">
        <f t="shared" si="15"/>
        <v>1a</v>
      </c>
      <c r="AG82" s="27" t="str">
        <f t="shared" si="16"/>
        <v>0</v>
      </c>
      <c r="AH82" s="27" t="str">
        <f t="shared" si="19"/>
        <v>0</v>
      </c>
      <c r="AI82" s="34" t="str">
        <f t="shared" si="20"/>
        <v>I</v>
      </c>
      <c r="AJ82" s="26" t="s">
        <v>936</v>
      </c>
      <c r="AK82" s="31" t="s">
        <v>945</v>
      </c>
      <c r="AL82" s="31" t="s">
        <v>941</v>
      </c>
      <c r="AM82" s="31" t="s">
        <v>944</v>
      </c>
      <c r="AN82" s="31" t="s">
        <v>70</v>
      </c>
      <c r="AO82" s="32">
        <f t="shared" ca="1" si="21"/>
        <v>1</v>
      </c>
      <c r="AP82" s="27">
        <f t="shared" si="22"/>
        <v>1</v>
      </c>
      <c r="AQ82" s="27">
        <f t="shared" si="23"/>
        <v>1</v>
      </c>
      <c r="AR82" s="27">
        <f t="shared" si="24"/>
        <v>1</v>
      </c>
      <c r="AS82" s="33">
        <f t="shared" si="17"/>
        <v>1</v>
      </c>
    </row>
    <row r="83" spans="1:45">
      <c r="A83" t="str">
        <f>'Model output'!A82</f>
        <v>TCGA-DJ-A2QA</v>
      </c>
      <c r="B83" s="42">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1</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0</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X</v>
      </c>
      <c r="F83" t="str">
        <f t="shared" si="13"/>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output'!G82)),AND(ISNUMBER(SEARCH("V ",'Model output'!G82)), NOT(ISNUMBER(SEARCH("VI",'Model output'!G82)))),ISNUMBER(SEARCH("five",'Model output'!G82)),ISNUMBER(SEARCH("5",'Model output'!G82))))), "lateral", "central"))</f>
        <v>central</v>
      </c>
      <c r="H83" t="str">
        <f>IF('Model output'!H82="","negative",IF('Model output'!H82="[]", "negative", IF(OR(ISNUMBER(SEARCH("lymph node",'Model output'!H82)),ISNUMBER(SEARCH("Not mentioned",'Model output'!H82)),ISNUMBER(SEARCH("neck",'Model output'!H82)),ISNUMBER(SEARCH("Not applicable",'Model output'!H82))),"negative","positive")))</f>
        <v>negative</v>
      </c>
      <c r="I83">
        <f>IF('Model output'!I82="","",IF(ISNUMBER('Model output'!I82),'Model output'!I82,1))</f>
        <v>1</v>
      </c>
      <c r="J83">
        <f>IF('Model output'!J82="","",IF(AND(ISNUMBER('Model output'!J82),'Model output'!J82&lt;=I83),'Model output'!J82,IF(ISNUMBER(SEARCH("0/",'Model output'!J82)),0,1)))</f>
        <v>1</v>
      </c>
      <c r="K83" t="str" cm="1">
        <f t="array" ref="K83">IF(COUNT(FIND({0,1,2,3,4,5,6,7,8,9},'Model output'!K82))&gt;0,'Model output'!K82,"")</f>
        <v>0.8 cm</v>
      </c>
      <c r="L83" s="8" t="str">
        <f t="shared" si="18"/>
        <v>0.8cm</v>
      </c>
      <c r="M83" cm="1">
        <f t="array" ref="M83">IF(L83="","",IF(ISNUMBER(SEARCH("cm",L83)),MAX(VALUE(SUBSTITUTE(_xlfn.FILTERXML("&lt;t&gt;&lt;s&gt;"&amp;SUBSTITUTE(L83,",","&lt;/s&gt;&lt;s&gt;")&amp;"&lt;/s&gt;&lt;/t&gt;","//s"),"cm",""))),MAX(VALUE(SUBSTITUTE(_xlfn.FILTERXML("&lt;t&gt;&lt;s&gt;"&amp;SUBSTITUTE(L83,",","&lt;/s&gt;&lt;s&gt;")&amp;"&lt;/s&gt;&lt;/t&gt;","//s"),"mm","")))/10))</f>
        <v>0.8</v>
      </c>
      <c r="N83" t="str">
        <f>IF('Model output'!L82="","",'Model output'!L82)</f>
        <v>Papillary carcinoma, follicular variant</v>
      </c>
      <c r="O83" t="str">
        <f>IF('Model output'!M82="","",'Model output'!M82)</f>
        <v/>
      </c>
      <c r="P83" t="str">
        <f>IF('Model output'!N82="","",'Model output'!N82)</f>
        <v>1.3 cm</v>
      </c>
      <c r="Q83" t="str">
        <f t="shared" si="14"/>
        <v>1.3cm</v>
      </c>
      <c r="R83" cm="1">
        <f t="array" ref="R83">IF(Q83="","",IF(ISNUMBER(SEARCH("cm",Q83)),MAX(VALUE(SUBSTITUTE(_xlfn.FILTERXML("&lt;t&gt;&lt;s&gt;"&amp;SUBSTITUTE(Q83,",","&lt;/s&gt;&lt;s&gt;")&amp;"&lt;/s&gt;&lt;/t&gt;","//s"),"cm",""))),MAX(VALUE(SUBSTITUTE(_xlfn.FILTERXML("&lt;t&gt;&lt;s&gt;"&amp;SUBSTITUTE(Q83,",","&lt;/s&gt;&lt;s&gt;")&amp;"&lt;/s&gt;&lt;/t&gt;","//s"),"mm","")))/10))</f>
        <v>1.3</v>
      </c>
      <c r="S83" t="str">
        <f>IF(OR('Model output'!P82="",ISNUMBER(SEARCH("Not identified", 'Model output'!P82)),ISNUMBER(SEARCH("Absent",'Model output'!P82)),ISNUMBER(SEARCH("No",'Model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t="str">
        <f>IF('Model output'!S82="","", IF('Model output'!S82= "[]", "", 'Model output'!S82))</f>
        <v>Invades: focally into peril-thyroid fibroadipose tissue</v>
      </c>
      <c r="Y83" t="str">
        <f>IF(OR('Model output'!S82="",ISNUMBER(SEARCH("Absent",'Model output'!S82)),ISNUMBER(SEARCH("Not identified",'Model output'!S82)),ISNUMBER(SEARCH("limited to thyroid",'Model output'!S82)),ISNUMBER(SEARCH("No",'Model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 IF('Model output'!T82="[]", "", IF('Model output'!T82="Not mentioned", "No", "Yes")))</f>
        <v/>
      </c>
      <c r="AB83" t="str">
        <f>IF(AA83&lt;&gt;"Yes","",IF(OR('Model output'!U82="",'Model output'!U82="[]",ISNUMBER(SEARCH("Not identified",'Model output'!U82))),"",'Model output'!U82))</f>
        <v/>
      </c>
      <c r="AC83" s="1" t="str">
        <f>IF(OR('Model output'!V82="", AND(ISERROR(SEARCH("Positive",'Model output'!V82)), ISNUMBER(SEARCH("Negative",'Model output'!V82))), ISNUMBER(SEARCH("Uninvolved",'Model output'!V82)), ISNUMBER(SEARCH("not involved",'Model output'!V82)), ISNUMBER(SEARCH("cannot be assessed",'Model output'!V82)), ISNUMBER(SEARCH("Free",'Model output'!V82)), ISNUMBER(SEARCH("1 mm",'Model output'!V82)), ISNUMBER(SEARCH("0.1 CM",'Model output'!V82)), ISNUMBER(SEARCH("less than 0.2 mm",'Model output'!V82)), ISNUMBER(SEARCH("less than 0.5 mm",'Model output'!V82)), ISNUMBER(SEARCH("Margins close",'Model output'!V82)), ISNUMBER(SEARCH("extends close to",'Model output'!V82)), ISNUMBER(SEARCH("abut",'Model output'!V82))), "negative", "positive")</f>
        <v>negative</v>
      </c>
      <c r="AE83" s="26"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AND(ISNUMBER(J83),J83&gt;=5),M83=""),AND(AND(ISNUMBER(J83),J83&gt;=5),AND(ISNUMBER(M83),M83&gt;=1)),AND(ISNUMBER(SERACH("papillary",N83)),OR(Y83="positive",Z83="positive"), ISNUMBER(SEARCH("BRAF",AB83)))),"intermediate","low"))</f>
        <v>intermediate</v>
      </c>
      <c r="AF83" s="27" t="str">
        <f t="shared" si="15"/>
        <v>1b</v>
      </c>
      <c r="AG83" s="27" t="str">
        <f t="shared" si="16"/>
        <v>1a</v>
      </c>
      <c r="AH83" s="27" t="str">
        <f t="shared" si="19"/>
        <v>0</v>
      </c>
      <c r="AI83" s="34" t="str">
        <f t="shared" si="20"/>
        <v>II</v>
      </c>
      <c r="AJ83" s="26" t="s">
        <v>937</v>
      </c>
      <c r="AK83" s="31" t="s">
        <v>940</v>
      </c>
      <c r="AL83" s="31" t="s">
        <v>941</v>
      </c>
      <c r="AM83" s="31" t="s">
        <v>944</v>
      </c>
      <c r="AN83" s="31" t="s">
        <v>70</v>
      </c>
      <c r="AO83" s="32">
        <f t="shared" ca="1" si="21"/>
        <v>1</v>
      </c>
      <c r="AP83" s="27">
        <f t="shared" si="22"/>
        <v>1</v>
      </c>
      <c r="AQ83" s="27">
        <f t="shared" si="23"/>
        <v>0</v>
      </c>
      <c r="AR83" s="27">
        <f t="shared" si="24"/>
        <v>1</v>
      </c>
      <c r="AS83" s="33">
        <f t="shared" si="17"/>
        <v>0</v>
      </c>
    </row>
    <row r="84" spans="1:45">
      <c r="A84" t="str">
        <f>'Model output'!A83</f>
        <v>TCGA-DJ-A2QB</v>
      </c>
      <c r="B84" s="42">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X</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X</v>
      </c>
      <c r="F84" t="str">
        <f t="shared" si="13"/>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output'!G83)),AND(ISNUMBER(SEARCH("V ",'Model output'!G83)), NOT(ISNUMBER(SEARCH("VI",'Model output'!G83)))),ISNUMBER(SEARCH("five",'Model output'!G83)),ISNUMBER(SEARCH("5",'Model output'!G83))))), "lateral", "central"))</f>
        <v>lateral</v>
      </c>
      <c r="H84" t="str">
        <f>IF('Model output'!H83="","negative",IF('Model output'!H83="[]", "negative", IF(OR(ISNUMBER(SEARCH("lymph node",'Model output'!H83)),ISNUMBER(SEARCH("Not mentioned",'Model output'!H83)),ISNUMBER(SEARCH("neck",'Model output'!H83)),ISNUMBER(SEARCH("Not applicable",'Model output'!H83))),"negative","positive")))</f>
        <v>negative</v>
      </c>
      <c r="I84">
        <f>IF('Model output'!I83="","",IF(ISNUMBER('Model output'!I83),'Model output'!I83,1))</f>
        <v>17</v>
      </c>
      <c r="J84">
        <f>IF('Model output'!J83="","",IF(AND(ISNUMBER('Model output'!J83),'Model output'!J83&lt;=I84),'Model output'!J83,IF(ISNUMBER(SEARCH("0/",'Model output'!J83)),0,1)))</f>
        <v>3</v>
      </c>
      <c r="K84" t="str" cm="1">
        <f t="array" ref="K84">IF(COUNT(FIND({0,1,2,3,4,5,6,7,8,9},'Model output'!K83))&gt;0,'Model output'!K83,"")</f>
        <v>0.23 cm</v>
      </c>
      <c r="L84" s="8" t="str">
        <f t="shared" si="18"/>
        <v>0.23cm</v>
      </c>
      <c r="M84" cm="1">
        <f t="array" ref="M84">IF(L84="","",IF(ISNUMBER(SEARCH("cm",L84)),MAX(VALUE(SUBSTITUTE(_xlfn.FILTERXML("&lt;t&gt;&lt;s&gt;"&amp;SUBSTITUTE(L84,",","&lt;/s&gt;&lt;s&gt;")&amp;"&lt;/s&gt;&lt;/t&gt;","//s"),"cm",""))),MAX(VALUE(SUBSTITUTE(_xlfn.FILTERXML("&lt;t&gt;&lt;s&gt;"&amp;SUBSTITUTE(L84,",","&lt;/s&gt;&lt;s&gt;")&amp;"&lt;/s&gt;&lt;/t&gt;","//s"),"mm","")))/10))</f>
        <v>0.23</v>
      </c>
      <c r="N84" t="str">
        <f>IF('Model output'!L83="","",'Model output'!L83)</f>
        <v>papillary</v>
      </c>
      <c r="O84" t="str">
        <f>IF('Model output'!M83="","",'Model output'!M83)</f>
        <v>follicular variant with oncocytic features and multiple microcarcinomas</v>
      </c>
      <c r="P84" t="str">
        <f>IF('Model output'!N83="","",'Model output'!N83)</f>
        <v>1.6 cm</v>
      </c>
      <c r="Q84" t="str">
        <f t="shared" si="14"/>
        <v>1.6cm</v>
      </c>
      <c r="R84" cm="1">
        <f t="array" ref="R84">IF(Q84="","",IF(ISNUMBER(SEARCH("cm",Q84)),MAX(VALUE(SUBSTITUTE(_xlfn.FILTERXML("&lt;t&gt;&lt;s&gt;"&amp;SUBSTITUTE(Q84,",","&lt;/s&gt;&lt;s&gt;")&amp;"&lt;/s&gt;&lt;/t&gt;","//s"),"cm",""))),MAX(VALUE(SUBSTITUTE(_xlfn.FILTERXML("&lt;t&gt;&lt;s&gt;"&amp;SUBSTITUTE(Q84,",","&lt;/s&gt;&lt;s&gt;")&amp;"&lt;/s&gt;&lt;/t&gt;","//s"),"mm","")))/10))</f>
        <v>1.6</v>
      </c>
      <c r="S84" t="str">
        <f>IF(OR('Model output'!P83="",ISNUMBER(SEARCH("Not identified", 'Model output'!P83)),ISNUMBER(SEARCH("Absent",'Model output'!P83)),ISNUMBER(SEARCH("No",'Model output'!P83)),ISNUMBER(SEARCH("Negative",'Model output'!P83))),"negative","positive")</f>
        <v>negative</v>
      </c>
      <c r="T84">
        <f>IF('Model output'!O83="","",'Model output'!O83)</f>
        <v>7</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positive</v>
      </c>
      <c r="X84" t="str">
        <f>IF('Model output'!S83="","", IF('Model output'!S83= "[]", "", 'Model output'!S83))</f>
        <v>Invades: perithyroidal fibroadipose tissue</v>
      </c>
      <c r="Y84" t="str">
        <f>IF(OR('Model output'!S83="",ISNUMBER(SEARCH("Absent",'Model output'!S83)),ISNUMBER(SEARCH("Not identified",'Model output'!S83)),ISNUMBER(SEARCH("limited to thyroid",'Model output'!S83)),ISNUMBER(SEARCH("No",'Model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 IF('Model output'!T83="[]", "", IF('Model output'!T83="Not mentioned", "No", "Yes")))</f>
        <v/>
      </c>
      <c r="AB84" t="str">
        <f>IF(AA84&lt;&gt;"Yes","",IF(OR('Model output'!U83="",'Model output'!U83="[]",ISNUMBER(SEARCH("Not identified",'Model output'!U83))),"",'Model output'!U83))</f>
        <v/>
      </c>
      <c r="AC84" s="1" t="str">
        <f>IF(OR('Model output'!V83="", AND(ISERROR(SEARCH("Positive",'Model output'!V83)), ISNUMBER(SEARCH("Negative",'Model output'!V83))), ISNUMBER(SEARCH("Uninvolved",'Model output'!V83)), ISNUMBER(SEARCH("not involved",'Model output'!V83)), ISNUMBER(SEARCH("cannot be assessed",'Model output'!V83)), ISNUMBER(SEARCH("Free",'Model output'!V83)), ISNUMBER(SEARCH("1 mm",'Model output'!V83)), ISNUMBER(SEARCH("0.1 CM",'Model output'!V83)), ISNUMBER(SEARCH("less than 0.2 mm",'Model output'!V83)), ISNUMBER(SEARCH("less than 0.5 mm",'Model output'!V83)), ISNUMBER(SEARCH("Margins close",'Model output'!V83)), ISNUMBER(SEARCH("extends close to",'Model output'!V83)), ISNUMBER(SEARCH("abut",'Model output'!V83))), "negative", "positive")</f>
        <v>positive</v>
      </c>
      <c r="AE84" s="26"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AND(ISNUMBER(J84),J84&gt;=5),M84=""),AND(AND(ISNUMBER(J84),J84&gt;=5),AND(ISNUMBER(M84),M84&gt;=1)),AND(ISNUMBER(SERACH("papillary",N84)),OR(Y84="positive",Z84="positive"), ISNUMBER(SEARCH("BRAF",AB84)))),"intermediate","low"))</f>
        <v>high</v>
      </c>
      <c r="AF84" s="27" t="str">
        <f t="shared" si="15"/>
        <v>1b</v>
      </c>
      <c r="AG84" s="27" t="str">
        <f t="shared" si="16"/>
        <v>1b</v>
      </c>
      <c r="AH84" s="27" t="str">
        <f t="shared" si="19"/>
        <v>0</v>
      </c>
      <c r="AI84" s="34" t="str">
        <f t="shared" si="20"/>
        <v>I</v>
      </c>
      <c r="AJ84" s="26" t="s">
        <v>935</v>
      </c>
      <c r="AK84" s="31" t="s">
        <v>940</v>
      </c>
      <c r="AL84" s="31" t="s">
        <v>940</v>
      </c>
      <c r="AM84" s="31" t="s">
        <v>944</v>
      </c>
      <c r="AN84" s="31" t="s">
        <v>70</v>
      </c>
      <c r="AO84" s="32">
        <f t="shared" si="21"/>
        <v>1</v>
      </c>
      <c r="AP84" s="27">
        <f t="shared" si="22"/>
        <v>1</v>
      </c>
      <c r="AQ84" s="27">
        <f t="shared" si="23"/>
        <v>1</v>
      </c>
      <c r="AR84" s="27">
        <f t="shared" si="24"/>
        <v>1</v>
      </c>
      <c r="AS84" s="33">
        <f t="shared" si="17"/>
        <v>1</v>
      </c>
    </row>
    <row r="85" spans="1:45">
      <c r="A85" t="str">
        <f>'Model output'!A84</f>
        <v>TCGA-DJ-A2QC</v>
      </c>
      <c r="B85" s="42">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1</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13"/>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output'!G84)),AND(ISNUMBER(SEARCH("V ",'Model output'!G84)), NOT(ISNUMBER(SEARCH("VI",'Model output'!G84)))),ISNUMBER(SEARCH("five",'Model output'!G84)),ISNUMBER(SEARCH("5",'Model output'!G84))))), "lateral", "central"))</f>
        <v>central</v>
      </c>
      <c r="H85" t="str">
        <f>IF('Model output'!H84="","negative",IF('Model output'!H84="[]", "negative", IF(OR(ISNUMBER(SEARCH("lymph node",'Model output'!H84)),ISNUMBER(SEARCH("Not mentioned",'Model output'!H84)),ISNUMBER(SEARCH("neck",'Model output'!H84)),ISNUMBER(SEARCH("Not applicable",'Model output'!H84))),"negative","positive")))</f>
        <v>negative</v>
      </c>
      <c r="I85">
        <f>IF('Model output'!I84="","",IF(ISNUMBER('Model output'!I84),'Model output'!I84,1))</f>
        <v>2</v>
      </c>
      <c r="J85">
        <f>IF('Model output'!J84="","",IF(AND(ISNUMBER('Model output'!J84),'Model output'!J84&lt;=I85),'Model output'!J84,IF(ISNUMBER(SEARCH("0/",'Model output'!J84)),0,1)))</f>
        <v>2</v>
      </c>
      <c r="K85" t="str" cm="1">
        <f t="array" ref="K85">IF(COUNT(FIND({0,1,2,3,4,5,6,7,8,9},'Model output'!K84))&gt;0,'Model output'!K84,"")</f>
        <v>2.3 cm</v>
      </c>
      <c r="L85" s="8" t="str">
        <f t="shared" si="18"/>
        <v>2.3cm</v>
      </c>
      <c r="M85" cm="1">
        <f t="array" ref="M85">IF(L85="","",IF(ISNUMBER(SEARCH("cm",L85)),MAX(VALUE(SUBSTITUTE(_xlfn.FILTERXML("&lt;t&gt;&lt;s&gt;"&amp;SUBSTITUTE(L85,",","&lt;/s&gt;&lt;s&gt;")&amp;"&lt;/s&gt;&lt;/t&gt;","//s"),"cm",""))),MAX(VALUE(SUBSTITUTE(_xlfn.FILTERXML("&lt;t&gt;&lt;s&gt;"&amp;SUBSTITUTE(L85,",","&lt;/s&gt;&lt;s&gt;")&amp;"&lt;/s&gt;&lt;/t&gt;","//s"),"mm","")))/10))</f>
        <v>2.2999999999999998</v>
      </c>
      <c r="N85" t="str">
        <f>IF('Model output'!L84="","",'Model output'!L84)</f>
        <v>Papillary carcinoma</v>
      </c>
      <c r="O85" t="str">
        <f>IF('Model output'!M84="","",'Model output'!M84)</f>
        <v/>
      </c>
      <c r="P85" t="str">
        <f>IF('Model output'!N84="","",'Model output'!N84)</f>
        <v>2.3 cm</v>
      </c>
      <c r="Q85" t="str">
        <f t="shared" si="14"/>
        <v>2.3cm</v>
      </c>
      <c r="R85" cm="1">
        <f t="array" ref="R85">IF(Q85="","",IF(ISNUMBER(SEARCH("cm",Q85)),MAX(VALUE(SUBSTITUTE(_xlfn.FILTERXML("&lt;t&gt;&lt;s&gt;"&amp;SUBSTITUTE(Q85,",","&lt;/s&gt;&lt;s&gt;")&amp;"&lt;/s&gt;&lt;/t&gt;","//s"),"cm",""))),MAX(VALUE(SUBSTITUTE(_xlfn.FILTERXML("&lt;t&gt;&lt;s&gt;"&amp;SUBSTITUTE(Q85,",","&lt;/s&gt;&lt;s&gt;")&amp;"&lt;/s&gt;&lt;/t&gt;","//s"),"mm","")))/10))</f>
        <v>2.2999999999999998</v>
      </c>
      <c r="S85" t="str">
        <f>IF(OR('Model output'!P84="",ISNUMBER(SEARCH("Not identified", 'Model output'!P84)),ISNUMBER(SEARCH("Absent",'Model output'!P84)),ISNUMBER(SEARCH("No",'Model output'!P84)),ISNUMBER(SEARCH("Negative",'Model output'!P84))),"negative","positive")</f>
        <v>negative</v>
      </c>
      <c r="T85">
        <f>IF('Model output'!O84="","",'Model output'!O84)</f>
        <v>1</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t="str">
        <f>IF('Model output'!S84="","", IF('Model output'!S84= "[]", "", 'Model output'!S84))</f>
        <v>Not identified</v>
      </c>
      <c r="Y85" t="str">
        <f>IF(OR('Model output'!S84="",ISNUMBER(SEARCH("Absent",'Model output'!S84)),ISNUMBER(SEARCH("Not identified",'Model output'!S84)),ISNUMBER(SEARCH("limited to thyroid",'Model output'!S84)),ISNUMBER(SEARCH("No",'Model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 IF('Model output'!T84="[]", "", IF('Model output'!T84="Not mentioned", "No", "Yes")))</f>
        <v/>
      </c>
      <c r="AB85" t="str">
        <f>IF(AA85&lt;&gt;"Yes","",IF(OR('Model output'!U84="",'Model output'!U84="[]",ISNUMBER(SEARCH("Not identified",'Model output'!U84))),"",'Model output'!U84))</f>
        <v/>
      </c>
      <c r="AC85" s="1" t="str">
        <f>IF(OR('Model output'!V84="", AND(ISERROR(SEARCH("Positive",'Model output'!V84)), ISNUMBER(SEARCH("Negative",'Model output'!V84))), ISNUMBER(SEARCH("Uninvolved",'Model output'!V84)), ISNUMBER(SEARCH("not involved",'Model output'!V84)), ISNUMBER(SEARCH("cannot be assessed",'Model output'!V84)), ISNUMBER(SEARCH("Free",'Model output'!V84)), ISNUMBER(SEARCH("1 mm",'Model output'!V84)), ISNUMBER(SEARCH("0.1 CM",'Model output'!V84)), ISNUMBER(SEARCH("less than 0.2 mm",'Model output'!V84)), ISNUMBER(SEARCH("less than 0.5 mm",'Model output'!V84)), ISNUMBER(SEARCH("Margins close",'Model output'!V84)), ISNUMBER(SEARCH("extends close to",'Model output'!V84)), ISNUMBER(SEARCH("abut",'Model output'!V84))), "negative", "positive")</f>
        <v>negative</v>
      </c>
      <c r="AE85" s="26"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AND(ISNUMBER(J85),J85&gt;=5),M85=""),AND(AND(ISNUMBER(J85),J85&gt;=5),AND(ISNUMBER(M85),M85&gt;=1)),AND(ISNUMBER(SERACH("papillary",N85)),OR(Y85="positive",Z85="positive"), ISNUMBER(SEARCH("BRAF",AB85)))),"intermediate","low"))</f>
        <v>low</v>
      </c>
      <c r="AF85" s="27" t="str">
        <f t="shared" si="15"/>
        <v>2</v>
      </c>
      <c r="AG85" s="27" t="str">
        <f t="shared" si="16"/>
        <v>1a</v>
      </c>
      <c r="AH85" s="27" t="str">
        <f t="shared" si="19"/>
        <v>0</v>
      </c>
      <c r="AI85" s="34" t="str">
        <f t="shared" si="20"/>
        <v>II</v>
      </c>
      <c r="AJ85" s="26" t="s">
        <v>936</v>
      </c>
      <c r="AK85" s="31" t="s">
        <v>943</v>
      </c>
      <c r="AL85" s="31" t="s">
        <v>944</v>
      </c>
      <c r="AM85" s="31" t="s">
        <v>944</v>
      </c>
      <c r="AN85" s="31" t="s">
        <v>70</v>
      </c>
      <c r="AO85" s="32">
        <f t="shared" ca="1" si="21"/>
        <v>1</v>
      </c>
      <c r="AP85" s="27">
        <f t="shared" si="22"/>
        <v>1</v>
      </c>
      <c r="AQ85" s="27">
        <f t="shared" si="23"/>
        <v>0</v>
      </c>
      <c r="AR85" s="27">
        <f t="shared" si="24"/>
        <v>1</v>
      </c>
      <c r="AS85" s="33">
        <f t="shared" si="17"/>
        <v>0</v>
      </c>
    </row>
    <row r="86" spans="1:45">
      <c r="A86" t="str">
        <f>'Model output'!A85</f>
        <v>TCGA-DJ-A3UK</v>
      </c>
      <c r="B86" s="42">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1</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X</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X</v>
      </c>
      <c r="F86" t="str">
        <f t="shared" si="13"/>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output'!G85)),AND(ISNUMBER(SEARCH("V ",'Model output'!G85)), NOT(ISNUMBER(SEARCH("VI",'Model output'!G85)))),ISNUMBER(SEARCH("five",'Model output'!G85)),ISNUMBER(SEARCH("5",'Model output'!G85))))), "lateral", "central"))</f>
        <v/>
      </c>
      <c r="H86" t="str">
        <f>IF('Model output'!H85="","negative",IF('Model output'!H85="[]", "negative", IF(OR(ISNUMBER(SEARCH("lymph node",'Model output'!H85)),ISNUMBER(SEARCH("Not mentioned",'Model output'!H85)),ISNUMBER(SEARCH("neck",'Model output'!H85)),ISNUMBER(SEARCH("Not applicable",'Model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
      </c>
      <c r="L86" s="8" t="str">
        <f t="shared" si="18"/>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
      </c>
      <c r="P86" t="str">
        <f>IF('Model output'!N85="","",'Model output'!N85)</f>
        <v>1.5 cm</v>
      </c>
      <c r="Q86" t="str">
        <f t="shared" si="14"/>
        <v>1.5cm</v>
      </c>
      <c r="R86" cm="1">
        <f t="array" ref="R86">IF(Q86="","",IF(ISNUMBER(SEARCH("cm",Q86)),MAX(VALUE(SUBSTITUTE(_xlfn.FILTERXML("&lt;t&gt;&lt;s&gt;"&amp;SUBSTITUTE(Q86,",","&lt;/s&gt;&lt;s&gt;")&amp;"&lt;/s&gt;&lt;/t&gt;","//s"),"cm",""))),MAX(VALUE(SUBSTITUTE(_xlfn.FILTERXML("&lt;t&gt;&lt;s&gt;"&amp;SUBSTITUTE(Q86,",","&lt;/s&gt;&lt;s&gt;")&amp;"&lt;/s&gt;&lt;/t&gt;","//s"),"mm","")))/10))</f>
        <v>1.5</v>
      </c>
      <c r="S86" t="str">
        <f>IF(OR('Model output'!P85="",ISNUMBER(SEARCH("Not identified", 'Model output'!P85)),ISNUMBER(SEARCH("Absent",'Model output'!P85)),ISNUMBER(SEARCH("No",'Model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t="str">
        <f>IF('Model output'!S85="","", IF('Model output'!S85= "[]", "", 'Model output'!S85))</f>
        <v>Not identified</v>
      </c>
      <c r="Y86" t="str">
        <f>IF(OR('Model output'!S85="",ISNUMBER(SEARCH("Absent",'Model output'!S85)),ISNUMBER(SEARCH("Not identified",'Model output'!S85)),ISNUMBER(SEARCH("limited to thyroid",'Model output'!S85)),ISNUMBER(SEARCH("No",'Model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 IF('Model output'!T85="[]", "", IF('Model output'!T85="Not mentioned", "No", "Yes")))</f>
        <v/>
      </c>
      <c r="AB86" t="str">
        <f>IF(AA86&lt;&gt;"Yes","",IF(OR('Model output'!U85="",'Model output'!U85="[]",ISNUMBER(SEARCH("Not identified",'Model output'!U85))),"",'Model output'!U85))</f>
        <v/>
      </c>
      <c r="AC86" s="1" t="str">
        <f>IF(OR('Model output'!V85="", AND(ISERROR(SEARCH("Positive",'Model output'!V85)), ISNUMBER(SEARCH("Negative",'Model output'!V85))), ISNUMBER(SEARCH("Uninvolved",'Model output'!V85)), ISNUMBER(SEARCH("not involved",'Model output'!V85)), ISNUMBER(SEARCH("cannot be assessed",'Model output'!V85)), ISNUMBER(SEARCH("Free",'Model output'!V85)), ISNUMBER(SEARCH("1 mm",'Model output'!V85)), ISNUMBER(SEARCH("0.1 CM",'Model output'!V85)), ISNUMBER(SEARCH("less than 0.2 mm",'Model output'!V85)), ISNUMBER(SEARCH("less than 0.5 mm",'Model output'!V85)), ISNUMBER(SEARCH("Margins close",'Model output'!V85)), ISNUMBER(SEARCH("extends close to",'Model output'!V85)), ISNUMBER(SEARCH("abut",'Model output'!V85))), "negative", "positive")</f>
        <v>negative</v>
      </c>
      <c r="AE86" s="26"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AND(ISNUMBER(J86),J86&gt;=5),M86=""),AND(AND(ISNUMBER(J86),J86&gt;=5),AND(ISNUMBER(M86),M86&gt;=1)),AND(ISNUMBER(SERACH("papillary",N86)),OR(Y86="positive",Z86="positive"), ISNUMBER(SEARCH("BRAF",AB86)))),"intermediate","low"))</f>
        <v>low</v>
      </c>
      <c r="AF86" s="27" t="str">
        <f t="shared" si="15"/>
        <v>1b</v>
      </c>
      <c r="AG86" s="27" t="str">
        <f t="shared" si="16"/>
        <v>0</v>
      </c>
      <c r="AH86" s="27" t="str">
        <f t="shared" si="19"/>
        <v>0</v>
      </c>
      <c r="AI86" s="34" t="str">
        <f t="shared" si="20"/>
        <v>I</v>
      </c>
      <c r="AJ86" s="26" t="s">
        <v>936</v>
      </c>
      <c r="AK86" s="31" t="s">
        <v>940</v>
      </c>
      <c r="AL86" s="31" t="s">
        <v>941</v>
      </c>
      <c r="AM86" s="31" t="s">
        <v>944</v>
      </c>
      <c r="AN86" s="31" t="s">
        <v>70</v>
      </c>
      <c r="AO86" s="32">
        <f t="shared" ca="1" si="21"/>
        <v>1</v>
      </c>
      <c r="AP86" s="27">
        <f t="shared" si="22"/>
        <v>1</v>
      </c>
      <c r="AQ86" s="27">
        <f t="shared" si="23"/>
        <v>1</v>
      </c>
      <c r="AR86" s="27">
        <f t="shared" si="24"/>
        <v>1</v>
      </c>
      <c r="AS86" s="33">
        <f t="shared" si="17"/>
        <v>1</v>
      </c>
    </row>
    <row r="87" spans="1:45">
      <c r="A87" t="str">
        <f>'Model output'!A86</f>
        <v>TCGA-DJ-A3UM</v>
      </c>
      <c r="B87" s="42">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X</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X</v>
      </c>
      <c r="F87" t="str">
        <f t="shared" si="13"/>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output'!G86)),AND(ISNUMBER(SEARCH("V ",'Model output'!G86)), NOT(ISNUMBER(SEARCH("VI",'Model output'!G86)))),ISNUMBER(SEARCH("five",'Model output'!G86)),ISNUMBER(SEARCH("5",'Model output'!G86))))), "lateral", "central"))</f>
        <v/>
      </c>
      <c r="H87" t="str">
        <f>IF('Model output'!H86="","negative",IF('Model output'!H86="[]", "negative", IF(OR(ISNUMBER(SEARCH("lymph node",'Model output'!H86)),ISNUMBER(SEARCH("Not mentioned",'Model output'!H86)),ISNUMBER(SEARCH("neck",'Model output'!H86)),ISNUMBER(SEARCH("Not applicable",'Model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18"/>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v>
      </c>
      <c r="O87" t="str">
        <f>IF('Model output'!M86="","",'Model output'!M86)</f>
        <v>Classical, tall cell features</v>
      </c>
      <c r="P87" t="str">
        <f>IF('Model output'!N86="","",'Model output'!N86)</f>
        <v>1.3 cm</v>
      </c>
      <c r="Q87" t="str">
        <f t="shared" si="14"/>
        <v>1.3cm</v>
      </c>
      <c r="R87" cm="1">
        <f t="array" ref="R87">IF(Q87="","",IF(ISNUMBER(SEARCH("cm",Q87)),MAX(VALUE(SUBSTITUTE(_xlfn.FILTERXML("&lt;t&gt;&lt;s&gt;"&amp;SUBSTITUTE(Q87,",","&lt;/s&gt;&lt;s&gt;")&amp;"&lt;/s&gt;&lt;/t&gt;","//s"),"cm",""))),MAX(VALUE(SUBSTITUTE(_xlfn.FILTERXML("&lt;t&gt;&lt;s&gt;"&amp;SUBSTITUTE(Q87,",","&lt;/s&gt;&lt;s&gt;")&amp;"&lt;/s&gt;&lt;/t&gt;","//s"),"mm","")))/10))</f>
        <v>1.3</v>
      </c>
      <c r="S87" t="str">
        <f>IF(OR('Model output'!P86="",ISNUMBER(SEARCH("Not identified", 'Model output'!P86)),ISNUMBER(SEARCH("Absent",'Model output'!P86)),ISNUMBER(SEARCH("No",'Model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t="str">
        <f>IF('Model output'!S86="","", IF('Model output'!S86= "[]", "", 'Model output'!S86))</f>
        <v>Not identified</v>
      </c>
      <c r="Y87" t="str">
        <f>IF(OR('Model output'!S86="",ISNUMBER(SEARCH("Absent",'Model output'!S86)),ISNUMBER(SEARCH("Not identified",'Model output'!S86)),ISNUMBER(SEARCH("limited to thyroid",'Model output'!S86)),ISNUMBER(SEARCH("No",'Model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 IF('Model output'!T86="[]", "", IF('Model output'!T86="Not mentioned", "No", "Yes")))</f>
        <v/>
      </c>
      <c r="AB87" t="str">
        <f>IF(AA87&lt;&gt;"Yes","",IF(OR('Model output'!U86="",'Model output'!U86="[]",ISNUMBER(SEARCH("Not identified",'Model output'!U86))),"",'Model output'!U86))</f>
        <v/>
      </c>
      <c r="AC87" s="1" t="str">
        <f>IF(OR('Model output'!V86="", AND(ISERROR(SEARCH("Positive",'Model output'!V86)), ISNUMBER(SEARCH("Negative",'Model output'!V86))), ISNUMBER(SEARCH("Uninvolved",'Model output'!V86)), ISNUMBER(SEARCH("not involved",'Model output'!V86)), ISNUMBER(SEARCH("cannot be assessed",'Model output'!V86)), ISNUMBER(SEARCH("Free",'Model output'!V86)), ISNUMBER(SEARCH("1 mm",'Model output'!V86)), ISNUMBER(SEARCH("0.1 CM",'Model output'!V86)), ISNUMBER(SEARCH("less than 0.2 mm",'Model output'!V86)), ISNUMBER(SEARCH("less than 0.5 mm",'Model output'!V86)), ISNUMBER(SEARCH("Margins close",'Model output'!V86)), ISNUMBER(SEARCH("extends close to",'Model output'!V86)), ISNUMBER(SEARCH("abut",'Model output'!V86))), "negative", "positive")</f>
        <v>negative</v>
      </c>
      <c r="AE87" s="26"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AND(ISNUMBER(J87),J87&gt;=5),M87=""),AND(AND(ISNUMBER(J87),J87&gt;=5),AND(ISNUMBER(M87),M87&gt;=1)),AND(ISNUMBER(SERACH("papillary",N87)),OR(Y87="positive",Z87="positive"), ISNUMBER(SEARCH("BRAF",AB87)))),"intermediate","low"))</f>
        <v>intermediate</v>
      </c>
      <c r="AF87" s="27" t="str">
        <f t="shared" si="15"/>
        <v>1b</v>
      </c>
      <c r="AG87" s="27" t="str">
        <f t="shared" si="16"/>
        <v>0</v>
      </c>
      <c r="AH87" s="27" t="str">
        <f t="shared" si="19"/>
        <v>0</v>
      </c>
      <c r="AI87" s="34" t="str">
        <f t="shared" si="20"/>
        <v>I</v>
      </c>
      <c r="AJ87" s="26" t="s">
        <v>937</v>
      </c>
      <c r="AK87" s="31" t="s">
        <v>940</v>
      </c>
      <c r="AL87" s="31" t="s">
        <v>941</v>
      </c>
      <c r="AM87" s="31" t="s">
        <v>944</v>
      </c>
      <c r="AN87" s="31" t="s">
        <v>70</v>
      </c>
      <c r="AO87" s="32">
        <f t="shared" ca="1" si="21"/>
        <v>1</v>
      </c>
      <c r="AP87" s="27">
        <f t="shared" si="22"/>
        <v>1</v>
      </c>
      <c r="AQ87" s="27">
        <f t="shared" si="23"/>
        <v>1</v>
      </c>
      <c r="AR87" s="27">
        <f t="shared" si="24"/>
        <v>1</v>
      </c>
      <c r="AS87" s="33">
        <f t="shared" si="17"/>
        <v>1</v>
      </c>
    </row>
    <row r="88" spans="1:45">
      <c r="A88" t="str">
        <f>'Model output'!A87</f>
        <v>TCGA-DJ-A3UN</v>
      </c>
      <c r="B88" s="42">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3"/>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output'!G87)),AND(ISNUMBER(SEARCH("V ",'Model output'!G87)), NOT(ISNUMBER(SEARCH("VI",'Model output'!G87)))),ISNUMBER(SEARCH("five",'Model output'!G87)),ISNUMBER(SEARCH("5",'Model output'!G87))))), "lateral", "central"))</f>
        <v/>
      </c>
      <c r="H88" t="str">
        <f>IF('Model output'!H87="","negative",IF('Model output'!H87="[]", "negative", IF(OR(ISNUMBER(SEARCH("lymph node",'Model output'!H87)),ISNUMBER(SEARCH("Not mentioned",'Model output'!H87)),ISNUMBER(SEARCH("neck",'Model output'!H87)),ISNUMBER(SEARCH("Not applicable",'Model output'!H87))),"negative","positive")))</f>
        <v>negative</v>
      </c>
      <c r="I88">
        <f>IF('Model output'!I87="","",IF(ISNUMBER('Model output'!I87),'Model output'!I87,1))</f>
        <v>1</v>
      </c>
      <c r="J88">
        <f>IF('Model output'!J87="","",IF(AND(ISNUMBER('Model output'!J87),'Model output'!J87&lt;=I88),'Model output'!J87,IF(ISNUMBER(SEARCH("0/",'Model output'!J87)),0,1)))</f>
        <v>0</v>
      </c>
      <c r="K88" t="str" cm="1">
        <f t="array" ref="K88">IF(COUNT(FIND({0,1,2,3,4,5,6,7,8,9},'Model output'!K87))&gt;0,'Model output'!K87,"")</f>
        <v/>
      </c>
      <c r="L88" s="8" t="str">
        <f t="shared" si="18"/>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v>
      </c>
      <c r="O88" t="str">
        <f>IF('Model output'!M87="","",'Model output'!M87)</f>
        <v>Classical</v>
      </c>
      <c r="P88" t="str">
        <f>IF('Model output'!N87="","",'Model output'!N87)</f>
        <v>1.2 cm</v>
      </c>
      <c r="Q88" t="str">
        <f t="shared" si="14"/>
        <v>1.2cm</v>
      </c>
      <c r="R88" cm="1">
        <f t="array" ref="R88">IF(Q88="","",IF(ISNUMBER(SEARCH("cm",Q88)),MAX(VALUE(SUBSTITUTE(_xlfn.FILTERXML("&lt;t&gt;&lt;s&gt;"&amp;SUBSTITUTE(Q88,",","&lt;/s&gt;&lt;s&gt;")&amp;"&lt;/s&gt;&lt;/t&gt;","//s"),"cm",""))),MAX(VALUE(SUBSTITUTE(_xlfn.FILTERXML("&lt;t&gt;&lt;s&gt;"&amp;SUBSTITUTE(Q88,",","&lt;/s&gt;&lt;s&gt;")&amp;"&lt;/s&gt;&lt;/t&gt;","//s"),"mm","")))/10))</f>
        <v>1.2</v>
      </c>
      <c r="S88" t="str">
        <f>IF(OR('Model output'!P87="",ISNUMBER(SEARCH("Not identified", 'Model output'!P87)),ISNUMBER(SEARCH("Absent",'Model output'!P87)),ISNUMBER(SEARCH("No",'Model output'!P87)),ISNUMBER(SEARCH("Negative",'Model output'!P87))),"negative","positive")</f>
        <v>negative</v>
      </c>
      <c r="T88">
        <f>IF('Model output'!O87="","",'Model output'!O87)</f>
        <v>2</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t="str">
        <f>IF('Model output'!S87="","", IF('Model output'!S87= "[]", "", 'Model output'!S87))</f>
        <v>Not identified</v>
      </c>
      <c r="Y88" t="str">
        <f>IF(OR('Model output'!S87="",ISNUMBER(SEARCH("Absent",'Model output'!S87)),ISNUMBER(SEARCH("Not identified",'Model output'!S87)),ISNUMBER(SEARCH("limited to thyroid",'Model output'!S87)),ISNUMBER(SEARCH("No",'Model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 IF('Model output'!T87="[]", "", IF('Model output'!T87="Not mentioned", "No", "Yes")))</f>
        <v/>
      </c>
      <c r="AB88" t="str">
        <f>IF(AA88&lt;&gt;"Yes","",IF(OR('Model output'!U87="",'Model output'!U87="[]",ISNUMBER(SEARCH("Not identified",'Model output'!U87))),"",'Model output'!U87))</f>
        <v/>
      </c>
      <c r="AC88" s="1" t="str">
        <f>IF(OR('Model output'!V87="", AND(ISERROR(SEARCH("Positive",'Model output'!V87)), ISNUMBER(SEARCH("Negative",'Model output'!V87))), ISNUMBER(SEARCH("Uninvolved",'Model output'!V87)), ISNUMBER(SEARCH("not involved",'Model output'!V87)), ISNUMBER(SEARCH("cannot be assessed",'Model output'!V87)), ISNUMBER(SEARCH("Free",'Model output'!V87)), ISNUMBER(SEARCH("1 mm",'Model output'!V87)), ISNUMBER(SEARCH("0.1 CM",'Model output'!V87)), ISNUMBER(SEARCH("less than 0.2 mm",'Model output'!V87)), ISNUMBER(SEARCH("less than 0.5 mm",'Model output'!V87)), ISNUMBER(SEARCH("Margins close",'Model output'!V87)), ISNUMBER(SEARCH("extends close to",'Model output'!V87)), ISNUMBER(SEARCH("abut",'Model output'!V87))), "negative", "positive")</f>
        <v>negative</v>
      </c>
      <c r="AE88" s="26"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AND(ISNUMBER(J88),J88&gt;=5),M88=""),AND(AND(ISNUMBER(J88),J88&gt;=5),AND(ISNUMBER(M88),M88&gt;=1)),AND(ISNUMBER(SERACH("papillary",N88)),OR(Y88="positive",Z88="positive"), ISNUMBER(SEARCH("BRAF",AB88)))),"intermediate","low"))</f>
        <v>low</v>
      </c>
      <c r="AF88" s="27" t="str">
        <f t="shared" si="15"/>
        <v>1b</v>
      </c>
      <c r="AG88" s="27" t="str">
        <f t="shared" si="16"/>
        <v>0</v>
      </c>
      <c r="AH88" s="27" t="str">
        <f t="shared" si="19"/>
        <v>0</v>
      </c>
      <c r="AI88" s="34" t="str">
        <f t="shared" si="20"/>
        <v>I</v>
      </c>
      <c r="AJ88" s="26" t="s">
        <v>936</v>
      </c>
      <c r="AK88" s="31" t="s">
        <v>940</v>
      </c>
      <c r="AL88" s="31" t="s">
        <v>941</v>
      </c>
      <c r="AM88" s="31" t="s">
        <v>944</v>
      </c>
      <c r="AN88" s="31" t="s">
        <v>70</v>
      </c>
      <c r="AO88" s="32">
        <f t="shared" ca="1" si="21"/>
        <v>1</v>
      </c>
      <c r="AP88" s="27">
        <f t="shared" si="22"/>
        <v>1</v>
      </c>
      <c r="AQ88" s="27">
        <f t="shared" si="23"/>
        <v>1</v>
      </c>
      <c r="AR88" s="27">
        <f t="shared" si="24"/>
        <v>1</v>
      </c>
      <c r="AS88" s="33">
        <f t="shared" si="17"/>
        <v>1</v>
      </c>
    </row>
    <row r="89" spans="1:45">
      <c r="A89" t="str">
        <f>'Model output'!A88</f>
        <v>TCGA-DJ-A3UO</v>
      </c>
      <c r="B89" s="42">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X</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
      </c>
      <c r="F89" t="str">
        <f t="shared" si="13"/>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output'!G88)),AND(ISNUMBER(SEARCH("V ",'Model output'!G88)), NOT(ISNUMBER(SEARCH("VI",'Model output'!G88)))),ISNUMBER(SEARCH("five",'Model output'!G88)),ISNUMBER(SEARCH("5",'Model output'!G88))))), "lateral", "central"))</f>
        <v>central</v>
      </c>
      <c r="H89" t="str">
        <f>IF('Model output'!H88="","negative",IF('Model output'!H88="[]", "negative", IF(OR(ISNUMBER(SEARCH("lymph node",'Model output'!H88)),ISNUMBER(SEARCH("Not mentioned",'Model output'!H88)),ISNUMBER(SEARCH("neck",'Model output'!H88)),ISNUMBER(SEARCH("Not applicable",'Model output'!H88))),"negative","positive")))</f>
        <v>negative</v>
      </c>
      <c r="I89">
        <f>IF('Model output'!I88="","",IF(ISNUMBER('Model output'!I88),'Model output'!I88,1))</f>
        <v>24</v>
      </c>
      <c r="J89">
        <f>IF('Model output'!J88="","",IF(AND(ISNUMBER('Model output'!J88),'Model output'!J88&lt;=I89),'Model output'!J88,IF(ISNUMBER(SEARCH("0/",'Model output'!J88)),0,1)))</f>
        <v>5</v>
      </c>
      <c r="K89" t="str" cm="1">
        <f t="array" ref="K89">IF(COUNT(FIND({0,1,2,3,4,5,6,7,8,9},'Model output'!K88))&gt;0,'Model output'!K88,"")</f>
        <v>0.9cm</v>
      </c>
      <c r="L89" s="8" t="str">
        <f t="shared" si="18"/>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
      </c>
      <c r="P89" t="str">
        <f>IF('Model output'!N88="","",'Model output'!N88)</f>
        <v>2.8cm</v>
      </c>
      <c r="Q89" t="str">
        <f t="shared" si="14"/>
        <v>2.8cm</v>
      </c>
      <c r="R89" cm="1">
        <f t="array" ref="R89">IF(Q89="","",IF(ISNUMBER(SEARCH("cm",Q89)),MAX(VALUE(SUBSTITUTE(_xlfn.FILTERXML("&lt;t&gt;&lt;s&gt;"&amp;SUBSTITUTE(Q89,",","&lt;/s&gt;&lt;s&gt;")&amp;"&lt;/s&gt;&lt;/t&gt;","//s"),"cm",""))),MAX(VALUE(SUBSTITUTE(_xlfn.FILTERXML("&lt;t&gt;&lt;s&gt;"&amp;SUBSTITUTE(Q89,",","&lt;/s&gt;&lt;s&gt;")&amp;"&lt;/s&gt;&lt;/t&gt;","//s"),"mm","")))/10))</f>
        <v>2.8</v>
      </c>
      <c r="S89" t="str">
        <f>IF(OR('Model output'!P88="",ISNUMBER(SEARCH("Not identified", 'Model output'!P88)),ISNUMBER(SEARCH("Absent",'Model output'!P88)),ISNUMBER(SEARCH("No",'Model output'!P88)),ISNUMBER(SEARCH("Negative",'Model output'!P88))),"negative","positive")</f>
        <v>positive</v>
      </c>
      <c r="T89">
        <f>IF('Model output'!O88="","",'Model output'!O88)</f>
        <v>2</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positive</v>
      </c>
      <c r="X89" t="str">
        <f>IF('Model output'!S88="","", IF('Model output'!S88= "[]", "", 'Model output'!S88))</f>
        <v>Present</v>
      </c>
      <c r="Y89" t="str">
        <f>IF(OR('Model output'!S88="",ISNUMBER(SEARCH("Absent",'Model output'!S88)),ISNUMBER(SEARCH("Not identified",'Model output'!S88)),ISNUMBER(SEARCH("limited to thyroid",'Model output'!S88)),ISNUMBER(SEARCH("No",'Model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 IF('Model output'!T88="[]", "", IF('Model output'!T88="Not mentioned", "No", "Yes")))</f>
        <v/>
      </c>
      <c r="AB89" t="str">
        <f>IF(AA89&lt;&gt;"Yes","",IF(OR('Model output'!U88="",'Model output'!U88="[]",ISNUMBER(SEARCH("Not identified",'Model output'!U88))),"",'Model output'!U88))</f>
        <v/>
      </c>
      <c r="AC89" s="1" t="str">
        <f>IF(OR('Model output'!V88="", AND(ISERROR(SEARCH("Positive",'Model output'!V88)), ISNUMBER(SEARCH("Negative",'Model output'!V88))), ISNUMBER(SEARCH("Uninvolved",'Model output'!V88)), ISNUMBER(SEARCH("not involved",'Model output'!V88)), ISNUMBER(SEARCH("cannot be assessed",'Model output'!V88)), ISNUMBER(SEARCH("Free",'Model output'!V88)), ISNUMBER(SEARCH("1 mm",'Model output'!V88)), ISNUMBER(SEARCH("0.1 CM",'Model output'!V88)), ISNUMBER(SEARCH("less than 0.2 mm",'Model output'!V88)), ISNUMBER(SEARCH("less than 0.5 mm",'Model output'!V88)), ISNUMBER(SEARCH("Margins close",'Model output'!V88)), ISNUMBER(SEARCH("extends close to",'Model output'!V88)), ISNUMBER(SEARCH("abut",'Model output'!V88))), "negative", "positive")</f>
        <v>negative</v>
      </c>
      <c r="AE89" s="26"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AND(ISNUMBER(J89),J89&gt;=5),M89=""),AND(AND(ISNUMBER(J89),J89&gt;=5),AND(ISNUMBER(M89),M89&gt;=1)),AND(ISNUMBER(SERACH("papillary",N89)),OR(Y89="positive",Z89="positive"), ISNUMBER(SEARCH("BRAF",AB89)))),"intermediate","low"))</f>
        <v>intermediate</v>
      </c>
      <c r="AF89" s="27" t="str">
        <f t="shared" si="15"/>
        <v>2</v>
      </c>
      <c r="AG89" s="27" t="str">
        <f t="shared" si="16"/>
        <v>1a</v>
      </c>
      <c r="AH89" s="27" t="str">
        <f t="shared" si="19"/>
        <v>0</v>
      </c>
      <c r="AI89" s="34" t="str">
        <f t="shared" si="20"/>
        <v>II</v>
      </c>
      <c r="AJ89" s="26" t="s">
        <v>937</v>
      </c>
      <c r="AK89" s="31" t="s">
        <v>943</v>
      </c>
      <c r="AL89" s="31" t="s">
        <v>940</v>
      </c>
      <c r="AM89" s="31" t="s">
        <v>944</v>
      </c>
      <c r="AN89" s="31" t="s">
        <v>942</v>
      </c>
      <c r="AO89" s="32">
        <f t="shared" ca="1" si="21"/>
        <v>1</v>
      </c>
      <c r="AP89" s="27">
        <f t="shared" si="22"/>
        <v>1</v>
      </c>
      <c r="AQ89" s="27">
        <f t="shared" si="23"/>
        <v>0</v>
      </c>
      <c r="AR89" s="27">
        <f t="shared" si="24"/>
        <v>1</v>
      </c>
      <c r="AS89" s="33">
        <f t="shared" si="17"/>
        <v>1</v>
      </c>
    </row>
    <row r="90" spans="1:45">
      <c r="A90" t="str">
        <f>'Model output'!A89</f>
        <v>TCGA-DJ-A3UQ</v>
      </c>
      <c r="B90" s="42">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X</v>
      </c>
      <c r="F90" t="str">
        <f t="shared" si="13"/>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output'!G89)),AND(ISNUMBER(SEARCH("V ",'Model output'!G89)), NOT(ISNUMBER(SEARCH("VI",'Model output'!G89)))),ISNUMBER(SEARCH("five",'Model output'!G89)),ISNUMBER(SEARCH("5",'Model output'!G89))))), "lateral", "central"))</f>
        <v>central</v>
      </c>
      <c r="H90" t="str">
        <f>IF('Model output'!H89="","negative",IF('Model output'!H89="[]", "negative", IF(OR(ISNUMBER(SEARCH("lymph node",'Model output'!H89)),ISNUMBER(SEARCH("Not mentioned",'Model output'!H89)),ISNUMBER(SEARCH("neck",'Model output'!H89)),ISNUMBER(SEARCH("Not applicable",'Model output'!H89))),"negative","positive")))</f>
        <v>negative</v>
      </c>
      <c r="I90">
        <f>IF('Model output'!I89="","",IF(ISNUMBER('Model output'!I89),'Model output'!I89,1))</f>
        <v>3</v>
      </c>
      <c r="J90">
        <f>IF('Model output'!J89="","",IF(AND(ISNUMBER('Model output'!J89),'Model output'!J89&lt;=I90),'Model output'!J89,IF(ISNUMBER(SEARCH("0/",'Model output'!J89)),0,1)))</f>
        <v>3</v>
      </c>
      <c r="K90" t="str" cm="1">
        <f t="array" ref="K90">IF(COUNT(FIND({0,1,2,3,4,5,6,7,8,9},'Model output'!K89))&gt;0,'Model output'!K89,"")</f>
        <v>0.5cm</v>
      </c>
      <c r="L90" s="8" t="str">
        <f t="shared" si="18"/>
        <v>0.5cm</v>
      </c>
      <c r="M90" cm="1">
        <f t="array" ref="M90">IF(L90="","",IF(ISNUMBER(SEARCH("cm",L90)),MAX(VALUE(SUBSTITUTE(_xlfn.FILTERXML("&lt;t&gt;&lt;s&gt;"&amp;SUBSTITUTE(L90,",","&lt;/s&gt;&lt;s&gt;")&amp;"&lt;/s&gt;&lt;/t&gt;","//s"),"cm",""))),MAX(VALUE(SUBSTITUTE(_xlfn.FILTERXML("&lt;t&gt;&lt;s&gt;"&amp;SUBSTITUTE(L90,",","&lt;/s&gt;&lt;s&gt;")&amp;"&lt;/s&gt;&lt;/t&gt;","//s"),"mm","")))/10))</f>
        <v>0.5</v>
      </c>
      <c r="N90" t="str">
        <f>IF('Model output'!L89="","",'Model output'!L89)</f>
        <v>papillary</v>
      </c>
      <c r="O90" t="str">
        <f>IF('Model output'!M89="","",'Model output'!M89)</f>
        <v>tall cell, columnar cell</v>
      </c>
      <c r="P90" t="str">
        <f>IF('Model output'!N89="","",'Model output'!N89)</f>
        <v>0.8 cm</v>
      </c>
      <c r="Q90" t="str">
        <f t="shared" si="14"/>
        <v>0.8cm</v>
      </c>
      <c r="R90" cm="1">
        <f t="array" ref="R90">IF(Q90="","",IF(ISNUMBER(SEARCH("cm",Q90)),MAX(VALUE(SUBSTITUTE(_xlfn.FILTERXML("&lt;t&gt;&lt;s&gt;"&amp;SUBSTITUTE(Q90,",","&lt;/s&gt;&lt;s&gt;")&amp;"&lt;/s&gt;&lt;/t&gt;","//s"),"cm",""))),MAX(VALUE(SUBSTITUTE(_xlfn.FILTERXML("&lt;t&gt;&lt;s&gt;"&amp;SUBSTITUTE(Q90,",","&lt;/s&gt;&lt;s&gt;")&amp;"&lt;/s&gt;&lt;/t&gt;","//s"),"mm","")))/10))</f>
        <v>0.8</v>
      </c>
      <c r="S90" t="str">
        <f>IF(OR('Model output'!P89="",ISNUMBER(SEARCH("Not identified", 'Model output'!P89)),ISNUMBER(SEARCH("Absent",'Model output'!P89)),ISNUMBER(SEARCH("No",'Model output'!P89)),ISNUMBER(SEARCH("Negative",'Model output'!P89))),"negative","positive")</f>
        <v>negative</v>
      </c>
      <c r="T90" t="str">
        <f>IF('Model output'!O89="","",'Model output'!O89)</f>
        <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t="str">
        <f>IF('Model output'!S89="","", IF('Model output'!S89= "[]", "", 'Model output'!S89))</f>
        <v>Invades: perithyroidal fibroadipose tissue</v>
      </c>
      <c r="Y90" t="str">
        <f>IF(OR('Model output'!S89="",ISNUMBER(SEARCH("Absent",'Model output'!S89)),ISNUMBER(SEARCH("Not identified",'Model output'!S89)),ISNUMBER(SEARCH("limited to thyroid",'Model output'!S89)),ISNUMBER(SEARCH("No",'Model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 IF('Model output'!T89="[]", "", IF('Model output'!T89="Not mentioned", "No", "Yes")))</f>
        <v/>
      </c>
      <c r="AB90" t="str">
        <f>IF(AA90&lt;&gt;"Yes","",IF(OR('Model output'!U89="",'Model output'!U89="[]",ISNUMBER(SEARCH("Not identified",'Model output'!U89))),"",'Model output'!U89))</f>
        <v/>
      </c>
      <c r="AC90" s="1" t="str">
        <f>IF(OR('Model output'!V89="", AND(ISERROR(SEARCH("Positive",'Model output'!V89)), ISNUMBER(SEARCH("Negative",'Model output'!V89))), ISNUMBER(SEARCH("Uninvolved",'Model output'!V89)), ISNUMBER(SEARCH("not involved",'Model output'!V89)), ISNUMBER(SEARCH("cannot be assessed",'Model output'!V89)), ISNUMBER(SEARCH("Free",'Model output'!V89)), ISNUMBER(SEARCH("1 mm",'Model output'!V89)), ISNUMBER(SEARCH("0.1 CM",'Model output'!V89)), ISNUMBER(SEARCH("less than 0.2 mm",'Model output'!V89)), ISNUMBER(SEARCH("less than 0.5 mm",'Model output'!V89)), ISNUMBER(SEARCH("Margins close",'Model output'!V89)), ISNUMBER(SEARCH("extends close to",'Model output'!V89)), ISNUMBER(SEARCH("abut",'Model output'!V89))), "negative", "positive")</f>
        <v>negative</v>
      </c>
      <c r="AE90" s="26"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AND(ISNUMBER(J90),J90&gt;=5),M90=""),AND(AND(ISNUMBER(J90),J90&gt;=5),AND(ISNUMBER(M90),M90&gt;=1)),AND(ISNUMBER(SERACH("papillary",N90)),OR(Y90="positive",Z90="positive"), ISNUMBER(SEARCH("BRAF",AB90)))),"intermediate","low"))</f>
        <v>intermediate</v>
      </c>
      <c r="AF90" s="27" t="str">
        <f t="shared" si="15"/>
        <v>1a</v>
      </c>
      <c r="AG90" s="27" t="str">
        <f t="shared" si="16"/>
        <v>1a</v>
      </c>
      <c r="AH90" s="27" t="str">
        <f t="shared" si="19"/>
        <v>0</v>
      </c>
      <c r="AI90" s="34" t="str">
        <f t="shared" si="20"/>
        <v>I</v>
      </c>
      <c r="AJ90" s="26" t="s">
        <v>937</v>
      </c>
      <c r="AK90" s="31" t="s">
        <v>945</v>
      </c>
      <c r="AL90" s="31" t="s">
        <v>945</v>
      </c>
      <c r="AM90" s="31" t="s">
        <v>944</v>
      </c>
      <c r="AN90" s="31" t="s">
        <v>70</v>
      </c>
      <c r="AO90" s="32">
        <f t="shared" ca="1" si="21"/>
        <v>1</v>
      </c>
      <c r="AP90" s="27">
        <f t="shared" si="22"/>
        <v>1</v>
      </c>
      <c r="AQ90" s="27">
        <f t="shared" si="23"/>
        <v>1</v>
      </c>
      <c r="AR90" s="27">
        <f t="shared" si="24"/>
        <v>1</v>
      </c>
      <c r="AS90" s="33">
        <f t="shared" si="17"/>
        <v>1</v>
      </c>
    </row>
    <row r="91" spans="1:45">
      <c r="A91" t="str">
        <f>'Model output'!A90</f>
        <v>TCGA-DJ-A3UR</v>
      </c>
      <c r="B91" s="42">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X</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X</v>
      </c>
      <c r="F91" t="str">
        <f t="shared" si="13"/>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output'!G90)),AND(ISNUMBER(SEARCH("V ",'Model output'!G90)), NOT(ISNUMBER(SEARCH("VI",'Model output'!G90)))),ISNUMBER(SEARCH("five",'Model output'!G90)),ISNUMBER(SEARCH("5",'Model output'!G90))))), "lateral", "central"))</f>
        <v>central</v>
      </c>
      <c r="H91" t="str">
        <f>IF('Model output'!H90="","negative",IF('Model output'!H90="[]", "negative", IF(OR(ISNUMBER(SEARCH("lymph node",'Model output'!H90)),ISNUMBER(SEARCH("Not mentioned",'Model output'!H90)),ISNUMBER(SEARCH("neck",'Model output'!H90)),ISNUMBER(SEARCH("Not applicable",'Model output'!H90))),"negative","positive")))</f>
        <v>negative</v>
      </c>
      <c r="I91">
        <f>IF('Model output'!I90="","",IF(ISNUMBER('Model output'!I90),'Model output'!I90,1))</f>
        <v>4</v>
      </c>
      <c r="J91">
        <f>IF('Model output'!J90="","",IF(AND(ISNUMBER('Model output'!J90),'Model output'!J90&lt;=I91),'Model output'!J90,IF(ISNUMBER(SEARCH("0/",'Model output'!J90)),0,1)))</f>
        <v>1</v>
      </c>
      <c r="K91" t="str" cm="1">
        <f t="array" ref="K91">IF(COUNT(FIND({0,1,2,3,4,5,6,7,8,9},'Model output'!K90))&gt;0,'Model output'!K90,"")</f>
        <v>0.5 cm</v>
      </c>
      <c r="L91" s="8" t="str">
        <f t="shared" si="18"/>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'microcarcinoma']</v>
      </c>
      <c r="P91" t="str">
        <f>IF('Model output'!N90="","",'Model output'!N90)</f>
        <v>1 cm</v>
      </c>
      <c r="Q91" t="str">
        <f t="shared" si="14"/>
        <v>1cm</v>
      </c>
      <c r="R91" cm="1">
        <f t="array" ref="R91">IF(Q91="","",IF(ISNUMBER(SEARCH("cm",Q91)),MAX(VALUE(SUBSTITUTE(_xlfn.FILTERXML("&lt;t&gt;&lt;s&gt;"&amp;SUBSTITUTE(Q91,",","&lt;/s&gt;&lt;s&gt;")&amp;"&lt;/s&gt;&lt;/t&gt;","//s"),"cm",""))),MAX(VALUE(SUBSTITUTE(_xlfn.FILTERXML("&lt;t&gt;&lt;s&gt;"&amp;SUBSTITUTE(Q91,",","&lt;/s&gt;&lt;s&gt;")&amp;"&lt;/s&gt;&lt;/t&gt;","//s"),"mm","")))/10))</f>
        <v>1</v>
      </c>
      <c r="S91" t="str">
        <f>IF(OR('Model output'!P90="",ISNUMBER(SEARCH("Not identified", 'Model output'!P90)),ISNUMBER(SEARCH("Absent",'Model output'!P90)),ISNUMBER(SEARCH("No",'Model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t="str">
        <f>IF('Model output'!S90="","", IF('Model output'!S90= "[]", "", 'Model output'!S90))</f>
        <v>['One of the microcarcinoma invades extra-thyroid fibroadipose tissue.']</v>
      </c>
      <c r="Y91" t="str">
        <f>IF(OR('Model output'!S90="",ISNUMBER(SEARCH("Absent",'Model output'!S90)),ISNUMBER(SEARCH("Not identified",'Model output'!S90)),ISNUMBER(SEARCH("limited to thyroid",'Model output'!S90)),ISNUMBER(SEARCH("No",'Model output'!S90)),ISNUMBER(SEARCH("negative",'Model output'!S90))),"negative",IF(Z91="positive","gETE", "positive"))</f>
        <v>negative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 IF('Model output'!T90="[]", "", IF('Model output'!T90="Not mentioned", "No", "Yes")))</f>
        <v/>
      </c>
      <c r="AB91" t="str">
        <f>IF(AA91&lt;&gt;"Yes","",IF(OR('Model output'!U90="",'Model output'!U90="[]",ISNUMBER(SEARCH("Not identified",'Model output'!U90))),"",'Model output'!U90))</f>
        <v/>
      </c>
      <c r="AC91" s="1" t="str">
        <f>IF(OR('Model output'!V90="", AND(ISERROR(SEARCH("Positive",'Model output'!V90)), ISNUMBER(SEARCH("Negative",'Model output'!V90))), ISNUMBER(SEARCH("Uninvolved",'Model output'!V90)), ISNUMBER(SEARCH("not involved",'Model output'!V90)), ISNUMBER(SEARCH("cannot be assessed",'Model output'!V90)), ISNUMBER(SEARCH("Free",'Model output'!V90)), ISNUMBER(SEARCH("1 mm",'Model output'!V90)), ISNUMBER(SEARCH("0.1 CM",'Model output'!V90)), ISNUMBER(SEARCH("less than 0.2 mm",'Model output'!V90)), ISNUMBER(SEARCH("less than 0.5 mm",'Model output'!V90)), ISNUMBER(SEARCH("Margins close",'Model output'!V90)), ISNUMBER(SEARCH("extends close to",'Model output'!V90)), ISNUMBER(SEARCH("abut",'Model output'!V90))), "negative", "positive")</f>
        <v>negative</v>
      </c>
      <c r="AE91" s="26"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AND(ISNUMBER(J91),J91&gt;=5),M91=""),AND(AND(ISNUMBER(J91),J91&gt;=5),AND(ISNUMBER(M91),M91&gt;=1)),AND(ISNUMBER(SERACH("papillary",N91)),OR(Y91="positive",Z91="positive"), ISNUMBER(SEARCH("BRAF",AB91)))),"intermediate","low"))</f>
        <v>low</v>
      </c>
      <c r="AF91" s="27" t="str">
        <f t="shared" si="15"/>
        <v>1a</v>
      </c>
      <c r="AG91" s="27" t="str">
        <f t="shared" si="16"/>
        <v>1a</v>
      </c>
      <c r="AH91" s="27" t="str">
        <f t="shared" si="19"/>
        <v>0</v>
      </c>
      <c r="AI91" s="34" t="str">
        <f t="shared" si="20"/>
        <v>I</v>
      </c>
      <c r="AJ91" s="26" t="s">
        <v>937</v>
      </c>
      <c r="AK91" s="31" t="s">
        <v>945</v>
      </c>
      <c r="AL91" s="31" t="s">
        <v>945</v>
      </c>
      <c r="AM91" s="31" t="s">
        <v>944</v>
      </c>
      <c r="AN91" s="31" t="s">
        <v>70</v>
      </c>
      <c r="AO91" s="32">
        <f t="shared" ca="1" si="21"/>
        <v>0</v>
      </c>
      <c r="AP91" s="27">
        <f t="shared" si="22"/>
        <v>1</v>
      </c>
      <c r="AQ91" s="27">
        <f t="shared" si="23"/>
        <v>1</v>
      </c>
      <c r="AR91" s="27">
        <f t="shared" si="24"/>
        <v>1</v>
      </c>
      <c r="AS91" s="33">
        <f t="shared" si="17"/>
        <v>1</v>
      </c>
    </row>
    <row r="92" spans="1:45">
      <c r="A92" t="str">
        <f>'Model output'!A91</f>
        <v>TCGA-DJ-A3US</v>
      </c>
      <c r="B92" s="42">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X</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X</v>
      </c>
      <c r="F92" t="str">
        <f t="shared" si="13"/>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output'!G91)),AND(ISNUMBER(SEARCH("V ",'Model output'!G91)), NOT(ISNUMBER(SEARCH("VI",'Model output'!G91)))),ISNUMBER(SEARCH("five",'Model output'!G91)),ISNUMBER(SEARCH("5",'Model output'!G91))))), "lateral", "central"))</f>
        <v/>
      </c>
      <c r="H92" t="str">
        <f>IF('Model output'!H91="","negative",IF('Model output'!H91="[]", "negative", IF(OR(ISNUMBER(SEARCH("lymph node",'Model output'!H91)),ISNUMBER(SEARCH("Not mentioned",'Model output'!H91)),ISNUMBER(SEARCH("neck",'Model output'!H91)),ISNUMBER(SEARCH("Not applicable",'Model output'!H91))),"negative","positive")))</f>
        <v>negative</v>
      </c>
      <c r="I92" t="str">
        <f>IF('Model output'!I91="","",IF(ISNUMBER('Model output'!I91),'Model output'!I91,1))</f>
        <v/>
      </c>
      <c r="J92" t="str">
        <f>IF('Model output'!J91="","",IF(AND(ISNUMBER('Model output'!J91),'Model output'!J91&lt;=I92),'Model output'!J91,IF(ISNUMBER(SEARCH("0/",'Model output'!J91)),0,1)))</f>
        <v/>
      </c>
      <c r="K92" t="str" cm="1">
        <f t="array" ref="K92">IF(COUNT(FIND({0,1,2,3,4,5,6,7,8,9},'Model output'!K91))&gt;0,'Model output'!K91,"")</f>
        <v/>
      </c>
      <c r="L92" s="8" t="str">
        <f t="shared" si="18"/>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v>
      </c>
      <c r="O92" t="str">
        <f>IF('Model output'!M91="","",'Model output'!M91)</f>
        <v/>
      </c>
      <c r="P92" t="str">
        <f>IF('Model output'!N91="","",'Model output'!N91)</f>
        <v>1.5 cm</v>
      </c>
      <c r="Q92" t="str">
        <f t="shared" si="14"/>
        <v>1.5cm</v>
      </c>
      <c r="R92" cm="1">
        <f t="array" ref="R92">IF(Q92="","",IF(ISNUMBER(SEARCH("cm",Q92)),MAX(VALUE(SUBSTITUTE(_xlfn.FILTERXML("&lt;t&gt;&lt;s&gt;"&amp;SUBSTITUTE(Q92,",","&lt;/s&gt;&lt;s&gt;")&amp;"&lt;/s&gt;&lt;/t&gt;","//s"),"cm",""))),MAX(VALUE(SUBSTITUTE(_xlfn.FILTERXML("&lt;t&gt;&lt;s&gt;"&amp;SUBSTITUTE(Q92,",","&lt;/s&gt;&lt;s&gt;")&amp;"&lt;/s&gt;&lt;/t&gt;","//s"),"mm","")))/10))</f>
        <v>1.5</v>
      </c>
      <c r="S92" t="str">
        <f>IF(OR('Model output'!P91="",ISNUMBER(SEARCH("Not identified", 'Model output'!P91)),ISNUMBER(SEARCH("Absent",'Model output'!P91)),ISNUMBER(SEARCH("No",'Model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t="str">
        <f>IF('Model output'!S91="","", IF('Model output'!S91= "[]", "", 'Model output'!S91))</f>
        <v>Not identified</v>
      </c>
      <c r="Y92" t="str">
        <f>IF(OR('Model output'!S91="",ISNUMBER(SEARCH("Absent",'Model output'!S91)),ISNUMBER(SEARCH("Not identified",'Model output'!S91)),ISNUMBER(SEARCH("limited to thyroid",'Model output'!S91)),ISNUMBER(SEARCH("No",'Model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 IF('Model output'!T91="[]", "", IF('Model output'!T91="Not mentioned", "No", "Yes")))</f>
        <v/>
      </c>
      <c r="AB92" t="str">
        <f>IF(AA92&lt;&gt;"Yes","",IF(OR('Model output'!U91="",'Model output'!U91="[]",ISNUMBER(SEARCH("Not identified",'Model output'!U91))),"",'Model output'!U91))</f>
        <v/>
      </c>
      <c r="AC92" s="1" t="str">
        <f>IF(OR('Model output'!V91="", AND(ISERROR(SEARCH("Positive",'Model output'!V91)), ISNUMBER(SEARCH("Negative",'Model output'!V91))), ISNUMBER(SEARCH("Uninvolved",'Model output'!V91)), ISNUMBER(SEARCH("not involved",'Model output'!V91)), ISNUMBER(SEARCH("cannot be assessed",'Model output'!V91)), ISNUMBER(SEARCH("Free",'Model output'!V91)), ISNUMBER(SEARCH("1 mm",'Model output'!V91)), ISNUMBER(SEARCH("0.1 CM",'Model output'!V91)), ISNUMBER(SEARCH("less than 0.2 mm",'Model output'!V91)), ISNUMBER(SEARCH("less than 0.5 mm",'Model output'!V91)), ISNUMBER(SEARCH("Margins close",'Model output'!V91)), ISNUMBER(SEARCH("extends close to",'Model output'!V91)), ISNUMBER(SEARCH("abut",'Model output'!V91))), "negative", "positive")</f>
        <v>negative</v>
      </c>
      <c r="AE92" s="26"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AND(ISNUMBER(J92),J92&gt;=5),M92=""),AND(AND(ISNUMBER(J92),J92&gt;=5),AND(ISNUMBER(M92),M92&gt;=1)),AND(ISNUMBER(SERACH("papillary",N92)),OR(Y92="positive",Z92="positive"), ISNUMBER(SEARCH("BRAF",AB92)))),"intermediate","low"))</f>
        <v>low</v>
      </c>
      <c r="AF92" s="27" t="str">
        <f t="shared" si="15"/>
        <v>1b</v>
      </c>
      <c r="AG92" s="27" t="str">
        <f t="shared" si="16"/>
        <v>0</v>
      </c>
      <c r="AH92" s="27" t="str">
        <f t="shared" si="19"/>
        <v>0</v>
      </c>
      <c r="AI92" s="34" t="str">
        <f t="shared" si="20"/>
        <v>I</v>
      </c>
      <c r="AJ92" s="26" t="s">
        <v>936</v>
      </c>
      <c r="AK92" s="31" t="s">
        <v>940</v>
      </c>
      <c r="AL92" s="31" t="s">
        <v>944</v>
      </c>
      <c r="AM92" s="31" t="s">
        <v>944</v>
      </c>
      <c r="AN92" s="31" t="s">
        <v>70</v>
      </c>
      <c r="AO92" s="32">
        <f t="shared" ca="1" si="21"/>
        <v>1</v>
      </c>
      <c r="AP92" s="27">
        <f t="shared" si="22"/>
        <v>1</v>
      </c>
      <c r="AQ92" s="27">
        <f t="shared" si="23"/>
        <v>1</v>
      </c>
      <c r="AR92" s="27">
        <f t="shared" si="24"/>
        <v>1</v>
      </c>
      <c r="AS92" s="33">
        <f t="shared" si="17"/>
        <v>1</v>
      </c>
    </row>
    <row r="93" spans="1:45">
      <c r="A93" t="str">
        <f>'Model output'!A92</f>
        <v>TCGA-DJ-A3UT</v>
      </c>
      <c r="B93" s="42">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X</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X</v>
      </c>
      <c r="F93" t="str">
        <f t="shared" si="13"/>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output'!G92)),AND(ISNUMBER(SEARCH("V ",'Model output'!G92)), NOT(ISNUMBER(SEARCH("VI",'Model output'!G92)))),ISNUMBER(SEARCH("five",'Model output'!G92)),ISNUMBER(SEARCH("5",'Model output'!G92))))), "lateral", "central"))</f>
        <v/>
      </c>
      <c r="H93" t="str">
        <f>IF('Model output'!H92="","negative",IF('Model output'!H92="[]", "negative", IF(OR(ISNUMBER(SEARCH("lymph node",'Model output'!H92)),ISNUMBER(SEARCH("Not mentioned",'Model output'!H92)),ISNUMBER(SEARCH("neck",'Model output'!H92)),ISNUMBER(SEARCH("Not applicable",'Model output'!H92))),"negative","positive")))</f>
        <v>negative</v>
      </c>
      <c r="I93">
        <f>IF('Model output'!I92="","",IF(ISNUMBER('Model output'!I92),'Model output'!I92,1))</f>
        <v>0</v>
      </c>
      <c r="J93">
        <f>IF('Model output'!J92="","",IF(AND(ISNUMBER('Model output'!J92),'Model output'!J92&lt;=I93),'Model output'!J92,IF(ISNUMBER(SEARCH("0/",'Model output'!J92)),0,1)))</f>
        <v>0</v>
      </c>
      <c r="K93" t="str" cm="1">
        <f t="array" ref="K93">IF(COUNT(FIND({0,1,2,3,4,5,6,7,8,9},'Model output'!K92))&gt;0,'Model output'!K92,"")</f>
        <v/>
      </c>
      <c r="L93" s="8" t="str">
        <f t="shared" si="18"/>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0.9 cm</v>
      </c>
      <c r="Q93" t="str">
        <f t="shared" si="14"/>
        <v>0.9cm</v>
      </c>
      <c r="R93" cm="1">
        <f t="array" ref="R93">IF(Q93="","",IF(ISNUMBER(SEARCH("cm",Q93)),MAX(VALUE(SUBSTITUTE(_xlfn.FILTERXML("&lt;t&gt;&lt;s&gt;"&amp;SUBSTITUTE(Q93,",","&lt;/s&gt;&lt;s&gt;")&amp;"&lt;/s&gt;&lt;/t&gt;","//s"),"cm",""))),MAX(VALUE(SUBSTITUTE(_xlfn.FILTERXML("&lt;t&gt;&lt;s&gt;"&amp;SUBSTITUTE(Q93,",","&lt;/s&gt;&lt;s&gt;")&amp;"&lt;/s&gt;&lt;/t&gt;","//s"),"mm","")))/10))</f>
        <v>0.9</v>
      </c>
      <c r="S93" t="str">
        <f>IF(OR('Model output'!P92="",ISNUMBER(SEARCH("Not identified", 'Model output'!P92)),ISNUMBER(SEARCH("Absent",'Model output'!P92)),ISNUMBER(SEARCH("No",'Model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t="str">
        <f>IF('Model output'!S92="","", IF('Model output'!S92= "[]", "", 'Model output'!S92))</f>
        <v>Not Identified</v>
      </c>
      <c r="Y93" t="str">
        <f>IF(OR('Model output'!S92="",ISNUMBER(SEARCH("Absent",'Model output'!S92)),ISNUMBER(SEARCH("Not identified",'Model output'!S92)),ISNUMBER(SEARCH("limited to thyroid",'Model output'!S92)),ISNUMBER(SEARCH("No",'Model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 IF('Model output'!T92="[]", "", IF('Model output'!T92="Not mentioned", "No", "Yes")))</f>
        <v/>
      </c>
      <c r="AB93" t="str">
        <f>IF(AA93&lt;&gt;"Yes","",IF(OR('Model output'!U92="",'Model output'!U92="[]",ISNUMBER(SEARCH("Not identified",'Model output'!U92))),"",'Model output'!U92))</f>
        <v/>
      </c>
      <c r="AC93" s="1" t="str">
        <f>IF(OR('Model output'!V92="", AND(ISERROR(SEARCH("Positive",'Model output'!V92)), ISNUMBER(SEARCH("Negative",'Model output'!V92))), ISNUMBER(SEARCH("Uninvolved",'Model output'!V92)), ISNUMBER(SEARCH("not involved",'Model output'!V92)), ISNUMBER(SEARCH("cannot be assessed",'Model output'!V92)), ISNUMBER(SEARCH("Free",'Model output'!V92)), ISNUMBER(SEARCH("1 mm",'Model output'!V92)), ISNUMBER(SEARCH("0.1 CM",'Model output'!V92)), ISNUMBER(SEARCH("less than 0.2 mm",'Model output'!V92)), ISNUMBER(SEARCH("less than 0.5 mm",'Model output'!V92)), ISNUMBER(SEARCH("Margins close",'Model output'!V92)), ISNUMBER(SEARCH("extends close to",'Model output'!V92)), ISNUMBER(SEARCH("abut",'Model output'!V92))), "negative", "positive")</f>
        <v>negative</v>
      </c>
      <c r="AE93" s="26"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AND(ISNUMBER(J93),J93&gt;=5),M93=""),AND(AND(ISNUMBER(J93),J93&gt;=5),AND(ISNUMBER(M93),M93&gt;=1)),AND(ISNUMBER(SERACH("papillary",N93)),OR(Y93="positive",Z93="positive"), ISNUMBER(SEARCH("BRAF",AB93)))),"intermediate","low"))</f>
        <v>low</v>
      </c>
      <c r="AF93" s="27" t="str">
        <f t="shared" si="15"/>
        <v>1a</v>
      </c>
      <c r="AG93" s="27" t="str">
        <f t="shared" si="16"/>
        <v>0</v>
      </c>
      <c r="AH93" s="27" t="str">
        <f t="shared" si="19"/>
        <v>0</v>
      </c>
      <c r="AI93" s="34" t="str">
        <f t="shared" si="20"/>
        <v>I</v>
      </c>
      <c r="AJ93" s="26" t="s">
        <v>936</v>
      </c>
      <c r="AK93" s="31" t="s">
        <v>945</v>
      </c>
      <c r="AL93" s="31" t="s">
        <v>944</v>
      </c>
      <c r="AM93" s="31" t="s">
        <v>944</v>
      </c>
      <c r="AN93" s="31" t="s">
        <v>70</v>
      </c>
      <c r="AO93" s="32">
        <f t="shared" ca="1" si="21"/>
        <v>1</v>
      </c>
      <c r="AP93" s="27">
        <f t="shared" si="22"/>
        <v>1</v>
      </c>
      <c r="AQ93" s="27">
        <f t="shared" si="23"/>
        <v>1</v>
      </c>
      <c r="AR93" s="27">
        <f t="shared" si="24"/>
        <v>1</v>
      </c>
      <c r="AS93" s="33">
        <f t="shared" si="17"/>
        <v>1</v>
      </c>
    </row>
    <row r="94" spans="1:45">
      <c r="A94" t="str">
        <f>'Model output'!A93</f>
        <v>TCGA-DJ-A3UU</v>
      </c>
      <c r="B94" s="42">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X</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X</v>
      </c>
      <c r="F94" t="str">
        <f t="shared" si="13"/>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output'!G93)),AND(ISNUMBER(SEARCH("V ",'Model output'!G93)), NOT(ISNUMBER(SEARCH("VI",'Model output'!G93)))),ISNUMBER(SEARCH("five",'Model output'!G93)),ISNUMBER(SEARCH("5",'Model output'!G93))))), "lateral", "central"))</f>
        <v/>
      </c>
      <c r="H94" t="str">
        <f>IF('Model output'!H93="","negative",IF('Model output'!H93="[]", "negative", IF(OR(ISNUMBER(SEARCH("lymph node",'Model output'!H93)),ISNUMBER(SEARCH("Not mentioned",'Model output'!H93)),ISNUMBER(SEARCH("neck",'Model output'!H93)),ISNUMBER(SEARCH("Not applicable",'Model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
      </c>
      <c r="L94" s="8" t="str">
        <f t="shared" si="18"/>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classical</v>
      </c>
      <c r="P94" t="str">
        <f>IF('Model output'!N93="","",'Model output'!N93)</f>
        <v>1.1 cm</v>
      </c>
      <c r="Q94" t="str">
        <f t="shared" si="14"/>
        <v>1.1cm</v>
      </c>
      <c r="R94" cm="1">
        <f t="array" ref="R94">IF(Q94="","",IF(ISNUMBER(SEARCH("cm",Q94)),MAX(VALUE(SUBSTITUTE(_xlfn.FILTERXML("&lt;t&gt;&lt;s&gt;"&amp;SUBSTITUTE(Q94,",","&lt;/s&gt;&lt;s&gt;")&amp;"&lt;/s&gt;&lt;/t&gt;","//s"),"cm",""))),MAX(VALUE(SUBSTITUTE(_xlfn.FILTERXML("&lt;t&gt;&lt;s&gt;"&amp;SUBSTITUTE(Q94,",","&lt;/s&gt;&lt;s&gt;")&amp;"&lt;/s&gt;&lt;/t&gt;","//s"),"mm","")))/10))</f>
        <v>1.1000000000000001</v>
      </c>
      <c r="S94" t="str">
        <f>IF(OR('Model output'!P93="",ISNUMBER(SEARCH("Not identified", 'Model output'!P93)),ISNUMBER(SEARCH("Absent",'Model output'!P93)),ISNUMBER(SEARCH("No",'Model output'!P93)),ISNUMBER(SEARCH("Negative",'Model output'!P93))),"negative","positive")</f>
        <v>negative</v>
      </c>
      <c r="T94">
        <f>IF('Model output'!O93="","",'Model output'!O93)</f>
        <v>3</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positive</v>
      </c>
      <c r="X94" t="str">
        <f>IF('Model output'!S93="","", IF('Model output'!S93= "[]", "", 'Model output'!S93))</f>
        <v>Invades the extrathyroidal fibroadipose tissue</v>
      </c>
      <c r="Y94" t="str">
        <f>IF(OR('Model output'!S93="",ISNUMBER(SEARCH("Absent",'Model output'!S93)),ISNUMBER(SEARCH("Not identified",'Model output'!S93)),ISNUMBER(SEARCH("limited to thyroid",'Model output'!S93)),ISNUMBER(SEARCH("No",'Model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 IF('Model output'!T93="[]", "", IF('Model output'!T93="Not mentioned", "No", "Yes")))</f>
        <v/>
      </c>
      <c r="AB94" t="str">
        <f>IF(AA94&lt;&gt;"Yes","",IF(OR('Model output'!U93="",'Model output'!U93="[]",ISNUMBER(SEARCH("Not identified",'Model output'!U93))),"",'Model output'!U93))</f>
        <v/>
      </c>
      <c r="AC94" s="1" t="str">
        <f>IF(OR('Model output'!V93="", AND(ISERROR(SEARCH("Positive",'Model output'!V93)), ISNUMBER(SEARCH("Negative",'Model output'!V93))), ISNUMBER(SEARCH("Uninvolved",'Model output'!V93)), ISNUMBER(SEARCH("not involved",'Model output'!V93)), ISNUMBER(SEARCH("cannot be assessed",'Model output'!V93)), ISNUMBER(SEARCH("Free",'Model output'!V93)), ISNUMBER(SEARCH("1 mm",'Model output'!V93)), ISNUMBER(SEARCH("0.1 CM",'Model output'!V93)), ISNUMBER(SEARCH("less than 0.2 mm",'Model output'!V93)), ISNUMBER(SEARCH("less than 0.5 mm",'Model output'!V93)), ISNUMBER(SEARCH("Margins close",'Model output'!V93)), ISNUMBER(SEARCH("extends close to",'Model output'!V93)), ISNUMBER(SEARCH("abut",'Model output'!V93))), "negative", "positive")</f>
        <v>positive</v>
      </c>
      <c r="AE94" s="26"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AND(ISNUMBER(J94),J94&gt;=5),M94=""),AND(AND(ISNUMBER(J94),J94&gt;=5),AND(ISNUMBER(M94),M94&gt;=1)),AND(ISNUMBER(SERACH("papillary",N94)),OR(Y94="positive",Z94="positive"), ISNUMBER(SEARCH("BRAF",AB94)))),"intermediate","low"))</f>
        <v>high</v>
      </c>
      <c r="AF94" s="27" t="str">
        <f t="shared" si="15"/>
        <v>1b</v>
      </c>
      <c r="AG94" s="27" t="str">
        <f t="shared" si="16"/>
        <v>0</v>
      </c>
      <c r="AH94" s="27" t="str">
        <f t="shared" si="19"/>
        <v>0</v>
      </c>
      <c r="AI94" s="34" t="str">
        <f t="shared" si="20"/>
        <v>I</v>
      </c>
      <c r="AJ94" s="26" t="s">
        <v>935</v>
      </c>
      <c r="AK94" s="31" t="s">
        <v>940</v>
      </c>
      <c r="AL94" s="31" t="s">
        <v>941</v>
      </c>
      <c r="AM94" s="31" t="s">
        <v>944</v>
      </c>
      <c r="AN94" s="31" t="s">
        <v>70</v>
      </c>
      <c r="AO94" s="32">
        <f t="shared" si="21"/>
        <v>1</v>
      </c>
      <c r="AP94" s="27">
        <f t="shared" si="22"/>
        <v>1</v>
      </c>
      <c r="AQ94" s="27">
        <f t="shared" si="23"/>
        <v>1</v>
      </c>
      <c r="AR94" s="27">
        <f t="shared" si="24"/>
        <v>1</v>
      </c>
      <c r="AS94" s="33">
        <f t="shared" si="17"/>
        <v>1</v>
      </c>
    </row>
    <row r="95" spans="1:45">
      <c r="A95" t="str">
        <f>'Model output'!A94</f>
        <v>TCGA-DJ-A3UV</v>
      </c>
      <c r="B95" s="42">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X</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X</v>
      </c>
      <c r="F95" t="str">
        <f t="shared" si="13"/>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output'!G94)),AND(ISNUMBER(SEARCH("V ",'Model output'!G94)), NOT(ISNUMBER(SEARCH("VI",'Model output'!G94)))),ISNUMBER(SEARCH("five",'Model output'!G94)),ISNUMBER(SEARCH("5",'Model output'!G94))))), "lateral", "central"))</f>
        <v/>
      </c>
      <c r="H95" t="str">
        <f>IF('Model output'!H94="","negative",IF('Model output'!H94="[]", "negative", IF(OR(ISNUMBER(SEARCH("lymph node",'Model output'!H94)),ISNUMBER(SEARCH("Not mentioned",'Model output'!H94)),ISNUMBER(SEARCH("neck",'Model output'!H94)),ISNUMBER(SEARCH("Not applicable",'Model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
      </c>
      <c r="L95" s="8" t="str">
        <f t="shared" si="18"/>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v>
      </c>
      <c r="O95" t="str">
        <f>IF('Model output'!M94="","",'Model output'!M94)</f>
        <v>classical</v>
      </c>
      <c r="P95" t="str">
        <f>IF('Model output'!N94="","",'Model output'!N94)</f>
        <v>1.0 cm</v>
      </c>
      <c r="Q95" t="str">
        <f t="shared" si="14"/>
        <v>1.0cm</v>
      </c>
      <c r="R95" cm="1">
        <f t="array" ref="R95">IF(Q95="","",IF(ISNUMBER(SEARCH("cm",Q95)),MAX(VALUE(SUBSTITUTE(_xlfn.FILTERXML("&lt;t&gt;&lt;s&gt;"&amp;SUBSTITUTE(Q95,",","&lt;/s&gt;&lt;s&gt;")&amp;"&lt;/s&gt;&lt;/t&gt;","//s"),"cm",""))),MAX(VALUE(SUBSTITUTE(_xlfn.FILTERXML("&lt;t&gt;&lt;s&gt;"&amp;SUBSTITUTE(Q95,",","&lt;/s&gt;&lt;s&gt;")&amp;"&lt;/s&gt;&lt;/t&gt;","//s"),"mm","")))/10))</f>
        <v>1</v>
      </c>
      <c r="S95" t="str">
        <f>IF(OR('Model output'!P94="",ISNUMBER(SEARCH("Not identified", 'Model output'!P94)),ISNUMBER(SEARCH("Absent",'Model output'!P94)),ISNUMBER(SEARCH("No",'Model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t="str">
        <f>IF('Model output'!S94="","", IF('Model output'!S94= "[]", "", 'Model output'!S94))</f>
        <v>Not identified</v>
      </c>
      <c r="Y95" t="str">
        <f>IF(OR('Model output'!S94="",ISNUMBER(SEARCH("Absent",'Model output'!S94)),ISNUMBER(SEARCH("Not identified",'Model output'!S94)),ISNUMBER(SEARCH("limited to thyroid",'Model output'!S94)),ISNUMBER(SEARCH("No",'Model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 IF('Model output'!T94="[]", "", IF('Model output'!T94="Not mentioned", "No", "Yes")))</f>
        <v/>
      </c>
      <c r="AB95" t="str">
        <f>IF(AA95&lt;&gt;"Yes","",IF(OR('Model output'!U94="",'Model output'!U94="[]",ISNUMBER(SEARCH("Not identified",'Model output'!U94))),"",'Model output'!U94))</f>
        <v/>
      </c>
      <c r="AC95" s="1" t="str">
        <f>IF(OR('Model output'!V94="", AND(ISERROR(SEARCH("Positive",'Model output'!V94)), ISNUMBER(SEARCH("Negative",'Model output'!V94))), ISNUMBER(SEARCH("Uninvolved",'Model output'!V94)), ISNUMBER(SEARCH("not involved",'Model output'!V94)), ISNUMBER(SEARCH("cannot be assessed",'Model output'!V94)), ISNUMBER(SEARCH("Free",'Model output'!V94)), ISNUMBER(SEARCH("1 mm",'Model output'!V94)), ISNUMBER(SEARCH("0.1 CM",'Model output'!V94)), ISNUMBER(SEARCH("less than 0.2 mm",'Model output'!V94)), ISNUMBER(SEARCH("less than 0.5 mm",'Model output'!V94)), ISNUMBER(SEARCH("Margins close",'Model output'!V94)), ISNUMBER(SEARCH("extends close to",'Model output'!V94)), ISNUMBER(SEARCH("abut",'Model output'!V94))), "negative", "positive")</f>
        <v>negative</v>
      </c>
      <c r="AE95" s="26"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AND(ISNUMBER(J95),J95&gt;=5),M95=""),AND(AND(ISNUMBER(J95),J95&gt;=5),AND(ISNUMBER(M95),M95&gt;=1)),AND(ISNUMBER(SERACH("papillary",N95)),OR(Y95="positive",Z95="positive"), ISNUMBER(SEARCH("BRAF",AB95)))),"intermediate","low"))</f>
        <v>intermediate</v>
      </c>
      <c r="AF95" s="27" t="str">
        <f t="shared" si="15"/>
        <v>1a</v>
      </c>
      <c r="AG95" s="27" t="str">
        <f t="shared" si="16"/>
        <v>0</v>
      </c>
      <c r="AH95" s="27" t="str">
        <f t="shared" si="19"/>
        <v>0</v>
      </c>
      <c r="AI95" s="34" t="str">
        <f t="shared" si="20"/>
        <v>I</v>
      </c>
      <c r="AJ95" s="26" t="s">
        <v>937</v>
      </c>
      <c r="AK95" s="31" t="s">
        <v>945</v>
      </c>
      <c r="AL95" s="31" t="s">
        <v>941</v>
      </c>
      <c r="AM95" s="31" t="s">
        <v>944</v>
      </c>
      <c r="AN95" s="31" t="s">
        <v>70</v>
      </c>
      <c r="AO95" s="32">
        <f t="shared" ca="1" si="21"/>
        <v>1</v>
      </c>
      <c r="AP95" s="27">
        <f t="shared" si="22"/>
        <v>1</v>
      </c>
      <c r="AQ95" s="27">
        <f t="shared" si="23"/>
        <v>1</v>
      </c>
      <c r="AR95" s="27">
        <f t="shared" si="24"/>
        <v>1</v>
      </c>
      <c r="AS95" s="33">
        <f t="shared" si="17"/>
        <v>1</v>
      </c>
    </row>
    <row r="96" spans="1:45">
      <c r="A96" t="str">
        <f>'Model output'!A95</f>
        <v>TCGA-DJ-A3UX</v>
      </c>
      <c r="B96" s="42">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X</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X</v>
      </c>
      <c r="F96" t="str">
        <f t="shared" si="13"/>
        <v>positive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output'!G95)),AND(ISNUMBER(SEARCH("V ",'Model output'!G95)), NOT(ISNUMBER(SEARCH("VI",'Model output'!G95)))),ISNUMBER(SEARCH("five",'Model output'!G95)),ISNUMBER(SEARCH("5",'Model output'!G95))))), "lateral", "central"))</f>
        <v/>
      </c>
      <c r="H96" t="str">
        <f>IF('Model output'!H95="","negative",IF('Model output'!H95="[]", "negative", IF(OR(ISNUMBER(SEARCH("lymph node",'Model output'!H95)),ISNUMBER(SEARCH("Not mentioned",'Model output'!H95)),ISNUMBER(SEARCH("neck",'Model output'!H95)),ISNUMBER(SEARCH("Not applicable",'Model output'!H95))),"negative","positive")))</f>
        <v>negative</v>
      </c>
      <c r="I96">
        <f>IF('Model output'!I95="","",IF(ISNUMBER('Model output'!I95),'Model output'!I95,1))</f>
        <v>3</v>
      </c>
      <c r="J96">
        <f>IF('Model output'!J95="","",IF(AND(ISNUMBER('Model output'!J95),'Model output'!J95&lt;=I96),'Model output'!J95,IF(ISNUMBER(SEARCH("0/",'Model output'!J95)),0,1)))</f>
        <v>1</v>
      </c>
      <c r="K96" t="str" cm="1">
        <f t="array" ref="K96">IF(COUNT(FIND({0,1,2,3,4,5,6,7,8,9},'Model output'!K95))&gt;0,'Model output'!K95,"")</f>
        <v>0.5 cm</v>
      </c>
      <c r="L96" s="8" t="str">
        <f t="shared" si="18"/>
        <v>0.5cm</v>
      </c>
      <c r="M96" cm="1">
        <f t="array" ref="M96">IF(L96="","",IF(ISNUMBER(SEARCH("cm",L96)),MAX(VALUE(SUBSTITUTE(_xlfn.FILTERXML("&lt;t&gt;&lt;s&gt;"&amp;SUBSTITUTE(L96,",","&lt;/s&gt;&lt;s&gt;")&amp;"&lt;/s&gt;&lt;/t&gt;","//s"),"cm",""))),MAX(VALUE(SUBSTITUTE(_xlfn.FILTERXML("&lt;t&gt;&lt;s&gt;"&amp;SUBSTITUTE(L96,",","&lt;/s&gt;&lt;s&gt;")&amp;"&lt;/s&gt;&lt;/t&gt;","//s"),"mm","")))/10))</f>
        <v>0.5</v>
      </c>
      <c r="N96" t="str">
        <f>IF('Model output'!L95="","",'Model output'!L95)</f>
        <v>Papillary</v>
      </c>
      <c r="O96" t="str">
        <f>IF('Model output'!M95="","",'Model output'!M95)</f>
        <v/>
      </c>
      <c r="P96" t="str">
        <f>IF('Model output'!N95="","",'Model output'!N95)</f>
        <v>0.5 cm</v>
      </c>
      <c r="Q96" t="str">
        <f t="shared" si="14"/>
        <v>0.5cm</v>
      </c>
      <c r="R96" cm="1">
        <f t="array" ref="R96">IF(Q96="","",IF(ISNUMBER(SEARCH("cm",Q96)),MAX(VALUE(SUBSTITUTE(_xlfn.FILTERXML("&lt;t&gt;&lt;s&gt;"&amp;SUBSTITUTE(Q96,",","&lt;/s&gt;&lt;s&gt;")&amp;"&lt;/s&gt;&lt;/t&gt;","//s"),"cm",""))),MAX(VALUE(SUBSTITUTE(_xlfn.FILTERXML("&lt;t&gt;&lt;s&gt;"&amp;SUBSTITUTE(Q96,",","&lt;/s&gt;&lt;s&gt;")&amp;"&lt;/s&gt;&lt;/t&gt;","//s"),"mm","")))/10))</f>
        <v>0.5</v>
      </c>
      <c r="S96" t="str">
        <f>IF(OR('Model output'!P95="",ISNUMBER(SEARCH("Not identified", 'Model output'!P95)),ISNUMBER(SEARCH("Absent",'Model output'!P95)),ISNUMBER(SEARCH("No",'Model output'!P95)),ISNUMBER(SEARCH("Negative",'Model output'!P95))),"negative","positive")</f>
        <v>negative</v>
      </c>
      <c r="T96">
        <f>IF('Model output'!O95="","",'Model output'!O95)</f>
        <v>1</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t="str">
        <f>IF('Model output'!S95="","", IF('Model output'!S95= "[]", "", 'Model output'!S95))</f>
        <v>Not identified</v>
      </c>
      <c r="Y96" t="str">
        <f>IF(OR('Model output'!S95="",ISNUMBER(SEARCH("Absent",'Model output'!S95)),ISNUMBER(SEARCH("Not identified",'Model output'!S95)),ISNUMBER(SEARCH("limited to thyroid",'Model output'!S95)),ISNUMBER(SEARCH("No",'Model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 IF('Model output'!T95="[]", "", IF('Model output'!T95="Not mentioned", "No", "Yes")))</f>
        <v/>
      </c>
      <c r="AB96" t="str">
        <f>IF(AA96&lt;&gt;"Yes","",IF(OR('Model output'!U95="",'Model output'!U95="[]",ISNUMBER(SEARCH("Not identified",'Model output'!U95))),"",'Model output'!U95))</f>
        <v/>
      </c>
      <c r="AC96" s="1" t="str">
        <f>IF(OR('Model output'!V95="", AND(ISERROR(SEARCH("Positive",'Model output'!V95)), ISNUMBER(SEARCH("Negative",'Model output'!V95))), ISNUMBER(SEARCH("Uninvolved",'Model output'!V95)), ISNUMBER(SEARCH("not involved",'Model output'!V95)), ISNUMBER(SEARCH("cannot be assessed",'Model output'!V95)), ISNUMBER(SEARCH("Free",'Model output'!V95)), ISNUMBER(SEARCH("1 mm",'Model output'!V95)), ISNUMBER(SEARCH("0.1 CM",'Model output'!V95)), ISNUMBER(SEARCH("less than 0.2 mm",'Model output'!V95)), ISNUMBER(SEARCH("less than 0.5 mm",'Model output'!V95)), ISNUMBER(SEARCH("Margins close",'Model output'!V95)), ISNUMBER(SEARCH("extends close to",'Model output'!V95)), ISNUMBER(SEARCH("abut",'Model output'!V95))), "negative", "positive")</f>
        <v>negative</v>
      </c>
      <c r="AE96" s="26"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AND(ISNUMBER(J96),J96&gt;=5),M96=""),AND(AND(ISNUMBER(J96),J96&gt;=5),AND(ISNUMBER(M96),M96&gt;=1)),AND(ISNUMBER(SERACH("papillary",N96)),OR(Y96="positive",Z96="positive"), ISNUMBER(SEARCH("BRAF",AB96)))),"intermediate","low"))</f>
        <v>low</v>
      </c>
      <c r="AF96" s="27" t="str">
        <f t="shared" si="15"/>
        <v>1a</v>
      </c>
      <c r="AG96" s="27" t="str">
        <f t="shared" si="16"/>
        <v>1a</v>
      </c>
      <c r="AH96" s="27" t="str">
        <f t="shared" si="19"/>
        <v>0</v>
      </c>
      <c r="AI96" s="34" t="str">
        <f t="shared" si="20"/>
        <v>I</v>
      </c>
      <c r="AJ96" s="26" t="s">
        <v>936</v>
      </c>
      <c r="AK96" s="31" t="s">
        <v>945</v>
      </c>
      <c r="AL96" s="31" t="s">
        <v>941</v>
      </c>
      <c r="AM96" s="31" t="s">
        <v>944</v>
      </c>
      <c r="AN96" s="31" t="s">
        <v>70</v>
      </c>
      <c r="AO96" s="32">
        <f t="shared" ca="1" si="21"/>
        <v>1</v>
      </c>
      <c r="AP96" s="27">
        <f t="shared" si="22"/>
        <v>1</v>
      </c>
      <c r="AQ96" s="27">
        <f t="shared" si="23"/>
        <v>0</v>
      </c>
      <c r="AR96" s="27">
        <f t="shared" si="24"/>
        <v>1</v>
      </c>
      <c r="AS96" s="33">
        <f t="shared" si="17"/>
        <v>1</v>
      </c>
    </row>
    <row r="97" spans="1:45">
      <c r="A97" t="str">
        <f>'Model output'!A96</f>
        <v>TCGA-DJ-A3UY</v>
      </c>
      <c r="B97" s="42">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X</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X</v>
      </c>
      <c r="F97" t="str">
        <f t="shared" si="13"/>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output'!G96)),AND(ISNUMBER(SEARCH("V ",'Model output'!G96)), NOT(ISNUMBER(SEARCH("VI",'Model output'!G96)))),ISNUMBER(SEARCH("five",'Model output'!G96)),ISNUMBER(SEARCH("5",'Model output'!G96))))), "lateral", "central"))</f>
        <v/>
      </c>
      <c r="H97" t="str">
        <f>IF('Model output'!H96="","negative",IF('Model output'!H96="[]", "negative", IF(OR(ISNUMBER(SEARCH("lymph node",'Model output'!H96)),ISNUMBER(SEARCH("Not mentioned",'Model output'!H96)),ISNUMBER(SEARCH("neck",'Model output'!H96)),ISNUMBER(SEARCH("Not applicable",'Model output'!H96))),"negative","positive")))</f>
        <v>negative</v>
      </c>
      <c r="I97">
        <f>IF('Model output'!I96="","",IF(ISNUMBER('Model output'!I96),'Model output'!I96,1))</f>
        <v>0</v>
      </c>
      <c r="J97">
        <f>IF('Model output'!J96="","",IF(AND(ISNUMBER('Model output'!J96),'Model output'!J96&lt;=I97),'Model output'!J96,IF(ISNUMBER(SEARCH("0/",'Model output'!J96)),0,1)))</f>
        <v>0</v>
      </c>
      <c r="K97" t="str" cm="1">
        <f t="array" ref="K97">IF(COUNT(FIND({0,1,2,3,4,5,6,7,8,9},'Model output'!K96))&gt;0,'Model output'!K96,"")</f>
        <v/>
      </c>
      <c r="L97" s="8" t="str">
        <f t="shared" si="18"/>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
      </c>
      <c r="P97" t="str">
        <f>IF('Model output'!N96="","",'Model output'!N96)</f>
        <v>1.2 cm</v>
      </c>
      <c r="Q97" t="str">
        <f t="shared" si="14"/>
        <v>1.2cm</v>
      </c>
      <c r="R97" cm="1">
        <f t="array" ref="R97">IF(Q97="","",IF(ISNUMBER(SEARCH("cm",Q97)),MAX(VALUE(SUBSTITUTE(_xlfn.FILTERXML("&lt;t&gt;&lt;s&gt;"&amp;SUBSTITUTE(Q97,",","&lt;/s&gt;&lt;s&gt;")&amp;"&lt;/s&gt;&lt;/t&gt;","//s"),"cm",""))),MAX(VALUE(SUBSTITUTE(_xlfn.FILTERXML("&lt;t&gt;&lt;s&gt;"&amp;SUBSTITUTE(Q97,",","&lt;/s&gt;&lt;s&gt;")&amp;"&lt;/s&gt;&lt;/t&gt;","//s"),"mm","")))/10))</f>
        <v>1.2</v>
      </c>
      <c r="S97" t="str">
        <f>IF(OR('Model output'!P96="",ISNUMBER(SEARCH("Not identified", 'Model output'!P96)),ISNUMBER(SEARCH("Absent",'Model output'!P96)),ISNUMBER(SEARCH("No",'Model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t="str">
        <f>IF('Model output'!S96="","", IF('Model output'!S96= "[]", "", 'Model output'!S96))</f>
        <v>Not identified</v>
      </c>
      <c r="Y97" t="str">
        <f>IF(OR('Model output'!S96="",ISNUMBER(SEARCH("Absent",'Model output'!S96)),ISNUMBER(SEARCH("Not identified",'Model output'!S96)),ISNUMBER(SEARCH("limited to thyroid",'Model output'!S96)),ISNUMBER(SEARCH("No",'Model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 IF('Model output'!T96="[]", "", IF('Model output'!T96="Not mentioned", "No", "Yes")))</f>
        <v/>
      </c>
      <c r="AB97" t="str">
        <f>IF(AA97&lt;&gt;"Yes","",IF(OR('Model output'!U96="",'Model output'!U96="[]",ISNUMBER(SEARCH("Not identified",'Model output'!U96))),"",'Model output'!U96))</f>
        <v/>
      </c>
      <c r="AC97" s="1" t="str">
        <f>IF(OR('Model output'!V96="", AND(ISERROR(SEARCH("Positive",'Model output'!V96)), ISNUMBER(SEARCH("Negative",'Model output'!V96))), ISNUMBER(SEARCH("Uninvolved",'Model output'!V96)), ISNUMBER(SEARCH("not involved",'Model output'!V96)), ISNUMBER(SEARCH("cannot be assessed",'Model output'!V96)), ISNUMBER(SEARCH("Free",'Model output'!V96)), ISNUMBER(SEARCH("1 mm",'Model output'!V96)), ISNUMBER(SEARCH("0.1 CM",'Model output'!V96)), ISNUMBER(SEARCH("less than 0.2 mm",'Model output'!V96)), ISNUMBER(SEARCH("less than 0.5 mm",'Model output'!V96)), ISNUMBER(SEARCH("Margins close",'Model output'!V96)), ISNUMBER(SEARCH("extends close to",'Model output'!V96)), ISNUMBER(SEARCH("abut",'Model output'!V96))), "negative", "positive")</f>
        <v>negative</v>
      </c>
      <c r="AE97" s="26"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AND(ISNUMBER(J97),J97&gt;=5),M97=""),AND(AND(ISNUMBER(J97),J97&gt;=5),AND(ISNUMBER(M97),M97&gt;=1)),AND(ISNUMBER(SERACH("papillary",N97)),OR(Y97="positive",Z97="positive"), ISNUMBER(SEARCH("BRAF",AB97)))),"intermediate","low"))</f>
        <v>low</v>
      </c>
      <c r="AF97" s="27" t="str">
        <f t="shared" si="15"/>
        <v>1b</v>
      </c>
      <c r="AG97" s="27" t="str">
        <f t="shared" si="16"/>
        <v>0</v>
      </c>
      <c r="AH97" s="27" t="str">
        <f t="shared" si="19"/>
        <v>0</v>
      </c>
      <c r="AI97" s="34" t="str">
        <f t="shared" si="20"/>
        <v>I</v>
      </c>
      <c r="AJ97" s="26" t="s">
        <v>936</v>
      </c>
      <c r="AK97" s="31" t="s">
        <v>940</v>
      </c>
      <c r="AL97" s="31" t="s">
        <v>944</v>
      </c>
      <c r="AM97" s="31" t="s">
        <v>944</v>
      </c>
      <c r="AN97" s="31" t="s">
        <v>70</v>
      </c>
      <c r="AO97" s="32">
        <f t="shared" ca="1" si="21"/>
        <v>1</v>
      </c>
      <c r="AP97" s="27">
        <f t="shared" si="22"/>
        <v>1</v>
      </c>
      <c r="AQ97" s="27">
        <f t="shared" si="23"/>
        <v>1</v>
      </c>
      <c r="AR97" s="27">
        <f t="shared" si="24"/>
        <v>1</v>
      </c>
      <c r="AS97" s="33">
        <f t="shared" si="17"/>
        <v>1</v>
      </c>
    </row>
    <row r="98" spans="1:45">
      <c r="A98" t="str">
        <f>'Model output'!A97</f>
        <v>TCGA-DJ-A3UZ</v>
      </c>
      <c r="B98" s="42">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X</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X</v>
      </c>
      <c r="F98" t="str">
        <f t="shared" si="13"/>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output'!G97)),AND(ISNUMBER(SEARCH("V ",'Model output'!G97)), NOT(ISNUMBER(SEARCH("VI",'Model output'!G97)))),ISNUMBER(SEARCH("five",'Model output'!G97)),ISNUMBER(SEARCH("5",'Model output'!G97))))), "lateral", "central"))</f>
        <v/>
      </c>
      <c r="H98" t="str">
        <f>IF('Model output'!H97="","negative",IF('Model output'!H97="[]", "negative", IF(OR(ISNUMBER(SEARCH("lymph node",'Model output'!H97)),ISNUMBER(SEARCH("Not mentioned",'Model output'!H97)),ISNUMBER(SEARCH("neck",'Model output'!H97)),ISNUMBER(SEARCH("Not applicable",'Model output'!H97))),"negative","positive")))</f>
        <v>negative</v>
      </c>
      <c r="I98">
        <f>IF('Model output'!I97="","",IF(ISNUMBER('Model output'!I97),'Model output'!I97,1))</f>
        <v>2</v>
      </c>
      <c r="J98">
        <f>IF('Model output'!J97="","",IF(AND(ISNUMBER('Model output'!J97),'Model output'!J97&lt;=I98),'Model output'!J97,IF(ISNUMBER(SEARCH("0/",'Model output'!J97)),0,1)))</f>
        <v>0</v>
      </c>
      <c r="K98" t="str" cm="1">
        <f t="array" ref="K98">IF(COUNT(FIND({0,1,2,3,4,5,6,7,8,9},'Model output'!K97))&gt;0,'Model output'!K97,"")</f>
        <v/>
      </c>
      <c r="L98" s="8" t="str">
        <f t="shared" si="18"/>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microcarcinoma, classical</v>
      </c>
      <c r="P98" t="str">
        <f>IF('Model output'!N97="","",'Model output'!N97)</f>
        <v>1.1 cm</v>
      </c>
      <c r="Q98" t="str">
        <f t="shared" si="14"/>
        <v>1.1cm</v>
      </c>
      <c r="R98" cm="1">
        <f t="array" ref="R98">IF(Q98="","",IF(ISNUMBER(SEARCH("cm",Q98)),MAX(VALUE(SUBSTITUTE(_xlfn.FILTERXML("&lt;t&gt;&lt;s&gt;"&amp;SUBSTITUTE(Q98,",","&lt;/s&gt;&lt;s&gt;")&amp;"&lt;/s&gt;&lt;/t&gt;","//s"),"cm",""))),MAX(VALUE(SUBSTITUTE(_xlfn.FILTERXML("&lt;t&gt;&lt;s&gt;"&amp;SUBSTITUTE(Q98,",","&lt;/s&gt;&lt;s&gt;")&amp;"&lt;/s&gt;&lt;/t&gt;","//s"),"mm","")))/10))</f>
        <v>1.1000000000000001</v>
      </c>
      <c r="S98" t="str">
        <f>IF(OR('Model output'!P97="",ISNUMBER(SEARCH("Not identified", 'Model output'!P97)),ISNUMBER(SEARCH("Absent",'Model output'!P97)),ISNUMBER(SEARCH("No",'Model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t="str">
        <f>IF('Model output'!S97="","", IF('Model output'!S97= "[]", "", 'Model output'!S97))</f>
        <v>Invades: perithyroidal adipose tissue and parathyroid gland</v>
      </c>
      <c r="Y98" t="str">
        <f>IF(OR('Model output'!S97="",ISNUMBER(SEARCH("Absent",'Model output'!S97)),ISNUMBER(SEARCH("Not identified",'Model output'!S97)),ISNUMBER(SEARCH("limited to thyroid",'Model output'!S97)),ISNUMBER(SEARCH("No",'Model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 IF('Model output'!T97="[]", "", IF('Model output'!T97="Not mentioned", "No", "Yes")))</f>
        <v/>
      </c>
      <c r="AB98" t="str">
        <f>IF(AA98&lt;&gt;"Yes","",IF(OR('Model output'!U97="",'Model output'!U97="[]",ISNUMBER(SEARCH("Not identified",'Model output'!U97))),"",'Model output'!U97))</f>
        <v/>
      </c>
      <c r="AC98" s="1" t="str">
        <f>IF(OR('Model output'!V97="", AND(ISERROR(SEARCH("Positive",'Model output'!V97)), ISNUMBER(SEARCH("Negative",'Model output'!V97))), ISNUMBER(SEARCH("Uninvolved",'Model output'!V97)), ISNUMBER(SEARCH("not involved",'Model output'!V97)), ISNUMBER(SEARCH("cannot be assessed",'Model output'!V97)), ISNUMBER(SEARCH("Free",'Model output'!V97)), ISNUMBER(SEARCH("1 mm",'Model output'!V97)), ISNUMBER(SEARCH("0.1 CM",'Model output'!V97)), ISNUMBER(SEARCH("less than 0.2 mm",'Model output'!V97)), ISNUMBER(SEARCH("less than 0.5 mm",'Model output'!V97)), ISNUMBER(SEARCH("Margins close",'Model output'!V97)), ISNUMBER(SEARCH("extends close to",'Model output'!V97)), ISNUMBER(SEARCH("abut",'Model output'!V97))), "negative", "positive")</f>
        <v>negative</v>
      </c>
      <c r="AE98" s="26"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AND(ISNUMBER(J98),J98&gt;=5),M98=""),AND(AND(ISNUMBER(J98),J98&gt;=5),AND(ISNUMBER(M98),M98&gt;=1)),AND(ISNUMBER(SERACH("papillary",N98)),OR(Y98="positive",Z98="positive"), ISNUMBER(SEARCH("BRAF",AB98)))),"intermediate","low"))</f>
        <v>intermediate</v>
      </c>
      <c r="AF98" s="27" t="str">
        <f t="shared" si="15"/>
        <v>1b</v>
      </c>
      <c r="AG98" s="27" t="str">
        <f t="shared" si="16"/>
        <v>0</v>
      </c>
      <c r="AH98" s="27" t="str">
        <f t="shared" si="19"/>
        <v>0</v>
      </c>
      <c r="AI98" s="34" t="str">
        <f t="shared" si="20"/>
        <v>I</v>
      </c>
      <c r="AJ98" s="26" t="s">
        <v>937</v>
      </c>
      <c r="AK98" s="31" t="s">
        <v>940</v>
      </c>
      <c r="AL98" s="31" t="s">
        <v>941</v>
      </c>
      <c r="AM98" s="31" t="s">
        <v>944</v>
      </c>
      <c r="AN98" s="31" t="s">
        <v>70</v>
      </c>
      <c r="AO98" s="32">
        <f t="shared" ca="1" si="21"/>
        <v>1</v>
      </c>
      <c r="AP98" s="27">
        <f t="shared" si="22"/>
        <v>1</v>
      </c>
      <c r="AQ98" s="27">
        <f t="shared" si="23"/>
        <v>1</v>
      </c>
      <c r="AR98" s="27">
        <f t="shared" si="24"/>
        <v>1</v>
      </c>
      <c r="AS98" s="33">
        <f t="shared" si="17"/>
        <v>1</v>
      </c>
    </row>
    <row r="99" spans="1:45">
      <c r="A99" t="str">
        <f>'Model output'!A98</f>
        <v>TCGA-DJ-A3V2</v>
      </c>
      <c r="B99" s="42">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1</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X</v>
      </c>
      <c r="F99" t="str">
        <f t="shared" si="13"/>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output'!G98)),AND(ISNUMBER(SEARCH("V ",'Model output'!G98)), NOT(ISNUMBER(SEARCH("VI",'Model output'!G98)))),ISNUMBER(SEARCH("five",'Model output'!G98)),ISNUMBER(SEARCH("5",'Model output'!G98))))), "lateral", "central"))</f>
        <v>central</v>
      </c>
      <c r="H99" t="str">
        <f>IF('Model output'!H98="","negative",IF('Model output'!H98="[]", "negative", IF(OR(ISNUMBER(SEARCH("lymph node",'Model output'!H98)),ISNUMBER(SEARCH("Not mentioned",'Model output'!H98)),ISNUMBER(SEARCH("neck",'Model output'!H98)),ISNUMBER(SEARCH("Not applicable",'Model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18"/>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v>
      </c>
      <c r="O99" t="str">
        <f>IF('Model output'!M98="","",'Model output'!M98)</f>
        <v>classical</v>
      </c>
      <c r="P99" t="str">
        <f>IF('Model output'!N98="","",'Model output'!N98)</f>
        <v>2.1 cm</v>
      </c>
      <c r="Q99" t="str">
        <f t="shared" si="14"/>
        <v>2.1cm</v>
      </c>
      <c r="R99" cm="1">
        <f t="array" ref="R99">IF(Q99="","",IF(ISNUMBER(SEARCH("cm",Q99)),MAX(VALUE(SUBSTITUTE(_xlfn.FILTERXML("&lt;t&gt;&lt;s&gt;"&amp;SUBSTITUTE(Q99,",","&lt;/s&gt;&lt;s&gt;")&amp;"&lt;/s&gt;&lt;/t&gt;","//s"),"cm",""))),MAX(VALUE(SUBSTITUTE(_xlfn.FILTERXML("&lt;t&gt;&lt;s&gt;"&amp;SUBSTITUTE(Q99,",","&lt;/s&gt;&lt;s&gt;")&amp;"&lt;/s&gt;&lt;/t&gt;","//s"),"mm","")))/10))</f>
        <v>2.1</v>
      </c>
      <c r="S99" t="str">
        <f>IF(OR('Model output'!P98="",ISNUMBER(SEARCH("Not identified", 'Model output'!P98)),ISNUMBER(SEARCH("Absent",'Model output'!P98)),ISNUMBER(SEARCH("No",'Model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t="str">
        <f>IF('Model output'!S98="","", IF('Model output'!S98= "[]", "", 'Model output'!S98))</f>
        <v>Not Identified</v>
      </c>
      <c r="Y99" t="str">
        <f>IF(OR('Model output'!S98="",ISNUMBER(SEARCH("Absent",'Model output'!S98)),ISNUMBER(SEARCH("Not identified",'Model output'!S98)),ISNUMBER(SEARCH("limited to thyroid",'Model output'!S98)),ISNUMBER(SEARCH("No",'Model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 IF('Model output'!T98="[]", "", IF('Model output'!T98="Not mentioned", "No", "Yes")))</f>
        <v/>
      </c>
      <c r="AB99" t="str">
        <f>IF(AA99&lt;&gt;"Yes","",IF(OR('Model output'!U98="",'Model output'!U98="[]",ISNUMBER(SEARCH("Not identified",'Model output'!U98))),"",'Model output'!U98))</f>
        <v/>
      </c>
      <c r="AC99" s="1" t="str">
        <f>IF(OR('Model output'!V98="", AND(ISERROR(SEARCH("Positive",'Model output'!V98)), ISNUMBER(SEARCH("Negative",'Model output'!V98))), ISNUMBER(SEARCH("Uninvolved",'Model output'!V98)), ISNUMBER(SEARCH("not involved",'Model output'!V98)), ISNUMBER(SEARCH("cannot be assessed",'Model output'!V98)), ISNUMBER(SEARCH("Free",'Model output'!V98)), ISNUMBER(SEARCH("1 mm",'Model output'!V98)), ISNUMBER(SEARCH("0.1 CM",'Model output'!V98)), ISNUMBER(SEARCH("less than 0.2 mm",'Model output'!V98)), ISNUMBER(SEARCH("less than 0.5 mm",'Model output'!V98)), ISNUMBER(SEARCH("Margins close",'Model output'!V98)), ISNUMBER(SEARCH("extends close to",'Model output'!V98)), ISNUMBER(SEARCH("abut",'Model output'!V98))), "negative", "positive")</f>
        <v>negative</v>
      </c>
      <c r="AE99" s="26"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AND(ISNUMBER(J99),J99&gt;=5),M99=""),AND(AND(ISNUMBER(J99),J99&gt;=5),AND(ISNUMBER(M99),M99&gt;=1)),AND(ISNUMBER(SERACH("papillary",N99)),OR(Y99="positive",Z99="positive"), ISNUMBER(SEARCH("BRAF",AB99)))),"intermediate","low"))</f>
        <v>intermediate</v>
      </c>
      <c r="AF99" s="27" t="str">
        <f t="shared" si="15"/>
        <v>2</v>
      </c>
      <c r="AG99" s="27" t="str">
        <f t="shared" si="16"/>
        <v>1a</v>
      </c>
      <c r="AH99" s="27" t="str">
        <f t="shared" si="19"/>
        <v>0</v>
      </c>
      <c r="AI99" s="34" t="str">
        <f t="shared" si="20"/>
        <v>I</v>
      </c>
      <c r="AJ99" s="26" t="s">
        <v>937</v>
      </c>
      <c r="AK99" s="31" t="s">
        <v>943</v>
      </c>
      <c r="AL99" s="31" t="s">
        <v>945</v>
      </c>
      <c r="AM99" s="31" t="s">
        <v>944</v>
      </c>
      <c r="AN99" s="31" t="s">
        <v>70</v>
      </c>
      <c r="AO99" s="32">
        <f t="shared" ca="1" si="21"/>
        <v>1</v>
      </c>
      <c r="AP99" s="27">
        <f t="shared" si="22"/>
        <v>1</v>
      </c>
      <c r="AQ99" s="27">
        <f t="shared" si="23"/>
        <v>1</v>
      </c>
      <c r="AR99" s="27">
        <f t="shared" si="24"/>
        <v>1</v>
      </c>
      <c r="AS99" s="33">
        <f t="shared" si="17"/>
        <v>1</v>
      </c>
    </row>
    <row r="100" spans="1:45">
      <c r="A100" t="str">
        <f>'Model output'!A99</f>
        <v>TCGA-DJ-A3V3</v>
      </c>
      <c r="B100" s="42">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3"/>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output'!G99)),AND(ISNUMBER(SEARCH("V ",'Model output'!G99)), NOT(ISNUMBER(SEARCH("VI",'Model output'!G99)))),ISNUMBER(SEARCH("five",'Model output'!G99)),ISNUMBER(SEARCH("5",'Model output'!G99))))), "lateral", "central"))</f>
        <v/>
      </c>
      <c r="H100" t="str">
        <f>IF('Model output'!H99="","negative",IF('Model output'!H99="[]", "negative", IF(OR(ISNUMBER(SEARCH("lymph node",'Model output'!H99)),ISNUMBER(SEARCH("Not mentioned",'Model output'!H99)),ISNUMBER(SEARCH("neck",'Model output'!H99)),ISNUMBER(SEARCH("Not applicable",'Model output'!H99))),"negative","positive")))</f>
        <v>negative</v>
      </c>
      <c r="I100">
        <f>IF('Model output'!I99="","",IF(ISNUMBER('Model output'!I99),'Model output'!I99,1))</f>
        <v>14</v>
      </c>
      <c r="J100">
        <f>IF('Model output'!J99="","",IF(AND(ISNUMBER('Model output'!J99),'Model output'!J99&lt;=I100),'Model output'!J99,IF(ISNUMBER(SEARCH("0/",'Model output'!J99)),0,1)))</f>
        <v>0</v>
      </c>
      <c r="K100" t="str" cm="1">
        <f t="array" ref="K100">IF(COUNT(FIND({0,1,2,3,4,5,6,7,8,9},'Model output'!K99))&gt;0,'Model output'!K99,"")</f>
        <v/>
      </c>
      <c r="L100" s="8" t="str">
        <f t="shared" si="18"/>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classical</v>
      </c>
      <c r="P100" t="str">
        <f>IF('Model output'!N99="","",'Model output'!N99)</f>
        <v>2.4 cm</v>
      </c>
      <c r="Q100" t="str">
        <f t="shared" si="14"/>
        <v>2.4cm</v>
      </c>
      <c r="R100" cm="1">
        <f t="array" ref="R100">IF(Q100="","",IF(ISNUMBER(SEARCH("cm",Q100)),MAX(VALUE(SUBSTITUTE(_xlfn.FILTERXML("&lt;t&gt;&lt;s&gt;"&amp;SUBSTITUTE(Q100,",","&lt;/s&gt;&lt;s&gt;")&amp;"&lt;/s&gt;&lt;/t&gt;","//s"),"cm",""))),MAX(VALUE(SUBSTITUTE(_xlfn.FILTERXML("&lt;t&gt;&lt;s&gt;"&amp;SUBSTITUTE(Q100,",","&lt;/s&gt;&lt;s&gt;")&amp;"&lt;/s&gt;&lt;/t&gt;","//s"),"mm","")))/10))</f>
        <v>2.4</v>
      </c>
      <c r="S100" t="str">
        <f>IF(OR('Model output'!P99="",ISNUMBER(SEARCH("Not identified", 'Model output'!P99)),ISNUMBER(SEARCH("Absent",'Model output'!P99)),ISNUMBER(SEARCH("No",'Model output'!P99)),ISNUMBER(SEARCH("Negative",'Model output'!P99))),"negative","positive")</f>
        <v>negative</v>
      </c>
      <c r="T100">
        <f>IF('Model output'!O99="","",'Model output'!O99)</f>
        <v>1</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t="str">
        <f>IF('Model output'!S99="","", IF('Model output'!S99= "[]", "", 'Model output'!S99))</f>
        <v>Not identified</v>
      </c>
      <c r="Y100" t="str">
        <f>IF(OR('Model output'!S99="",ISNUMBER(SEARCH("Absent",'Model output'!S99)),ISNUMBER(SEARCH("Not identified",'Model output'!S99)),ISNUMBER(SEARCH("limited to thyroid",'Model output'!S99)),ISNUMBER(SEARCH("No",'Model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 IF('Model output'!T99="[]", "", IF('Model output'!T99="Not mentioned", "No", "Yes")))</f>
        <v/>
      </c>
      <c r="AB100" t="str">
        <f>IF(AA100&lt;&gt;"Yes","",IF(OR('Model output'!U99="",'Model output'!U99="[]",ISNUMBER(SEARCH("Not identified",'Model output'!U99))),"",'Model output'!U99))</f>
        <v/>
      </c>
      <c r="AC100" s="1" t="str">
        <f>IF(OR('Model output'!V99="", AND(ISERROR(SEARCH("Positive",'Model output'!V99)), ISNUMBER(SEARCH("Negative",'Model output'!V99))), ISNUMBER(SEARCH("Uninvolved",'Model output'!V99)), ISNUMBER(SEARCH("not involved",'Model output'!V99)), ISNUMBER(SEARCH("cannot be assessed",'Model output'!V99)), ISNUMBER(SEARCH("Free",'Model output'!V99)), ISNUMBER(SEARCH("1 mm",'Model output'!V99)), ISNUMBER(SEARCH("0.1 CM",'Model output'!V99)), ISNUMBER(SEARCH("less than 0.2 mm",'Model output'!V99)), ISNUMBER(SEARCH("less than 0.5 mm",'Model output'!V99)), ISNUMBER(SEARCH("Margins close",'Model output'!V99)), ISNUMBER(SEARCH("extends close to",'Model output'!V99)), ISNUMBER(SEARCH("abut",'Model output'!V99))), "negative", "positive")</f>
        <v>negative</v>
      </c>
      <c r="AE100" s="26"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AND(ISNUMBER(J100),J100&gt;=5),M100=""),AND(AND(ISNUMBER(J100),J100&gt;=5),AND(ISNUMBER(M100),M100&gt;=1)),AND(ISNUMBER(SERACH("papillary",N100)),OR(Y100="positive",Z100="positive"), ISNUMBER(SEARCH("BRAF",AB100)))),"intermediate","low"))</f>
        <v>low</v>
      </c>
      <c r="AF100" s="27" t="str">
        <f t="shared" si="15"/>
        <v>2</v>
      </c>
      <c r="AG100" s="27" t="str">
        <f t="shared" si="16"/>
        <v>0</v>
      </c>
      <c r="AH100" s="27" t="str">
        <f t="shared" si="19"/>
        <v>0</v>
      </c>
      <c r="AI100" s="34" t="str">
        <f t="shared" si="20"/>
        <v>I</v>
      </c>
      <c r="AJ100" s="26" t="s">
        <v>936</v>
      </c>
      <c r="AK100" s="31" t="s">
        <v>943</v>
      </c>
      <c r="AL100" s="31" t="s">
        <v>941</v>
      </c>
      <c r="AM100" s="31" t="s">
        <v>944</v>
      </c>
      <c r="AN100" s="31" t="s">
        <v>70</v>
      </c>
      <c r="AO100" s="32">
        <f t="shared" ref="AO100:AO131" ca="1" si="25">IF(AE100=AJ100,1,0)</f>
        <v>1</v>
      </c>
      <c r="AP100" s="27">
        <f t="shared" ref="AP100:AP131" si="26">IF(AF100=AK100, 1, IF(AND(AF100="x", AK100="0"), 1, IF(AND(AF100="0", AK100="x"), 1, 0)))</f>
        <v>1</v>
      </c>
      <c r="AQ100" s="27">
        <f t="shared" ref="AQ100:AQ131" si="27">IF(AG100=AL100, 1, IF(AND(AG100="x", AL100="0"), 1, IF(AND(AG100="0", AL100="x"), 1, 0)))</f>
        <v>1</v>
      </c>
      <c r="AR100" s="27">
        <f t="shared" ref="AR100:AR131" si="28">IF(AH100=AM100, 1, IF(AND(AH100="x", AM100="0"), 1, IF(AND(AH100="0", AM100="x"), 1, 0)))</f>
        <v>1</v>
      </c>
      <c r="AS100" s="33">
        <f t="shared" si="17"/>
        <v>1</v>
      </c>
    </row>
    <row r="101" spans="1:45">
      <c r="A101" t="str">
        <f>'Model output'!A100</f>
        <v>TCGA-DJ-A3V5</v>
      </c>
      <c r="B101" s="42">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X</v>
      </c>
      <c r="F101" t="str">
        <f t="shared" si="13"/>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output'!G100)),AND(ISNUMBER(SEARCH("V ",'Model output'!G100)), NOT(ISNUMBER(SEARCH("VI",'Model output'!G100)))),ISNUMBER(SEARCH("five",'Model output'!G100)),ISNUMBER(SEARCH("5",'Model output'!G100))))), "lateral", "central"))</f>
        <v/>
      </c>
      <c r="H101" t="str">
        <f>IF('Model output'!H100="","negative",IF('Model output'!H100="[]", "negative", IF(OR(ISNUMBER(SEARCH("lymph node",'Model output'!H100)),ISNUMBER(SEARCH("Not mentioned",'Model output'!H100)),ISNUMBER(SEARCH("neck",'Model output'!H100)),ISNUMBER(SEARCH("Not applicable",'Model output'!H100))),"negative","positive")))</f>
        <v>negative</v>
      </c>
      <c r="I101">
        <f>IF('Model output'!I100="","",IF(ISNUMBER('Model output'!I100),'Model output'!I100,1))</f>
        <v>1</v>
      </c>
      <c r="J101">
        <f>IF('Model output'!J100="","",IF(AND(ISNUMBER('Model output'!J100),'Model output'!J100&lt;=I101),'Model output'!J100,IF(ISNUMBER(SEARCH("0/",'Model output'!J100)),0,1)))</f>
        <v>0</v>
      </c>
      <c r="K101" t="str" cm="1">
        <f t="array" ref="K101">IF(COUNT(FIND({0,1,2,3,4,5,6,7,8,9},'Model output'!K100))&gt;0,'Model output'!K100,"")</f>
        <v/>
      </c>
      <c r="L101" s="8" t="str">
        <f t="shared" si="18"/>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v>
      </c>
      <c r="O101" t="str">
        <f>IF('Model output'!M100="","",'Model output'!M100)</f>
        <v>tall cell</v>
      </c>
      <c r="P101" t="str">
        <f>IF('Model output'!N100="","",'Model output'!N100)</f>
        <v>1.4 cm</v>
      </c>
      <c r="Q101" t="str">
        <f t="shared" si="14"/>
        <v>1.4cm</v>
      </c>
      <c r="R101" cm="1">
        <f t="array" ref="R101">IF(Q101="","",IF(ISNUMBER(SEARCH("cm",Q101)),MAX(VALUE(SUBSTITUTE(_xlfn.FILTERXML("&lt;t&gt;&lt;s&gt;"&amp;SUBSTITUTE(Q101,",","&lt;/s&gt;&lt;s&gt;")&amp;"&lt;/s&gt;&lt;/t&gt;","//s"),"cm",""))),MAX(VALUE(SUBSTITUTE(_xlfn.FILTERXML("&lt;t&gt;&lt;s&gt;"&amp;SUBSTITUTE(Q101,",","&lt;/s&gt;&lt;s&gt;")&amp;"&lt;/s&gt;&lt;/t&gt;","//s"),"mm","")))/10))</f>
        <v>1.4</v>
      </c>
      <c r="S101" t="str">
        <f>IF(OR('Model output'!P100="",ISNUMBER(SEARCH("Not identified", 'Model output'!P100)),ISNUMBER(SEARCH("Absent",'Model output'!P100)),ISNUMBER(SEARCH("No",'Model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t="str">
        <f>IF('Model output'!S100="","", IF('Model output'!S100= "[]", "", 'Model output'!S100))</f>
        <v>Invades: perithyroidal fibroadipose tissue</v>
      </c>
      <c r="Y101" t="str">
        <f>IF(OR('Model output'!S100="",ISNUMBER(SEARCH("Absent",'Model output'!S100)),ISNUMBER(SEARCH("Not identified",'Model output'!S100)),ISNUMBER(SEARCH("limited to thyroid",'Model output'!S100)),ISNUMBER(SEARCH("No",'Model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 IF('Model output'!T100="[]", "", IF('Model output'!T100="Not mentioned", "No", "Yes")))</f>
        <v/>
      </c>
      <c r="AB101" t="str">
        <f>IF(AA101&lt;&gt;"Yes","",IF(OR('Model output'!U100="",'Model output'!U100="[]",ISNUMBER(SEARCH("Not identified",'Model output'!U100))),"",'Model output'!U100))</f>
        <v/>
      </c>
      <c r="AC101" s="1" t="str">
        <f>IF(OR('Model output'!V100="", AND(ISERROR(SEARCH("Positive",'Model output'!V100)), ISNUMBER(SEARCH("Negative",'Model output'!V100))), ISNUMBER(SEARCH("Uninvolved",'Model output'!V100)), ISNUMBER(SEARCH("not involved",'Model output'!V100)), ISNUMBER(SEARCH("cannot be assessed",'Model output'!V100)), ISNUMBER(SEARCH("Free",'Model output'!V100)), ISNUMBER(SEARCH("1 mm",'Model output'!V100)), ISNUMBER(SEARCH("0.1 CM",'Model output'!V100)), ISNUMBER(SEARCH("less than 0.2 mm",'Model output'!V100)), ISNUMBER(SEARCH("less than 0.5 mm",'Model output'!V100)), ISNUMBER(SEARCH("Margins close",'Model output'!V100)), ISNUMBER(SEARCH("extends close to",'Model output'!V100)), ISNUMBER(SEARCH("abut",'Model output'!V100))), "negative", "positive")</f>
        <v>positive</v>
      </c>
      <c r="AE101" s="26"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AND(ISNUMBER(J101),J101&gt;=5),M101=""),AND(AND(ISNUMBER(J101),J101&gt;=5),AND(ISNUMBER(M101),M101&gt;=1)),AND(ISNUMBER(SERACH("papillary",N101)),OR(Y101="positive",Z101="positive"), ISNUMBER(SEARCH("BRAF",AB101)))),"intermediate","low"))</f>
        <v>high</v>
      </c>
      <c r="AF101" s="27" t="str">
        <f t="shared" si="15"/>
        <v>1b</v>
      </c>
      <c r="AG101" s="27" t="str">
        <f t="shared" si="16"/>
        <v>0</v>
      </c>
      <c r="AH101" s="27" t="str">
        <f t="shared" si="19"/>
        <v>0</v>
      </c>
      <c r="AI101" s="34" t="str">
        <f t="shared" si="20"/>
        <v>I</v>
      </c>
      <c r="AJ101" s="26" t="s">
        <v>935</v>
      </c>
      <c r="AK101" s="31" t="s">
        <v>940</v>
      </c>
      <c r="AL101" s="31" t="s">
        <v>941</v>
      </c>
      <c r="AM101" s="31" t="s">
        <v>944</v>
      </c>
      <c r="AN101" s="31" t="s">
        <v>70</v>
      </c>
      <c r="AO101" s="32">
        <f t="shared" si="25"/>
        <v>1</v>
      </c>
      <c r="AP101" s="27">
        <f t="shared" si="26"/>
        <v>1</v>
      </c>
      <c r="AQ101" s="27">
        <f t="shared" si="27"/>
        <v>1</v>
      </c>
      <c r="AR101" s="27">
        <f t="shared" si="28"/>
        <v>1</v>
      </c>
      <c r="AS101" s="33">
        <f t="shared" si="17"/>
        <v>1</v>
      </c>
    </row>
    <row r="102" spans="1:45">
      <c r="A102" t="str">
        <f>'Model output'!A101</f>
        <v>TCGA-DJ-A3V6</v>
      </c>
      <c r="B102" s="42">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X</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X</v>
      </c>
      <c r="F102" t="str">
        <f t="shared" si="13"/>
        <v>positive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output'!G101)),AND(ISNUMBER(SEARCH("V ",'Model output'!G101)), NOT(ISNUMBER(SEARCH("VI",'Model output'!G101)))),ISNUMBER(SEARCH("five",'Model output'!G101)),ISNUMBER(SEARCH("5",'Model output'!G101))))), "lateral", "central"))</f>
        <v/>
      </c>
      <c r="H102" t="str">
        <f>IF('Model output'!H101="","negative",IF('Model output'!H101="[]", "negative", IF(OR(ISNUMBER(SEARCH("lymph node",'Model output'!H101)),ISNUMBER(SEARCH("Not mentioned",'Model output'!H101)),ISNUMBER(SEARCH("neck",'Model output'!H101)),ISNUMBER(SEARCH("Not applicable",'Model output'!H101))),"negative","positive")))</f>
        <v>negative</v>
      </c>
      <c r="I102">
        <f>IF('Model output'!I101="","",IF(ISNUMBER('Model output'!I101),'Model output'!I101,1))</f>
        <v>11</v>
      </c>
      <c r="J102">
        <f>IF('Model output'!J101="","",IF(AND(ISNUMBER('Model output'!J101),'Model output'!J101&lt;=I102),'Model output'!J101,IF(ISNUMBER(SEARCH("0/",'Model output'!J101)),0,1)))</f>
        <v>4</v>
      </c>
      <c r="K102" t="str" cm="1">
        <f t="array" ref="K102">IF(COUNT(FIND({0,1,2,3,4,5,6,7,8,9},'Model output'!K101))&gt;0,'Model output'!K101,"")</f>
        <v>1.8 cm</v>
      </c>
      <c r="L102" s="8" t="str">
        <f t="shared" si="18"/>
        <v>1.8cm</v>
      </c>
      <c r="M102" cm="1">
        <f t="array" ref="M102">IF(L102="","",IF(ISNUMBER(SEARCH("cm",L102)),MAX(VALUE(SUBSTITUTE(_xlfn.FILTERXML("&lt;t&gt;&lt;s&gt;"&amp;SUBSTITUTE(L102,",","&lt;/s&gt;&lt;s&gt;")&amp;"&lt;/s&gt;&lt;/t&gt;","//s"),"cm",""))),MAX(VALUE(SUBSTITUTE(_xlfn.FILTERXML("&lt;t&gt;&lt;s&gt;"&amp;SUBSTITUTE(L102,",","&lt;/s&gt;&lt;s&gt;")&amp;"&lt;/s&gt;&lt;/t&gt;","//s"),"mm","")))/10))</f>
        <v>1.8</v>
      </c>
      <c r="N102" t="str">
        <f>IF('Model output'!L101="","",'Model output'!L101)</f>
        <v>Papillary</v>
      </c>
      <c r="O102" t="str">
        <f>IF('Model output'!M101="","",'Model output'!M101)</f>
        <v>Tall cell variant</v>
      </c>
      <c r="P102" t="str">
        <f>IF('Model output'!N101="","",'Model output'!N101)</f>
        <v>1.8 cm</v>
      </c>
      <c r="Q102" t="str">
        <f t="shared" si="14"/>
        <v>1.8cm</v>
      </c>
      <c r="R102" cm="1">
        <f t="array" ref="R102">IF(Q102="","",IF(ISNUMBER(SEARCH("cm",Q102)),MAX(VALUE(SUBSTITUTE(_xlfn.FILTERXML("&lt;t&gt;&lt;s&gt;"&amp;SUBSTITUTE(Q102,",","&lt;/s&gt;&lt;s&gt;")&amp;"&lt;/s&gt;&lt;/t&gt;","//s"),"cm",""))),MAX(VALUE(SUBSTITUTE(_xlfn.FILTERXML("&lt;t&gt;&lt;s&gt;"&amp;SUBSTITUTE(Q102,",","&lt;/s&gt;&lt;s&gt;")&amp;"&lt;/s&gt;&lt;/t&gt;","//s"),"mm","")))/10))</f>
        <v>1.8</v>
      </c>
      <c r="S102" t="str">
        <f>IF(OR('Model output'!P101="",ISNUMBER(SEARCH("Not identified", 'Model output'!P101)),ISNUMBER(SEARCH("Absent",'Model output'!P101)),ISNUMBER(SEARCH("No",'Model output'!P101)),ISNUMBER(SEARCH("Negative",'Model output'!P101))),"negative","positive")</f>
        <v>negative</v>
      </c>
      <c r="T102">
        <f>IF('Model output'!O101="","",'Model output'!O101)</f>
        <v>2</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t="str">
        <f>IF('Model output'!S101="","", IF('Model output'!S101= "[]", "", 'Model output'!S101))</f>
        <v>Invades: parathyroid fibroadipose tissue</v>
      </c>
      <c r="Y102" t="str">
        <f>IF(OR('Model output'!S101="",ISNUMBER(SEARCH("Absent",'Model output'!S101)),ISNUMBER(SEARCH("Not identified",'Model output'!S101)),ISNUMBER(SEARCH("limited to thyroid",'Model output'!S101)),ISNUMBER(SEARCH("No",'Model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 IF('Model output'!T101="[]", "", IF('Model output'!T101="Not mentioned", "No", "Yes")))</f>
        <v/>
      </c>
      <c r="AB102" t="str">
        <f>IF(AA102&lt;&gt;"Yes","",IF(OR('Model output'!U101="",'Model output'!U101="[]",ISNUMBER(SEARCH("Not identified",'Model output'!U101))),"",'Model output'!U101))</f>
        <v/>
      </c>
      <c r="AC102" s="1" t="str">
        <f>IF(OR('Model output'!V101="", AND(ISERROR(SEARCH("Positive",'Model output'!V101)), ISNUMBER(SEARCH("Negative",'Model output'!V101))), ISNUMBER(SEARCH("Uninvolved",'Model output'!V101)), ISNUMBER(SEARCH("not involved",'Model output'!V101)), ISNUMBER(SEARCH("cannot be assessed",'Model output'!V101)), ISNUMBER(SEARCH("Free",'Model output'!V101)), ISNUMBER(SEARCH("1 mm",'Model output'!V101)), ISNUMBER(SEARCH("0.1 CM",'Model output'!V101)), ISNUMBER(SEARCH("less than 0.2 mm",'Model output'!V101)), ISNUMBER(SEARCH("less than 0.5 mm",'Model output'!V101)), ISNUMBER(SEARCH("Margins close",'Model output'!V101)), ISNUMBER(SEARCH("extends close to",'Model output'!V101)), ISNUMBER(SEARCH("abut",'Model output'!V101))), "negative", "positive")</f>
        <v>negative</v>
      </c>
      <c r="AE102" s="26"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AND(ISNUMBER(J102),J102&gt;=5),M102=""),AND(AND(ISNUMBER(J102),J102&gt;=5),AND(ISNUMBER(M102),M102&gt;=1)),AND(ISNUMBER(SERACH("papillary",N102)),OR(Y102="positive",Z102="positive"), ISNUMBER(SEARCH("BRAF",AB102)))),"intermediate","low"))</f>
        <v>intermediate</v>
      </c>
      <c r="AF102" s="27" t="str">
        <f t="shared" si="15"/>
        <v>1b</v>
      </c>
      <c r="AG102" s="27" t="str">
        <f t="shared" si="16"/>
        <v>1a</v>
      </c>
      <c r="AH102" s="27" t="str">
        <f t="shared" si="19"/>
        <v>0</v>
      </c>
      <c r="AI102" s="34" t="str">
        <f t="shared" si="20"/>
        <v>I</v>
      </c>
      <c r="AJ102" s="26" t="s">
        <v>937</v>
      </c>
      <c r="AK102" s="31" t="s">
        <v>940</v>
      </c>
      <c r="AL102" s="31" t="s">
        <v>944</v>
      </c>
      <c r="AM102" s="31" t="s">
        <v>944</v>
      </c>
      <c r="AN102" s="31" t="s">
        <v>70</v>
      </c>
      <c r="AO102" s="32">
        <f t="shared" ca="1" si="25"/>
        <v>1</v>
      </c>
      <c r="AP102" s="27">
        <f t="shared" si="26"/>
        <v>1</v>
      </c>
      <c r="AQ102" s="27">
        <f t="shared" si="27"/>
        <v>0</v>
      </c>
      <c r="AR102" s="27">
        <f t="shared" si="28"/>
        <v>1</v>
      </c>
      <c r="AS102" s="33">
        <f t="shared" si="17"/>
        <v>1</v>
      </c>
    </row>
    <row r="103" spans="1:45">
      <c r="A103" t="str">
        <f>'Model output'!A102</f>
        <v>TCGA-DJ-A3V8</v>
      </c>
      <c r="B103" s="42">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X</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X</v>
      </c>
      <c r="F103" t="str">
        <f t="shared" si="13"/>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output'!G102)),AND(ISNUMBER(SEARCH("V ",'Model output'!G102)), NOT(ISNUMBER(SEARCH("VI",'Model output'!G102)))),ISNUMBER(SEARCH("five",'Model output'!G102)),ISNUMBER(SEARCH("5",'Model output'!G102))))), "lateral", "central"))</f>
        <v>lateral</v>
      </c>
      <c r="H103" t="str">
        <f>IF('Model output'!H102="","negative",IF('Model output'!H102="[]", "negative", IF(OR(ISNUMBER(SEARCH("lymph node",'Model output'!H102)),ISNUMBER(SEARCH("Not mentioned",'Model output'!H102)),ISNUMBER(SEARCH("neck",'Model output'!H102)),ISNUMBER(SEARCH("Not applicable",'Model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1.7cm</v>
      </c>
      <c r="L103" s="8" t="str">
        <f t="shared" si="18"/>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v>
      </c>
      <c r="O103" t="str">
        <f>IF('Model output'!M102="","",'Model output'!M102)</f>
        <v>tall cell</v>
      </c>
      <c r="P103" t="str">
        <f>IF('Model output'!N102="","",'Model output'!N102)</f>
        <v>2.5 cm</v>
      </c>
      <c r="Q103" t="str">
        <f t="shared" si="14"/>
        <v>2.5cm</v>
      </c>
      <c r="R103" cm="1">
        <f t="array" ref="R103">IF(Q103="","",IF(ISNUMBER(SEARCH("cm",Q103)),MAX(VALUE(SUBSTITUTE(_xlfn.FILTERXML("&lt;t&gt;&lt;s&gt;"&amp;SUBSTITUTE(Q103,",","&lt;/s&gt;&lt;s&gt;")&amp;"&lt;/s&gt;&lt;/t&gt;","//s"),"cm",""))),MAX(VALUE(SUBSTITUTE(_xlfn.FILTERXML("&lt;t&gt;&lt;s&gt;"&amp;SUBSTITUTE(Q103,",","&lt;/s&gt;&lt;s&gt;")&amp;"&lt;/s&gt;&lt;/t&gt;","//s"),"mm","")))/10))</f>
        <v>2.5</v>
      </c>
      <c r="S103" t="str">
        <f>IF(OR('Model output'!P102="",ISNUMBER(SEARCH("Not identified", 'Model output'!P102)),ISNUMBER(SEARCH("Absent",'Model output'!P102)),ISNUMBER(SEARCH("No",'Model output'!P102)),ISNUMBER(SEARCH("Negative",'Model output'!P102))),"negative","positive")</f>
        <v>negative</v>
      </c>
      <c r="T103" t="str">
        <f>IF('Model output'!O102="","",'Model output'!O102)</f>
        <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t="str">
        <f>IF('Model output'!S102="","", IF('Model output'!S102= "[]", "", 'Model output'!S102))</f>
        <v>Invades: peri-thyroid fibroadipose tissue</v>
      </c>
      <c r="Y103" t="str">
        <f>IF(OR('Model output'!S102="",ISNUMBER(SEARCH("Absent",'Model output'!S102)),ISNUMBER(SEARCH("Not identified",'Model output'!S102)),ISNUMBER(SEARCH("limited to thyroid",'Model output'!S102)),ISNUMBER(SEARCH("No",'Model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 IF('Model output'!T102="[]", "", IF('Model output'!T102="Not mentioned", "No", "Yes")))</f>
        <v/>
      </c>
      <c r="AB103" t="str">
        <f>IF(AA103&lt;&gt;"Yes","",IF(OR('Model output'!U102="",'Model output'!U102="[]",ISNUMBER(SEARCH("Not identified",'Model output'!U102))),"",'Model output'!U102))</f>
        <v/>
      </c>
      <c r="AC103" s="1" t="str">
        <f>IF(OR('Model output'!V102="", AND(ISERROR(SEARCH("Positive",'Model output'!V102)), ISNUMBER(SEARCH("Negative",'Model output'!V102))), ISNUMBER(SEARCH("Uninvolved",'Model output'!V102)), ISNUMBER(SEARCH("not involved",'Model output'!V102)), ISNUMBER(SEARCH("cannot be assessed",'Model output'!V102)), ISNUMBER(SEARCH("Free",'Model output'!V102)), ISNUMBER(SEARCH("1 mm",'Model output'!V102)), ISNUMBER(SEARCH("0.1 CM",'Model output'!V102)), ISNUMBER(SEARCH("less than 0.2 mm",'Model output'!V102)), ISNUMBER(SEARCH("less than 0.5 mm",'Model output'!V102)), ISNUMBER(SEARCH("Margins close",'Model output'!V102)), ISNUMBER(SEARCH("extends close to",'Model output'!V102)), ISNUMBER(SEARCH("abut",'Model output'!V102))), "negative", "positive")</f>
        <v>positive</v>
      </c>
      <c r="AE103" s="26"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AND(ISNUMBER(J103),J103&gt;=5),M103=""),AND(AND(ISNUMBER(J103),J103&gt;=5),AND(ISNUMBER(M103),M103&gt;=1)),AND(ISNUMBER(SERACH("papillary",N103)),OR(Y103="positive",Z103="positive"), ISNUMBER(SEARCH("BRAF",AB103)))),"intermediate","low"))</f>
        <v>high</v>
      </c>
      <c r="AF103" s="27" t="str">
        <f t="shared" si="15"/>
        <v>2</v>
      </c>
      <c r="AG103" s="27" t="str">
        <f t="shared" si="16"/>
        <v>1b</v>
      </c>
      <c r="AH103" s="27" t="str">
        <f t="shared" si="19"/>
        <v>0</v>
      </c>
      <c r="AI103" s="34" t="str">
        <f t="shared" si="20"/>
        <v>I</v>
      </c>
      <c r="AJ103" s="26" t="s">
        <v>935</v>
      </c>
      <c r="AK103" s="31" t="s">
        <v>943</v>
      </c>
      <c r="AL103" s="31" t="s">
        <v>940</v>
      </c>
      <c r="AM103" s="31" t="s">
        <v>944</v>
      </c>
      <c r="AN103" s="31" t="s">
        <v>70</v>
      </c>
      <c r="AO103" s="32">
        <f t="shared" si="25"/>
        <v>1</v>
      </c>
      <c r="AP103" s="27">
        <f t="shared" si="26"/>
        <v>1</v>
      </c>
      <c r="AQ103" s="27">
        <f t="shared" si="27"/>
        <v>1</v>
      </c>
      <c r="AR103" s="27">
        <f t="shared" si="28"/>
        <v>1</v>
      </c>
      <c r="AS103" s="33">
        <f t="shared" si="17"/>
        <v>1</v>
      </c>
    </row>
    <row r="104" spans="1:45">
      <c r="A104" t="str">
        <f>'Model output'!A103</f>
        <v>TCGA-DJ-A3V9</v>
      </c>
      <c r="B104" s="42">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X</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X</v>
      </c>
      <c r="F104" t="str">
        <f t="shared" si="13"/>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output'!G103)),AND(ISNUMBER(SEARCH("V ",'Model output'!G103)), NOT(ISNUMBER(SEARCH("VI",'Model output'!G103)))),ISNUMBER(SEARCH("five",'Model output'!G103)),ISNUMBER(SEARCH("5",'Model output'!G103))))), "lateral", "central"))</f>
        <v>lateral</v>
      </c>
      <c r="H104" t="str">
        <f>IF('Model output'!H103="","negative",IF('Model output'!H103="[]", "negative", IF(OR(ISNUMBER(SEARCH("lymph node",'Model output'!H103)),ISNUMBER(SEARCH("Not mentioned",'Model output'!H103)),ISNUMBER(SEARCH("neck",'Model output'!H103)),ISNUMBER(SEARCH("Not applicable",'Model output'!H103))),"negative","positive")))</f>
        <v>negative</v>
      </c>
      <c r="I104">
        <f>IF('Model output'!I103="","",IF(ISNUMBER('Model output'!I103),'Model output'!I103,1))</f>
        <v>1</v>
      </c>
      <c r="J104">
        <f>IF('Model output'!J103="","",IF(AND(ISNUMBER('Model output'!J103),'Model output'!J103&lt;=I104),'Model output'!J103,IF(ISNUMBER(SEARCH("0/",'Model output'!J103)),0,1)))</f>
        <v>1</v>
      </c>
      <c r="K104" t="str" cm="1">
        <f t="array" ref="K104">IF(COUNT(FIND({0,1,2,3,4,5,6,7,8,9},'Model output'!K103))&gt;0,'Model output'!K103,"")</f>
        <v>1.2cm</v>
      </c>
      <c r="L104" s="8" t="str">
        <f t="shared" si="18"/>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
      </c>
      <c r="P104" t="str">
        <f>IF('Model output'!N103="","",'Model output'!N103)</f>
        <v>2.3 cm</v>
      </c>
      <c r="Q104" t="str">
        <f t="shared" si="14"/>
        <v>2.3cm</v>
      </c>
      <c r="R104" cm="1">
        <f t="array" ref="R104">IF(Q104="","",IF(ISNUMBER(SEARCH("cm",Q104)),MAX(VALUE(SUBSTITUTE(_xlfn.FILTERXML("&lt;t&gt;&lt;s&gt;"&amp;SUBSTITUTE(Q104,",","&lt;/s&gt;&lt;s&gt;")&amp;"&lt;/s&gt;&lt;/t&gt;","//s"),"cm",""))),MAX(VALUE(SUBSTITUTE(_xlfn.FILTERXML("&lt;t&gt;&lt;s&gt;"&amp;SUBSTITUTE(Q104,",","&lt;/s&gt;&lt;s&gt;")&amp;"&lt;/s&gt;&lt;/t&gt;","//s"),"mm","")))/10))</f>
        <v>2.2999999999999998</v>
      </c>
      <c r="S104" t="str">
        <f>IF(OR('Model output'!P103="",ISNUMBER(SEARCH("Not identified", 'Model output'!P103)),ISNUMBER(SEARCH("Absent",'Model output'!P103)),ISNUMBER(SEARCH("No",'Model output'!P103)),ISNUMBER(SEARCH("Negative",'Model output'!P103))),"negative","positive")</f>
        <v>negative</v>
      </c>
      <c r="T104" t="str">
        <f>IF('Model output'!O103="","",'Model output'!O103)</f>
        <v>Multiple foci</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t="str">
        <f>IF('Model output'!S103="","", IF('Model output'!S103= "[]", "", 'Model output'!S103))</f>
        <v>Not identified</v>
      </c>
      <c r="Y104" t="str">
        <f>IF(OR('Model output'!S103="",ISNUMBER(SEARCH("Absent",'Model output'!S103)),ISNUMBER(SEARCH("Not identified",'Model output'!S103)),ISNUMBER(SEARCH("limited to thyroid",'Model output'!S103)),ISNUMBER(SEARCH("No",'Model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 IF('Model output'!T103="[]", "", IF('Model output'!T103="Not mentioned", "No", "Yes")))</f>
        <v/>
      </c>
      <c r="AB104" t="str">
        <f>IF(AA104&lt;&gt;"Yes","",IF(OR('Model output'!U103="",'Model output'!U103="[]",ISNUMBER(SEARCH("Not identified",'Model output'!U103))),"",'Model output'!U103))</f>
        <v/>
      </c>
      <c r="AC104" s="1" t="str">
        <f>IF(OR('Model output'!V103="", AND(ISERROR(SEARCH("Positive",'Model output'!V103)), ISNUMBER(SEARCH("Negative",'Model output'!V103))), ISNUMBER(SEARCH("Uninvolved",'Model output'!V103)), ISNUMBER(SEARCH("not involved",'Model output'!V103)), ISNUMBER(SEARCH("cannot be assessed",'Model output'!V103)), ISNUMBER(SEARCH("Free",'Model output'!V103)), ISNUMBER(SEARCH("1 mm",'Model output'!V103)), ISNUMBER(SEARCH("0.1 CM",'Model output'!V103)), ISNUMBER(SEARCH("less than 0.2 mm",'Model output'!V103)), ISNUMBER(SEARCH("less than 0.5 mm",'Model output'!V103)), ISNUMBER(SEARCH("Margins close",'Model output'!V103)), ISNUMBER(SEARCH("extends close to",'Model output'!V103)), ISNUMBER(SEARCH("abut",'Model output'!V103))), "negative", "positive")</f>
        <v>negative</v>
      </c>
      <c r="AE104" s="26"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AND(ISNUMBER(J104),J104&gt;=5),M104=""),AND(AND(ISNUMBER(J104),J104&gt;=5),AND(ISNUMBER(M104),M104&gt;=1)),AND(ISNUMBER(SERACH("papillary",N104)),OR(Y104="positive",Z104="positive"), ISNUMBER(SEARCH("BRAF",AB104)))),"intermediate","low"))</f>
        <v>intermediate</v>
      </c>
      <c r="AF104" s="27" t="str">
        <f t="shared" si="15"/>
        <v>2</v>
      </c>
      <c r="AG104" s="27" t="str">
        <f t="shared" si="16"/>
        <v>1b</v>
      </c>
      <c r="AH104" s="27" t="str">
        <f t="shared" si="19"/>
        <v>0</v>
      </c>
      <c r="AI104" s="34" t="str">
        <f t="shared" si="20"/>
        <v>I</v>
      </c>
      <c r="AJ104" s="26" t="s">
        <v>937</v>
      </c>
      <c r="AK104" s="31" t="s">
        <v>943</v>
      </c>
      <c r="AL104" s="31" t="s">
        <v>940</v>
      </c>
      <c r="AM104" s="31" t="s">
        <v>944</v>
      </c>
      <c r="AN104" s="31" t="s">
        <v>70</v>
      </c>
      <c r="AO104" s="32">
        <f t="shared" ca="1" si="25"/>
        <v>1</v>
      </c>
      <c r="AP104" s="27">
        <f t="shared" si="26"/>
        <v>1</v>
      </c>
      <c r="AQ104" s="27">
        <f t="shared" si="27"/>
        <v>1</v>
      </c>
      <c r="AR104" s="27">
        <f t="shared" si="28"/>
        <v>1</v>
      </c>
      <c r="AS104" s="33">
        <f t="shared" si="17"/>
        <v>1</v>
      </c>
    </row>
    <row r="105" spans="1:45">
      <c r="A105" t="str">
        <f>'Model output'!A104</f>
        <v>TCGA-DJ-A3VB</v>
      </c>
      <c r="B105" s="42">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1a</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X</v>
      </c>
      <c r="F105" t="str">
        <f t="shared" si="13"/>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output'!G104)),AND(ISNUMBER(SEARCH("V ",'Model output'!G104)), NOT(ISNUMBER(SEARCH("VI",'Model output'!G104)))),ISNUMBER(SEARCH("five",'Model output'!G104)),ISNUMBER(SEARCH("5",'Model output'!G104))))), "lateral", "central"))</f>
        <v>central</v>
      </c>
      <c r="H105" t="str">
        <f>IF('Model output'!H104="","negative",IF('Model output'!H104="[]", "negative", IF(OR(ISNUMBER(SEARCH("lymph node",'Model output'!H104)),ISNUMBER(SEARCH("Not mentioned",'Model output'!H104)),ISNUMBER(SEARCH("neck",'Model output'!H104)),ISNUMBER(SEARCH("Not applicable",'Model output'!H104))),"negative","positive")))</f>
        <v>negative</v>
      </c>
      <c r="I105">
        <f>IF('Model output'!I104="","",IF(ISNUMBER('Model output'!I104),'Model output'!I104,1))</f>
        <v>15</v>
      </c>
      <c r="J105">
        <f>IF('Model output'!J104="","",IF(AND(ISNUMBER('Model output'!J104),'Model output'!J104&lt;=I105),'Model output'!J104,IF(ISNUMBER(SEARCH("0/",'Model output'!J104)),0,1)))</f>
        <v>8</v>
      </c>
      <c r="K105" t="str" cm="1">
        <f t="array" ref="K105">IF(COUNT(FIND({0,1,2,3,4,5,6,7,8,9},'Model output'!K104))&gt;0,'Model output'!K104,"")</f>
        <v>0.25cm</v>
      </c>
      <c r="L105" s="8" t="str">
        <f t="shared" si="18"/>
        <v>0.25cm</v>
      </c>
      <c r="M105" cm="1">
        <f t="array" ref="M105">IF(L105="","",IF(ISNUMBER(SEARCH("cm",L105)),MAX(VALUE(SUBSTITUTE(_xlfn.FILTERXML("&lt;t&gt;&lt;s&gt;"&amp;SUBSTITUTE(L105,",","&lt;/s&gt;&lt;s&gt;")&amp;"&lt;/s&gt;&lt;/t&gt;","//s"),"cm",""))),MAX(VALUE(SUBSTITUTE(_xlfn.FILTERXML("&lt;t&gt;&lt;s&gt;"&amp;SUBSTITUTE(L105,",","&lt;/s&gt;&lt;s&gt;")&amp;"&lt;/s&gt;&lt;/t&gt;","//s"),"mm","")))/10))</f>
        <v>0.25</v>
      </c>
      <c r="N105" t="str">
        <f>IF('Model output'!L104="","",'Model output'!L104)</f>
        <v>Papillary</v>
      </c>
      <c r="O105" t="str">
        <f>IF('Model output'!M104="","",'Model output'!M104)</f>
        <v>Tall cell variant</v>
      </c>
      <c r="P105" t="str">
        <f>IF('Model output'!N104="","",'Model output'!N104)</f>
        <v>5.2 cm</v>
      </c>
      <c r="Q105" t="str">
        <f t="shared" si="14"/>
        <v>5.2cm</v>
      </c>
      <c r="R105" cm="1">
        <f t="array" ref="R105">IF(Q105="","",IF(ISNUMBER(SEARCH("cm",Q105)),MAX(VALUE(SUBSTITUTE(_xlfn.FILTERXML("&lt;t&gt;&lt;s&gt;"&amp;SUBSTITUTE(Q105,",","&lt;/s&gt;&lt;s&gt;")&amp;"&lt;/s&gt;&lt;/t&gt;","//s"),"cm",""))),MAX(VALUE(SUBSTITUTE(_xlfn.FILTERXML("&lt;t&gt;&lt;s&gt;"&amp;SUBSTITUTE(Q105,",","&lt;/s&gt;&lt;s&gt;")&amp;"&lt;/s&gt;&lt;/t&gt;","//s"),"mm","")))/10))</f>
        <v>5.2</v>
      </c>
      <c r="S105" t="str">
        <f>IF(OR('Model output'!P104="",ISNUMBER(SEARCH("Not identified", 'Model output'!P104)),ISNUMBER(SEARCH("Absent",'Model output'!P104)),ISNUMBER(SEARCH("No",'Model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t="str">
        <f>IF('Model output'!S104="","", IF('Model output'!S104= "[]", "", 'Model output'!S104))</f>
        <v>Invades: peri-thyroid fibroadipose tissue</v>
      </c>
      <c r="Y105" t="str">
        <f>IF(OR('Model output'!S104="",ISNUMBER(SEARCH("Absent",'Model output'!S104)),ISNUMBER(SEARCH("Not identified",'Model output'!S104)),ISNUMBER(SEARCH("limited to thyroid",'Model output'!S104)),ISNUMBER(SEARCH("No",'Model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 IF('Model output'!T104="[]", "", IF('Model output'!T104="Not mentioned", "No", "Yes")))</f>
        <v/>
      </c>
      <c r="AB105" t="str">
        <f>IF(AA105&lt;&gt;"Yes","",IF(OR('Model output'!U104="",'Model output'!U104="[]",ISNUMBER(SEARCH("Not identified",'Model output'!U104))),"",'Model output'!U104))</f>
        <v/>
      </c>
      <c r="AC105" s="1" t="str">
        <f>IF(OR('Model output'!V104="", AND(ISERROR(SEARCH("Positive",'Model output'!V104)), ISNUMBER(SEARCH("Negative",'Model output'!V104))), ISNUMBER(SEARCH("Uninvolved",'Model output'!V104)), ISNUMBER(SEARCH("not involved",'Model output'!V104)), ISNUMBER(SEARCH("cannot be assessed",'Model output'!V104)), ISNUMBER(SEARCH("Free",'Model output'!V104)), ISNUMBER(SEARCH("1 mm",'Model output'!V104)), ISNUMBER(SEARCH("0.1 CM",'Model output'!V104)), ISNUMBER(SEARCH("less than 0.2 mm",'Model output'!V104)), ISNUMBER(SEARCH("less than 0.5 mm",'Model output'!V104)), ISNUMBER(SEARCH("Margins close",'Model output'!V104)), ISNUMBER(SEARCH("extends close to",'Model output'!V104)), ISNUMBER(SEARCH("abut",'Model output'!V104))), "negative", "positive")</f>
        <v>negative</v>
      </c>
      <c r="AE105" s="26"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AND(ISNUMBER(J105),J105&gt;=5),M105=""),AND(AND(ISNUMBER(J105),J105&gt;=5),AND(ISNUMBER(M105),M105&gt;=1)),AND(ISNUMBER(SERACH("papillary",N105)),OR(Y105="positive",Z105="positive"), ISNUMBER(SEARCH("BRAF",AB105)))),"intermediate","low"))</f>
        <v>intermediate</v>
      </c>
      <c r="AF105" s="27" t="str">
        <f t="shared" si="15"/>
        <v>3a</v>
      </c>
      <c r="AG105" s="27" t="str">
        <f t="shared" si="16"/>
        <v>1a</v>
      </c>
      <c r="AH105" s="27" t="str">
        <f t="shared" si="19"/>
        <v>0</v>
      </c>
      <c r="AI105" s="34" t="str">
        <f t="shared" si="20"/>
        <v>I</v>
      </c>
      <c r="AJ105" s="26" t="s">
        <v>937</v>
      </c>
      <c r="AK105" s="31" t="s">
        <v>946</v>
      </c>
      <c r="AL105" s="31" t="s">
        <v>945</v>
      </c>
      <c r="AM105" s="31" t="s">
        <v>944</v>
      </c>
      <c r="AN105" s="31" t="s">
        <v>70</v>
      </c>
      <c r="AO105" s="32">
        <f t="shared" ca="1" si="25"/>
        <v>1</v>
      </c>
      <c r="AP105" s="27">
        <f t="shared" si="26"/>
        <v>1</v>
      </c>
      <c r="AQ105" s="27">
        <f t="shared" si="27"/>
        <v>1</v>
      </c>
      <c r="AR105" s="27">
        <f t="shared" si="28"/>
        <v>1</v>
      </c>
      <c r="AS105" s="33">
        <f t="shared" si="17"/>
        <v>1</v>
      </c>
    </row>
    <row r="106" spans="1:45">
      <c r="A106" t="str">
        <f>'Model output'!A105</f>
        <v>TCGA-DJ-A3VD</v>
      </c>
      <c r="B106" s="42">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X</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X</v>
      </c>
      <c r="F106" t="str">
        <f t="shared" si="13"/>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output'!G105)),AND(ISNUMBER(SEARCH("V ",'Model output'!G105)), NOT(ISNUMBER(SEARCH("VI",'Model output'!G105)))),ISNUMBER(SEARCH("five",'Model output'!G105)),ISNUMBER(SEARCH("5",'Model output'!G105))))), "lateral", "central"))</f>
        <v>central</v>
      </c>
      <c r="H106" t="str">
        <f>IF('Model output'!H105="","negative",IF('Model output'!H105="[]", "negative", IF(OR(ISNUMBER(SEARCH("lymph node",'Model output'!H105)),ISNUMBER(SEARCH("Not mentioned",'Model output'!H105)),ISNUMBER(SEARCH("neck",'Model output'!H105)),ISNUMBER(SEARCH("Not applicable",'Model output'!H105))),"negative","positive")))</f>
        <v>negative</v>
      </c>
      <c r="I106">
        <f>IF('Model output'!I105="","",IF(ISNUMBER('Model output'!I105),'Model output'!I105,1))</f>
        <v>2</v>
      </c>
      <c r="J106">
        <f>IF('Model output'!J105="","",IF(AND(ISNUMBER('Model output'!J105),'Model output'!J105&lt;=I106),'Model output'!J105,IF(ISNUMBER(SEARCH("0/",'Model output'!J105)),0,1)))</f>
        <v>2</v>
      </c>
      <c r="K106" t="str" cm="1">
        <f t="array" ref="K106">IF(COUNT(FIND({0,1,2,3,4,5,6,7,8,9},'Model output'!K105))&gt;0,'Model output'!K105,"")</f>
        <v>0.5cm</v>
      </c>
      <c r="L106" s="8" t="str">
        <f t="shared" si="18"/>
        <v>0.5cm</v>
      </c>
      <c r="M106" cm="1">
        <f t="array" ref="M106">IF(L106="","",IF(ISNUMBER(SEARCH("cm",L106)),MAX(VALUE(SUBSTITUTE(_xlfn.FILTERXML("&lt;t&gt;&lt;s&gt;"&amp;SUBSTITUTE(L106,",","&lt;/s&gt;&lt;s&gt;")&amp;"&lt;/s&gt;&lt;/t&gt;","//s"),"cm",""))),MAX(VALUE(SUBSTITUTE(_xlfn.FILTERXML("&lt;t&gt;&lt;s&gt;"&amp;SUBSTITUTE(L106,",","&lt;/s&gt;&lt;s&gt;")&amp;"&lt;/s&gt;&lt;/t&gt;","//s"),"mm","")))/10))</f>
        <v>0.5</v>
      </c>
      <c r="N106" t="str">
        <f>IF('Model output'!L105="","",'Model output'!L105)</f>
        <v>papillary</v>
      </c>
      <c r="O106" t="str">
        <f>IF('Model output'!M105="","",'Model output'!M105)</f>
        <v/>
      </c>
      <c r="P106" t="str">
        <f>IF('Model output'!N105="","",'Model output'!N105)</f>
        <v>0.8cm</v>
      </c>
      <c r="Q106" t="str">
        <f t="shared" si="14"/>
        <v>0.8cm</v>
      </c>
      <c r="R106" cm="1">
        <f t="array" ref="R106">IF(Q106="","",IF(ISNUMBER(SEARCH("cm",Q106)),MAX(VALUE(SUBSTITUTE(_xlfn.FILTERXML("&lt;t&gt;&lt;s&gt;"&amp;SUBSTITUTE(Q106,",","&lt;/s&gt;&lt;s&gt;")&amp;"&lt;/s&gt;&lt;/t&gt;","//s"),"cm",""))),MAX(VALUE(SUBSTITUTE(_xlfn.FILTERXML("&lt;t&gt;&lt;s&gt;"&amp;SUBSTITUTE(Q106,",","&lt;/s&gt;&lt;s&gt;")&amp;"&lt;/s&gt;&lt;/t&gt;","//s"),"mm","")))/10))</f>
        <v>0.8</v>
      </c>
      <c r="S106" t="str">
        <f>IF(OR('Model output'!P105="",ISNUMBER(SEARCH("Not identified", 'Model output'!P105)),ISNUMBER(SEARCH("Absent",'Model output'!P105)),ISNUMBER(SEARCH("No",'Model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positive</v>
      </c>
      <c r="X106" t="str">
        <f>IF('Model output'!S105="","", IF('Model output'!S105= "[]", "", 'Model output'!S105))</f>
        <v>Not Identified</v>
      </c>
      <c r="Y106" t="str">
        <f>IF(OR('Model output'!S105="",ISNUMBER(SEARCH("Absent",'Model output'!S105)),ISNUMBER(SEARCH("Not identified",'Model output'!S105)),ISNUMBER(SEARCH("limited to thyroid",'Model output'!S105)),ISNUMBER(SEARCH("No",'Model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 IF('Model output'!T105="[]", "", IF('Model output'!T105="Not mentioned", "No", "Yes")))</f>
        <v/>
      </c>
      <c r="AB106" t="str">
        <f>IF(AA106&lt;&gt;"Yes","",IF(OR('Model output'!U105="",'Model output'!U105="[]",ISNUMBER(SEARCH("Not identified",'Model output'!U105))),"",'Model output'!U105))</f>
        <v/>
      </c>
      <c r="AC106" s="1" t="str">
        <f>IF(OR('Model output'!V105="", AND(ISERROR(SEARCH("Positive",'Model output'!V105)), ISNUMBER(SEARCH("Negative",'Model output'!V105))), ISNUMBER(SEARCH("Uninvolved",'Model output'!V105)), ISNUMBER(SEARCH("not involved",'Model output'!V105)), ISNUMBER(SEARCH("cannot be assessed",'Model output'!V105)), ISNUMBER(SEARCH("Free",'Model output'!V105)), ISNUMBER(SEARCH("1 mm",'Model output'!V105)), ISNUMBER(SEARCH("0.1 CM",'Model output'!V105)), ISNUMBER(SEARCH("less than 0.2 mm",'Model output'!V105)), ISNUMBER(SEARCH("less than 0.5 mm",'Model output'!V105)), ISNUMBER(SEARCH("Margins close",'Model output'!V105)), ISNUMBER(SEARCH("extends close to",'Model output'!V105)), ISNUMBER(SEARCH("abut",'Model output'!V105))), "negative", "positive")</f>
        <v>negative</v>
      </c>
      <c r="AE106" s="26"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AND(ISNUMBER(J106),J106&gt;=5),M106=""),AND(AND(ISNUMBER(J106),J106&gt;=5),AND(ISNUMBER(M106),M106&gt;=1)),AND(ISNUMBER(SERACH("papillary",N106)),OR(Y106="positive",Z106="positive"), ISNUMBER(SEARCH("BRAF",AB106)))),"intermediate","low"))</f>
        <v>low</v>
      </c>
      <c r="AF106" s="27" t="str">
        <f t="shared" si="15"/>
        <v>1a</v>
      </c>
      <c r="AG106" s="27" t="str">
        <f t="shared" si="16"/>
        <v>1a</v>
      </c>
      <c r="AH106" s="27" t="str">
        <f t="shared" si="19"/>
        <v>0</v>
      </c>
      <c r="AI106" s="34" t="str">
        <f t="shared" si="20"/>
        <v>I</v>
      </c>
      <c r="AJ106" s="26" t="s">
        <v>936</v>
      </c>
      <c r="AK106" s="31" t="s">
        <v>945</v>
      </c>
      <c r="AL106" s="31" t="s">
        <v>945</v>
      </c>
      <c r="AM106" s="31" t="s">
        <v>944</v>
      </c>
      <c r="AN106" s="31" t="s">
        <v>70</v>
      </c>
      <c r="AO106" s="32">
        <f t="shared" ca="1" si="25"/>
        <v>1</v>
      </c>
      <c r="AP106" s="27">
        <f t="shared" si="26"/>
        <v>1</v>
      </c>
      <c r="AQ106" s="27">
        <f t="shared" si="27"/>
        <v>1</v>
      </c>
      <c r="AR106" s="27">
        <f t="shared" si="28"/>
        <v>1</v>
      </c>
      <c r="AS106" s="33">
        <f t="shared" si="17"/>
        <v>1</v>
      </c>
    </row>
    <row r="107" spans="1:45">
      <c r="A107" t="str">
        <f>'Model output'!A106</f>
        <v>TCGA-DJ-A3VE</v>
      </c>
      <c r="B107" s="42">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X</v>
      </c>
      <c r="F107" t="str">
        <f t="shared" si="13"/>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output'!G106)),AND(ISNUMBER(SEARCH("V ",'Model output'!G106)), NOT(ISNUMBER(SEARCH("VI",'Model output'!G106)))),ISNUMBER(SEARCH("five",'Model output'!G106)),ISNUMBER(SEARCH("5",'Model output'!G106))))), "lateral", "central"))</f>
        <v/>
      </c>
      <c r="H107" t="str">
        <f>IF('Model output'!H106="","negative",IF('Model output'!H106="[]", "negative", IF(OR(ISNUMBER(SEARCH("lymph node",'Model output'!H106)),ISNUMBER(SEARCH("Not mentioned",'Model output'!H106)),ISNUMBER(SEARCH("neck",'Model output'!H106)),ISNUMBER(SEARCH("Not applicable",'Model output'!H106))),"negative","positive")))</f>
        <v>negative</v>
      </c>
      <c r="I107" t="str">
        <f>IF('Model output'!I106="","",IF(ISNUMBER('Model output'!I106),'Model output'!I106,1))</f>
        <v/>
      </c>
      <c r="J107" t="str">
        <f>IF('Model output'!J106="","",IF(AND(ISNUMBER('Model output'!J106),'Model output'!J106&lt;=I107),'Model output'!J106,IF(ISNUMBER(SEARCH("0/",'Model output'!J106)),0,1)))</f>
        <v/>
      </c>
      <c r="K107" t="str" cm="1">
        <f t="array" ref="K107">IF(COUNT(FIND({0,1,2,3,4,5,6,7,8,9},'Model output'!K106))&gt;0,'Model output'!K106,"")</f>
        <v/>
      </c>
      <c r="L107" s="8" t="str">
        <f t="shared" si="18"/>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v>
      </c>
      <c r="O107" t="str">
        <f>IF('Model output'!M106="","",'Model output'!M106)</f>
        <v/>
      </c>
      <c r="P107" t="str">
        <f>IF('Model output'!N106="","",'Model output'!N106)</f>
        <v>1.7 cm</v>
      </c>
      <c r="Q107" t="str">
        <f t="shared" si="14"/>
        <v>1.7cm</v>
      </c>
      <c r="R107" cm="1">
        <f t="array" ref="R107">IF(Q107="","",IF(ISNUMBER(SEARCH("cm",Q107)),MAX(VALUE(SUBSTITUTE(_xlfn.FILTERXML("&lt;t&gt;&lt;s&gt;"&amp;SUBSTITUTE(Q107,",","&lt;/s&gt;&lt;s&gt;")&amp;"&lt;/s&gt;&lt;/t&gt;","//s"),"cm",""))),MAX(VALUE(SUBSTITUTE(_xlfn.FILTERXML("&lt;t&gt;&lt;s&gt;"&amp;SUBSTITUTE(Q107,",","&lt;/s&gt;&lt;s&gt;")&amp;"&lt;/s&gt;&lt;/t&gt;","//s"),"mm","")))/10))</f>
        <v>1.7</v>
      </c>
      <c r="S107" t="str">
        <f>IF(OR('Model output'!P106="",ISNUMBER(SEARCH("Not identified", 'Model output'!P106)),ISNUMBER(SEARCH("Absent",'Model output'!P106)),ISNUMBER(SEARCH("No",'Model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t="str">
        <f>IF('Model output'!S106="","", IF('Model output'!S106= "[]", "", 'Model output'!S106))</f>
        <v>Not identified</v>
      </c>
      <c r="Y107" t="str">
        <f>IF(OR('Model output'!S106="",ISNUMBER(SEARCH("Absent",'Model output'!S106)),ISNUMBER(SEARCH("Not identified",'Model output'!S106)),ISNUMBER(SEARCH("limited to thyroid",'Model output'!S106)),ISNUMBER(SEARCH("No",'Model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 IF('Model output'!T106="[]", "", IF('Model output'!T106="Not mentioned", "No", "Yes")))</f>
        <v/>
      </c>
      <c r="AB107" t="str">
        <f>IF(AA107&lt;&gt;"Yes","",IF(OR('Model output'!U106="",'Model output'!U106="[]",ISNUMBER(SEARCH("Not identified",'Model output'!U106))),"",'Model output'!U106))</f>
        <v/>
      </c>
      <c r="AC107" s="1" t="str">
        <f>IF(OR('Model output'!V106="", AND(ISERROR(SEARCH("Positive",'Model output'!V106)), ISNUMBER(SEARCH("Negative",'Model output'!V106))), ISNUMBER(SEARCH("Uninvolved",'Model output'!V106)), ISNUMBER(SEARCH("not involved",'Model output'!V106)), ISNUMBER(SEARCH("cannot be assessed",'Model output'!V106)), ISNUMBER(SEARCH("Free",'Model output'!V106)), ISNUMBER(SEARCH("1 mm",'Model output'!V106)), ISNUMBER(SEARCH("0.1 CM",'Model output'!V106)), ISNUMBER(SEARCH("less than 0.2 mm",'Model output'!V106)), ISNUMBER(SEARCH("less than 0.5 mm",'Model output'!V106)), ISNUMBER(SEARCH("Margins close",'Model output'!V106)), ISNUMBER(SEARCH("extends close to",'Model output'!V106)), ISNUMBER(SEARCH("abut",'Model output'!V106))), "negative", "positive")</f>
        <v>negative</v>
      </c>
      <c r="AE107" s="26"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AND(ISNUMBER(J107),J107&gt;=5),M107=""),AND(AND(ISNUMBER(J107),J107&gt;=5),AND(ISNUMBER(M107),M107&gt;=1)),AND(ISNUMBER(SERACH("papillary",N107)),OR(Y107="positive",Z107="positive"), ISNUMBER(SEARCH("BRAF",AB107)))),"intermediate","low"))</f>
        <v>low</v>
      </c>
      <c r="AF107" s="27" t="str">
        <f t="shared" si="15"/>
        <v>1b</v>
      </c>
      <c r="AG107" s="27" t="str">
        <f t="shared" si="16"/>
        <v>0</v>
      </c>
      <c r="AH107" s="27" t="str">
        <f t="shared" si="19"/>
        <v>0</v>
      </c>
      <c r="AI107" s="34" t="str">
        <f t="shared" si="20"/>
        <v>I</v>
      </c>
      <c r="AJ107" s="26" t="s">
        <v>936</v>
      </c>
      <c r="AK107" s="31" t="s">
        <v>940</v>
      </c>
      <c r="AL107" s="31" t="s">
        <v>944</v>
      </c>
      <c r="AM107" s="31" t="s">
        <v>944</v>
      </c>
      <c r="AN107" s="31" t="s">
        <v>70</v>
      </c>
      <c r="AO107" s="32">
        <f t="shared" ca="1" si="25"/>
        <v>1</v>
      </c>
      <c r="AP107" s="27">
        <f t="shared" si="26"/>
        <v>1</v>
      </c>
      <c r="AQ107" s="27">
        <f t="shared" si="27"/>
        <v>1</v>
      </c>
      <c r="AR107" s="27">
        <f t="shared" si="28"/>
        <v>1</v>
      </c>
      <c r="AS107" s="33">
        <f t="shared" si="17"/>
        <v>1</v>
      </c>
    </row>
    <row r="108" spans="1:45">
      <c r="A108" t="str">
        <f>'Model output'!A107</f>
        <v>TCGA-DJ-A3VF</v>
      </c>
      <c r="B108" s="42">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X</v>
      </c>
      <c r="F108" t="str">
        <f t="shared" si="13"/>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output'!G107)),AND(ISNUMBER(SEARCH("V ",'Model output'!G107)), NOT(ISNUMBER(SEARCH("VI",'Model output'!G107)))),ISNUMBER(SEARCH("five",'Model output'!G107)),ISNUMBER(SEARCH("5",'Model output'!G107))))), "lateral", "central"))</f>
        <v>central</v>
      </c>
      <c r="H108" t="str">
        <f>IF('Model output'!H107="","negative",IF('Model output'!H107="[]", "negative", IF(OR(ISNUMBER(SEARCH("lymph node",'Model output'!H107)),ISNUMBER(SEARCH("Not mentioned",'Model output'!H107)),ISNUMBER(SEARCH("neck",'Model output'!H107)),ISNUMBER(SEARCH("Not applicable",'Model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0.6cm</v>
      </c>
      <c r="L108" s="8" t="str">
        <f t="shared" si="18"/>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v>
      </c>
      <c r="P108" t="str">
        <f>IF('Model output'!N107="","",'Model output'!N107)</f>
        <v>1.0 cm</v>
      </c>
      <c r="Q108" t="str">
        <f t="shared" si="14"/>
        <v>1.0cm</v>
      </c>
      <c r="R108" cm="1">
        <f t="array" ref="R108">IF(Q108="","",IF(ISNUMBER(SEARCH("cm",Q108)),MAX(VALUE(SUBSTITUTE(_xlfn.FILTERXML("&lt;t&gt;&lt;s&gt;"&amp;SUBSTITUTE(Q108,",","&lt;/s&gt;&lt;s&gt;")&amp;"&lt;/s&gt;&lt;/t&gt;","//s"),"cm",""))),MAX(VALUE(SUBSTITUTE(_xlfn.FILTERXML("&lt;t&gt;&lt;s&gt;"&amp;SUBSTITUTE(Q108,",","&lt;/s&gt;&lt;s&gt;")&amp;"&lt;/s&gt;&lt;/t&gt;","//s"),"mm","")))/10))</f>
        <v>1</v>
      </c>
      <c r="S108" t="str">
        <f>IF(OR('Model output'!P107="",ISNUMBER(SEARCH("Not identified", 'Model output'!P107)),ISNUMBER(SEARCH("Absent",'Model output'!P107)),ISNUMBER(SEARCH("No",'Model output'!P107)),ISNUMBER(SEARCH("Negative",'Model output'!P107))),"negative","positive")</f>
        <v>negative</v>
      </c>
      <c r="T108">
        <f>IF('Model output'!O107="","",'Model output'!O107)</f>
        <v>2</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positive</v>
      </c>
      <c r="X108" t="str">
        <f>IF('Model output'!S107="","", IF('Model output'!S107= "[]", "", 'Model output'!S107))</f>
        <v>Invades: perithyroidal fibroadipose tissue</v>
      </c>
      <c r="Y108" t="str">
        <f>IF(OR('Model output'!S107="",ISNUMBER(SEARCH("Absent",'Model output'!S107)),ISNUMBER(SEARCH("Not identified",'Model output'!S107)),ISNUMBER(SEARCH("limited to thyroid",'Model output'!S107)),ISNUMBER(SEARCH("No",'Model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 IF('Model output'!T107="[]", "", IF('Model output'!T107="Not mentioned", "No", "Yes")))</f>
        <v/>
      </c>
      <c r="AB108" t="str">
        <f>IF(AA108&lt;&gt;"Yes","",IF(OR('Model output'!U107="",'Model output'!U107="[]",ISNUMBER(SEARCH("Not identified",'Model output'!U107))),"",'Model output'!U107))</f>
        <v/>
      </c>
      <c r="AC108" s="1" t="str">
        <f>IF(OR('Model output'!V107="", AND(ISERROR(SEARCH("Positive",'Model output'!V107)), ISNUMBER(SEARCH("Negative",'Model output'!V107))), ISNUMBER(SEARCH("Uninvolved",'Model output'!V107)), ISNUMBER(SEARCH("not involved",'Model output'!V107)), ISNUMBER(SEARCH("cannot be assessed",'Model output'!V107)), ISNUMBER(SEARCH("Free",'Model output'!V107)), ISNUMBER(SEARCH("1 mm",'Model output'!V107)), ISNUMBER(SEARCH("0.1 CM",'Model output'!V107)), ISNUMBER(SEARCH("less than 0.2 mm",'Model output'!V107)), ISNUMBER(SEARCH("less than 0.5 mm",'Model output'!V107)), ISNUMBER(SEARCH("Margins close",'Model output'!V107)), ISNUMBER(SEARCH("extends close to",'Model output'!V107)), ISNUMBER(SEARCH("abut",'Model output'!V107))), "negative", "positive")</f>
        <v>negative</v>
      </c>
      <c r="AE108" s="26"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AND(ISNUMBER(J108),J108&gt;=5),M108=""),AND(AND(ISNUMBER(J108),J108&gt;=5),AND(ISNUMBER(M108),M108&gt;=1)),AND(ISNUMBER(SERACH("papillary",N108)),OR(Y108="positive",Z108="positive"), ISNUMBER(SEARCH("BRAF",AB108)))),"intermediate","low"))</f>
        <v>intermediate</v>
      </c>
      <c r="AF108" s="27" t="str">
        <f t="shared" si="15"/>
        <v>1a</v>
      </c>
      <c r="AG108" s="27" t="str">
        <f t="shared" si="16"/>
        <v>1a</v>
      </c>
      <c r="AH108" s="27" t="str">
        <f t="shared" si="19"/>
        <v>0</v>
      </c>
      <c r="AI108" s="34" t="str">
        <f t="shared" si="20"/>
        <v>II</v>
      </c>
      <c r="AJ108" s="26" t="s">
        <v>937</v>
      </c>
      <c r="AK108" s="31" t="s">
        <v>945</v>
      </c>
      <c r="AL108" s="31" t="s">
        <v>940</v>
      </c>
      <c r="AM108" s="31" t="s">
        <v>944</v>
      </c>
      <c r="AN108" s="31" t="s">
        <v>942</v>
      </c>
      <c r="AO108" s="32">
        <f t="shared" ca="1" si="25"/>
        <v>1</v>
      </c>
      <c r="AP108" s="27">
        <f t="shared" si="26"/>
        <v>1</v>
      </c>
      <c r="AQ108" s="27">
        <f t="shared" si="27"/>
        <v>0</v>
      </c>
      <c r="AR108" s="27">
        <f t="shared" si="28"/>
        <v>1</v>
      </c>
      <c r="AS108" s="33">
        <f t="shared" si="17"/>
        <v>1</v>
      </c>
    </row>
    <row r="109" spans="1:45">
      <c r="A109" t="str">
        <f>'Model output'!A108</f>
        <v>TCGA-DJ-A3VG</v>
      </c>
      <c r="B109" s="42">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X</v>
      </c>
      <c r="F109" t="str">
        <f t="shared" si="13"/>
        <v>positive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output'!G108)),AND(ISNUMBER(SEARCH("V ",'Model output'!G108)), NOT(ISNUMBER(SEARCH("VI",'Model output'!G108)))),ISNUMBER(SEARCH("five",'Model output'!G108)),ISNUMBER(SEARCH("5",'Model output'!G108))))), "lateral", "central"))</f>
        <v/>
      </c>
      <c r="H109" t="str">
        <f>IF('Model output'!H108="","negative",IF('Model output'!H108="[]", "negative", IF(OR(ISNUMBER(SEARCH("lymph node",'Model output'!H108)),ISNUMBER(SEARCH("Not mentioned",'Model output'!H108)),ISNUMBER(SEARCH("neck",'Model output'!H108)),ISNUMBER(SEARCH("Not applicable",'Model output'!H108))),"negative","positive")))</f>
        <v>negative</v>
      </c>
      <c r="I109">
        <f>IF('Model output'!I108="","",IF(ISNUMBER('Model output'!I108),'Model output'!I108,1))</f>
        <v>2</v>
      </c>
      <c r="J109">
        <f>IF('Model output'!J108="","",IF(AND(ISNUMBER('Model output'!J108),'Model output'!J108&lt;=I109),'Model output'!J108,IF(ISNUMBER(SEARCH("0/",'Model output'!J108)),0,1)))</f>
        <v>1</v>
      </c>
      <c r="K109" t="str" cm="1">
        <f t="array" ref="K109">IF(COUNT(FIND({0,1,2,3,4,5,6,7,8,9},'Model output'!K108))&gt;0,'Model output'!K108,"")</f>
        <v>0.8 cm</v>
      </c>
      <c r="L109" s="8" t="str">
        <f t="shared" si="18"/>
        <v>0.8cm</v>
      </c>
      <c r="M109" cm="1">
        <f t="array" ref="M109">IF(L109="","",IF(ISNUMBER(SEARCH("cm",L109)),MAX(VALUE(SUBSTITUTE(_xlfn.FILTERXML("&lt;t&gt;&lt;s&gt;"&amp;SUBSTITUTE(L109,",","&lt;/s&gt;&lt;s&gt;")&amp;"&lt;/s&gt;&lt;/t&gt;","//s"),"cm",""))),MAX(VALUE(SUBSTITUTE(_xlfn.FILTERXML("&lt;t&gt;&lt;s&gt;"&amp;SUBSTITUTE(L109,",","&lt;/s&gt;&lt;s&gt;")&amp;"&lt;/s&gt;&lt;/t&gt;","//s"),"mm","")))/10))</f>
        <v>0.8</v>
      </c>
      <c r="N109" t="str">
        <f>IF('Model output'!L108="","",'Model output'!L108)</f>
        <v>Papillary carcinoma, follicular variant</v>
      </c>
      <c r="O109" t="str">
        <f>IF('Model output'!M108="","",'Model output'!M108)</f>
        <v/>
      </c>
      <c r="P109" t="str">
        <f>IF('Model output'!N108="","",'Model output'!N108)</f>
        <v>1.1 cm</v>
      </c>
      <c r="Q109" t="str">
        <f t="shared" si="14"/>
        <v>1.1cm</v>
      </c>
      <c r="R109" cm="1">
        <f t="array" ref="R109">IF(Q109="","",IF(ISNUMBER(SEARCH("cm",Q109)),MAX(VALUE(SUBSTITUTE(_xlfn.FILTERXML("&lt;t&gt;&lt;s&gt;"&amp;SUBSTITUTE(Q109,",","&lt;/s&gt;&lt;s&gt;")&amp;"&lt;/s&gt;&lt;/t&gt;","//s"),"cm",""))),MAX(VALUE(SUBSTITUTE(_xlfn.FILTERXML("&lt;t&gt;&lt;s&gt;"&amp;SUBSTITUTE(Q109,",","&lt;/s&gt;&lt;s&gt;")&amp;"&lt;/s&gt;&lt;/t&gt;","//s"),"mm","")))/10))</f>
        <v>1.1000000000000001</v>
      </c>
      <c r="S109" t="str">
        <f>IF(OR('Model output'!P108="",ISNUMBER(SEARCH("Not identified", 'Model output'!P108)),ISNUMBER(SEARCH("Absent",'Model output'!P108)),ISNUMBER(SEARCH("No",'Model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t="str">
        <f>IF('Model output'!S108="","", IF('Model output'!S108= "[]", "", 'Model output'!S108))</f>
        <v>Not Identified</v>
      </c>
      <c r="Y109" t="str">
        <f>IF(OR('Model output'!S108="",ISNUMBER(SEARCH("Absent",'Model output'!S108)),ISNUMBER(SEARCH("Not identified",'Model output'!S108)),ISNUMBER(SEARCH("limited to thyroid",'Model output'!S108)),ISNUMBER(SEARCH("No",'Model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 IF('Model output'!T108="[]", "", IF('Model output'!T108="Not mentioned", "No", "Yes")))</f>
        <v/>
      </c>
      <c r="AB109" t="str">
        <f>IF(AA109&lt;&gt;"Yes","",IF(OR('Model output'!U108="",'Model output'!U108="[]",ISNUMBER(SEARCH("Not identified",'Model output'!U108))),"",'Model output'!U108))</f>
        <v/>
      </c>
      <c r="AC109" s="1" t="str">
        <f>IF(OR('Model output'!V108="", AND(ISERROR(SEARCH("Positive",'Model output'!V108)), ISNUMBER(SEARCH("Negative",'Model output'!V108))), ISNUMBER(SEARCH("Uninvolved",'Model output'!V108)), ISNUMBER(SEARCH("not involved",'Model output'!V108)), ISNUMBER(SEARCH("cannot be assessed",'Model output'!V108)), ISNUMBER(SEARCH("Free",'Model output'!V108)), ISNUMBER(SEARCH("1 mm",'Model output'!V108)), ISNUMBER(SEARCH("0.1 CM",'Model output'!V108)), ISNUMBER(SEARCH("less than 0.2 mm",'Model output'!V108)), ISNUMBER(SEARCH("less than 0.5 mm",'Model output'!V108)), ISNUMBER(SEARCH("Margins close",'Model output'!V108)), ISNUMBER(SEARCH("extends close to",'Model output'!V108)), ISNUMBER(SEARCH("abut",'Model output'!V108))), "negative", "positive")</f>
        <v>negative</v>
      </c>
      <c r="AE109" s="26"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AND(ISNUMBER(J109),J109&gt;=5),M109=""),AND(AND(ISNUMBER(J109),J109&gt;=5),AND(ISNUMBER(M109),M109&gt;=1)),AND(ISNUMBER(SERACH("papillary",N109)),OR(Y109="positive",Z109="positive"), ISNUMBER(SEARCH("BRAF",AB109)))),"intermediate","low"))</f>
        <v>low</v>
      </c>
      <c r="AF109" s="27" t="str">
        <f t="shared" si="15"/>
        <v>1b</v>
      </c>
      <c r="AG109" s="27" t="str">
        <f t="shared" si="16"/>
        <v>1a</v>
      </c>
      <c r="AH109" s="27" t="str">
        <f t="shared" si="19"/>
        <v>0</v>
      </c>
      <c r="AI109" s="34" t="str">
        <f t="shared" si="20"/>
        <v>I</v>
      </c>
      <c r="AJ109" s="26" t="s">
        <v>936</v>
      </c>
      <c r="AK109" s="31" t="s">
        <v>940</v>
      </c>
      <c r="AL109" s="31" t="s">
        <v>941</v>
      </c>
      <c r="AM109" s="31" t="s">
        <v>944</v>
      </c>
      <c r="AN109" s="31" t="s">
        <v>70</v>
      </c>
      <c r="AO109" s="32">
        <f t="shared" ca="1" si="25"/>
        <v>1</v>
      </c>
      <c r="AP109" s="27">
        <f t="shared" si="26"/>
        <v>1</v>
      </c>
      <c r="AQ109" s="27">
        <f t="shared" si="27"/>
        <v>0</v>
      </c>
      <c r="AR109" s="27">
        <f t="shared" si="28"/>
        <v>1</v>
      </c>
      <c r="AS109" s="33">
        <f t="shared" si="17"/>
        <v>1</v>
      </c>
    </row>
    <row r="110" spans="1:45">
      <c r="A110" t="str">
        <f>'Model output'!A109</f>
        <v>TCGA-DJ-A3VJ</v>
      </c>
      <c r="B110" s="42">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X</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si="13"/>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output'!G109)),AND(ISNUMBER(SEARCH("V ",'Model output'!G109)), NOT(ISNUMBER(SEARCH("VI",'Model output'!G109)))),ISNUMBER(SEARCH("five",'Model output'!G109)),ISNUMBER(SEARCH("5",'Model output'!G109))))), "lateral", "central"))</f>
        <v>central</v>
      </c>
      <c r="H110" t="str">
        <f>IF('Model output'!H109="","negative",IF('Model output'!H109="[]", "negative", IF(OR(ISNUMBER(SEARCH("lymph node",'Model output'!H109)),ISNUMBER(SEARCH("Not mentioned",'Model output'!H109)),ISNUMBER(SEARCH("neck",'Model output'!H109)),ISNUMBER(SEARCH("Not applicable",'Model output'!H109))),"negative","positive")))</f>
        <v>negative</v>
      </c>
      <c r="I110">
        <f>IF('Model output'!I109="","",IF(ISNUMBER('Model output'!I109),'Model output'!I109,1))</f>
        <v>5</v>
      </c>
      <c r="J110">
        <f>IF('Model output'!J109="","",IF(AND(ISNUMBER('Model output'!J109),'Model output'!J109&lt;=I110),'Model output'!J109,IF(ISNUMBER(SEARCH("0/",'Model output'!J109)),0,1)))</f>
        <v>4</v>
      </c>
      <c r="K110" t="str" cm="1">
        <f t="array" ref="K110">IF(COUNT(FIND({0,1,2,3,4,5,6,7,8,9},'Model output'!K109))&gt;0,'Model output'!K109,"")</f>
        <v>0.7cm</v>
      </c>
      <c r="L110" s="8" t="str">
        <f t="shared" si="18"/>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v>
      </c>
      <c r="O110" t="str">
        <f>IF('Model output'!M109="","",'Model output'!M109)</f>
        <v>diffuse sclerosing</v>
      </c>
      <c r="P110" t="str">
        <f>IF('Model output'!N109="","",'Model output'!N109)</f>
        <v>2.0 cm</v>
      </c>
      <c r="Q110" t="str">
        <f t="shared" si="14"/>
        <v>2.0cm</v>
      </c>
      <c r="R110" cm="1">
        <f t="array" ref="R110">IF(Q110="","",IF(ISNUMBER(SEARCH("cm",Q110)),MAX(VALUE(SUBSTITUTE(_xlfn.FILTERXML("&lt;t&gt;&lt;s&gt;"&amp;SUBSTITUTE(Q110,",","&lt;/s&gt;&lt;s&gt;")&amp;"&lt;/s&gt;&lt;/t&gt;","//s"),"cm",""))),MAX(VALUE(SUBSTITUTE(_xlfn.FILTERXML("&lt;t&gt;&lt;s&gt;"&amp;SUBSTITUTE(Q110,",","&lt;/s&gt;&lt;s&gt;")&amp;"&lt;/s&gt;&lt;/t&gt;","//s"),"mm","")))/10))</f>
        <v>2</v>
      </c>
      <c r="S110" t="str">
        <f>IF(OR('Model output'!P109="",ISNUMBER(SEARCH("Not identified", 'Model output'!P109)),ISNUMBER(SEARCH("Absent",'Model output'!P109)),ISNUMBER(SEARCH("No",'Model output'!P109)),ISNUMBER(SEARCH("Negative",'Model output'!P109))),"negative","positive")</f>
        <v>positive</v>
      </c>
      <c r="T110" t="str">
        <f>IF('Model output'!O109="","",'Model output'!O109)</f>
        <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positive</v>
      </c>
      <c r="X110" t="str">
        <f>IF('Model output'!S109="","", IF('Model output'!S109= "[]", "", 'Model output'!S109))</f>
        <v>Invades:fibroadipose tissue</v>
      </c>
      <c r="Y110" t="str">
        <f>IF(OR('Model output'!S109="",ISNUMBER(SEARCH("Absent",'Model output'!S109)),ISNUMBER(SEARCH("Not identified",'Model output'!S109)),ISNUMBER(SEARCH("limited to thyroid",'Model output'!S109)),ISNUMBER(SEARCH("No",'Model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 IF('Model output'!T109="[]", "", IF('Model output'!T109="Not mentioned", "No", "Yes")))</f>
        <v/>
      </c>
      <c r="AB110" t="str">
        <f>IF(AA110&lt;&gt;"Yes","",IF(OR('Model output'!U109="",'Model output'!U109="[]",ISNUMBER(SEARCH("Not identified",'Model output'!U109))),"",'Model output'!U109))</f>
        <v/>
      </c>
      <c r="AC110" s="1" t="str">
        <f>IF(OR('Model output'!V109="", AND(ISERROR(SEARCH("Positive",'Model output'!V109)), ISNUMBER(SEARCH("Negative",'Model output'!V109))), ISNUMBER(SEARCH("Uninvolved",'Model output'!V109)), ISNUMBER(SEARCH("not involved",'Model output'!V109)), ISNUMBER(SEARCH("cannot be assessed",'Model output'!V109)), ISNUMBER(SEARCH("Free",'Model output'!V109)), ISNUMBER(SEARCH("1 mm",'Model output'!V109)), ISNUMBER(SEARCH("0.1 CM",'Model output'!V109)), ISNUMBER(SEARCH("less than 0.2 mm",'Model output'!V109)), ISNUMBER(SEARCH("less than 0.5 mm",'Model output'!V109)), ISNUMBER(SEARCH("Margins close",'Model output'!V109)), ISNUMBER(SEARCH("extends close to",'Model output'!V109)), ISNUMBER(SEARCH("abut",'Model output'!V109))), "negative", "positive")</f>
        <v>negative</v>
      </c>
      <c r="AE110" s="26"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AND(ISNUMBER(J110),J110&gt;=5),M110=""),AND(AND(ISNUMBER(J110),J110&gt;=5),AND(ISNUMBER(M110),M110&gt;=1)),AND(ISNUMBER(SERACH("papillary",N110)),OR(Y110="positive",Z110="positive"), ISNUMBER(SEARCH("BRAF",AB110)))),"intermediate","low"))</f>
        <v>intermediate</v>
      </c>
      <c r="AF110" s="27" t="str">
        <f t="shared" si="15"/>
        <v>1b</v>
      </c>
      <c r="AG110" s="27" t="str">
        <f t="shared" si="16"/>
        <v>1a</v>
      </c>
      <c r="AH110" s="27" t="str">
        <f t="shared" si="19"/>
        <v>0</v>
      </c>
      <c r="AI110" s="34" t="str">
        <f t="shared" si="20"/>
        <v>I</v>
      </c>
      <c r="AJ110" s="26" t="s">
        <v>937</v>
      </c>
      <c r="AK110" s="31" t="s">
        <v>940</v>
      </c>
      <c r="AL110" s="31" t="s">
        <v>945</v>
      </c>
      <c r="AM110" s="31" t="s">
        <v>944</v>
      </c>
      <c r="AN110" s="31" t="s">
        <v>70</v>
      </c>
      <c r="AO110" s="32">
        <f t="shared" ca="1" si="25"/>
        <v>1</v>
      </c>
      <c r="AP110" s="27">
        <f t="shared" si="26"/>
        <v>1</v>
      </c>
      <c r="AQ110" s="27">
        <f t="shared" si="27"/>
        <v>1</v>
      </c>
      <c r="AR110" s="27">
        <f t="shared" si="28"/>
        <v>1</v>
      </c>
      <c r="AS110" s="33">
        <f t="shared" si="17"/>
        <v>1</v>
      </c>
    </row>
    <row r="111" spans="1:45">
      <c r="A111" t="str">
        <f>'Model output'!A110</f>
        <v>TCGA-DJ-A3VK</v>
      </c>
      <c r="B111" s="42">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X</v>
      </c>
      <c r="F111" t="str">
        <f t="shared" si="13"/>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output'!G110)),AND(ISNUMBER(SEARCH("V ",'Model output'!G110)), NOT(ISNUMBER(SEARCH("VI",'Model output'!G110)))),ISNUMBER(SEARCH("five",'Model output'!G110)),ISNUMBER(SEARCH("5",'Model output'!G110))))), "lateral", "central"))</f>
        <v/>
      </c>
      <c r="H111" t="str">
        <f>IF('Model output'!H110="","negative",IF('Model output'!H110="[]", "negative", IF(OR(ISNUMBER(SEARCH("lymph node",'Model output'!H110)),ISNUMBER(SEARCH("Not mentioned",'Model output'!H110)),ISNUMBER(SEARCH("neck",'Model output'!H110)),ISNUMBER(SEARCH("Not applicable",'Model output'!H110))),"negative","positive")))</f>
        <v>negative</v>
      </c>
      <c r="I111">
        <f>IF('Model output'!I110="","",IF(ISNUMBER('Model output'!I110),'Model output'!I110,1))</f>
        <v>1</v>
      </c>
      <c r="J111">
        <f>IF('Model output'!J110="","",IF(AND(ISNUMBER('Model output'!J110),'Model output'!J110&lt;=I111),'Model output'!J110,IF(ISNUMBER(SEARCH("0/",'Model output'!J110)),0,1)))</f>
        <v>0</v>
      </c>
      <c r="K111" t="str" cm="1">
        <f t="array" ref="K111">IF(COUNT(FIND({0,1,2,3,4,5,6,7,8,9},'Model output'!K110))&gt;0,'Model output'!K110,"")</f>
        <v/>
      </c>
      <c r="L111" s="8" t="str">
        <f t="shared" si="18"/>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v>
      </c>
      <c r="O111" t="str">
        <f>IF('Model output'!M110="","",'Model output'!M110)</f>
        <v>follicular variant</v>
      </c>
      <c r="P111" t="str">
        <f>IF('Model output'!N110="","",'Model output'!N110)</f>
        <v>1.0 cm</v>
      </c>
      <c r="Q111" t="str">
        <f t="shared" si="14"/>
        <v>1.0cm</v>
      </c>
      <c r="R111" cm="1">
        <f t="array" ref="R111">IF(Q111="","",IF(ISNUMBER(SEARCH("cm",Q111)),MAX(VALUE(SUBSTITUTE(_xlfn.FILTERXML("&lt;t&gt;&lt;s&gt;"&amp;SUBSTITUTE(Q111,",","&lt;/s&gt;&lt;s&gt;")&amp;"&lt;/s&gt;&lt;/t&gt;","//s"),"cm",""))),MAX(VALUE(SUBSTITUTE(_xlfn.FILTERXML("&lt;t&gt;&lt;s&gt;"&amp;SUBSTITUTE(Q111,",","&lt;/s&gt;&lt;s&gt;")&amp;"&lt;/s&gt;&lt;/t&gt;","//s"),"mm","")))/10))</f>
        <v>1</v>
      </c>
      <c r="S111" t="str">
        <f>IF(OR('Model output'!P110="",ISNUMBER(SEARCH("Not identified", 'Model output'!P110)),ISNUMBER(SEARCH("Absent",'Model output'!P110)),ISNUMBER(SEARCH("No",'Model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t="str">
        <f>IF('Model output'!S110="","", IF('Model output'!S110= "[]", "", 'Model output'!S110))</f>
        <v>Focal extrathyroidal extension into the fibroadipose tissue</v>
      </c>
      <c r="Y111" t="str">
        <f>IF(OR('Model output'!S110="",ISNUMBER(SEARCH("Absent",'Model output'!S110)),ISNUMBER(SEARCH("Not identified",'Model output'!S110)),ISNUMBER(SEARCH("limited to thyroid",'Model output'!S110)),ISNUMBER(SEARCH("No",'Model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 IF('Model output'!T110="[]", "", IF('Model output'!T110="Not mentioned", "No", "Yes")))</f>
        <v/>
      </c>
      <c r="AB111" t="str">
        <f>IF(AA111&lt;&gt;"Yes","",IF(OR('Model output'!U110="",'Model output'!U110="[]",ISNUMBER(SEARCH("Not identified",'Model output'!U110))),"",'Model output'!U110))</f>
        <v/>
      </c>
      <c r="AC111" s="1" t="str">
        <f>IF(OR('Model output'!V110="", AND(ISERROR(SEARCH("Positive",'Model output'!V110)), ISNUMBER(SEARCH("Negative",'Model output'!V110))), ISNUMBER(SEARCH("Uninvolved",'Model output'!V110)), ISNUMBER(SEARCH("not involved",'Model output'!V110)), ISNUMBER(SEARCH("cannot be assessed",'Model output'!V110)), ISNUMBER(SEARCH("Free",'Model output'!V110)), ISNUMBER(SEARCH("1 mm",'Model output'!V110)), ISNUMBER(SEARCH("0.1 CM",'Model output'!V110)), ISNUMBER(SEARCH("less than 0.2 mm",'Model output'!V110)), ISNUMBER(SEARCH("less than 0.5 mm",'Model output'!V110)), ISNUMBER(SEARCH("Margins close",'Model output'!V110)), ISNUMBER(SEARCH("extends close to",'Model output'!V110)), ISNUMBER(SEARCH("abut",'Model output'!V110))), "negative", "positive")</f>
        <v>negative</v>
      </c>
      <c r="AE111" s="26"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AND(ISNUMBER(J111),J111&gt;=5),M111=""),AND(AND(ISNUMBER(J111),J111&gt;=5),AND(ISNUMBER(M111),M111&gt;=1)),AND(ISNUMBER(SERACH("papillary",N111)),OR(Y111="positive",Z111="positive"), ISNUMBER(SEARCH("BRAF",AB111)))),"intermediate","low"))</f>
        <v>intermediate</v>
      </c>
      <c r="AF111" s="27" t="str">
        <f t="shared" si="15"/>
        <v>1a</v>
      </c>
      <c r="AG111" s="27" t="str">
        <f t="shared" si="16"/>
        <v>0</v>
      </c>
      <c r="AH111" s="27" t="str">
        <f t="shared" si="19"/>
        <v>0</v>
      </c>
      <c r="AI111" s="34" t="str">
        <f t="shared" si="20"/>
        <v>I</v>
      </c>
      <c r="AJ111" s="26" t="s">
        <v>937</v>
      </c>
      <c r="AK111" s="31" t="s">
        <v>945</v>
      </c>
      <c r="AL111" s="31" t="s">
        <v>941</v>
      </c>
      <c r="AM111" s="31" t="s">
        <v>944</v>
      </c>
      <c r="AN111" s="31" t="s">
        <v>70</v>
      </c>
      <c r="AO111" s="32">
        <f t="shared" ca="1" si="25"/>
        <v>1</v>
      </c>
      <c r="AP111" s="27">
        <f t="shared" si="26"/>
        <v>1</v>
      </c>
      <c r="AQ111" s="27">
        <f t="shared" si="27"/>
        <v>1</v>
      </c>
      <c r="AR111" s="27">
        <f t="shared" si="28"/>
        <v>1</v>
      </c>
      <c r="AS111" s="33">
        <f t="shared" si="17"/>
        <v>1</v>
      </c>
    </row>
    <row r="112" spans="1:45">
      <c r="A112" t="str">
        <f>'Model output'!A111</f>
        <v>TCGA-DJ-A3VL</v>
      </c>
      <c r="B112" s="42">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X</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X</v>
      </c>
      <c r="F112" t="str">
        <f t="shared" si="13"/>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output'!G111)),AND(ISNUMBER(SEARCH("V ",'Model output'!G111)), NOT(ISNUMBER(SEARCH("VI",'Model output'!G111)))),ISNUMBER(SEARCH("five",'Model output'!G111)),ISNUMBER(SEARCH("5",'Model output'!G111))))), "lateral", "central"))</f>
        <v/>
      </c>
      <c r="H112" t="str">
        <f>IF('Model output'!H111="","negative",IF('Model output'!H111="[]", "negative", IF(OR(ISNUMBER(SEARCH("lymph node",'Model output'!H111)),ISNUMBER(SEARCH("Not mentioned",'Model output'!H111)),ISNUMBER(SEARCH("neck",'Model output'!H111)),ISNUMBER(SEARCH("Not applicable",'Model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
      </c>
      <c r="L112" s="8" t="str">
        <f t="shared" si="18"/>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v>
      </c>
      <c r="O112" t="str">
        <f>IF('Model output'!M111="","",'Model output'!M111)</f>
        <v/>
      </c>
      <c r="P112" t="str">
        <f>IF('Model output'!N111="","",'Model output'!N111)</f>
        <v>0.6 cm</v>
      </c>
      <c r="Q112" t="str">
        <f t="shared" si="14"/>
        <v>0.6cm</v>
      </c>
      <c r="R112" cm="1">
        <f t="array" ref="R112">IF(Q112="","",IF(ISNUMBER(SEARCH("cm",Q112)),MAX(VALUE(SUBSTITUTE(_xlfn.FILTERXML("&lt;t&gt;&lt;s&gt;"&amp;SUBSTITUTE(Q112,",","&lt;/s&gt;&lt;s&gt;")&amp;"&lt;/s&gt;&lt;/t&gt;","//s"),"cm",""))),MAX(VALUE(SUBSTITUTE(_xlfn.FILTERXML("&lt;t&gt;&lt;s&gt;"&amp;SUBSTITUTE(Q112,",","&lt;/s&gt;&lt;s&gt;")&amp;"&lt;/s&gt;&lt;/t&gt;","//s"),"mm","")))/10))</f>
        <v>0.6</v>
      </c>
      <c r="S112" t="str">
        <f>IF(OR('Model output'!P111="",ISNUMBER(SEARCH("Not identified", 'Model output'!P111)),ISNUMBER(SEARCH("Absent",'Model output'!P111)),ISNUMBER(SEARCH("No",'Model output'!P111)),ISNUMBER(SEARCH("Negative",'Model output'!P111))),"negative","positive")</f>
        <v>negative</v>
      </c>
      <c r="T112">
        <f>IF('Model output'!O111="","",'Model output'!O111)</f>
        <v>1</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t="str">
        <f>IF('Model output'!S111="","", IF('Model output'!S111= "[]", "", 'Model output'!S111))</f>
        <v>Not identified</v>
      </c>
      <c r="Y112" t="str">
        <f>IF(OR('Model output'!S111="",ISNUMBER(SEARCH("Absent",'Model output'!S111)),ISNUMBER(SEARCH("Not identified",'Model output'!S111)),ISNUMBER(SEARCH("limited to thyroid",'Model output'!S111)),ISNUMBER(SEARCH("No",'Model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 IF('Model output'!T111="[]", "", IF('Model output'!T111="Not mentioned", "No", "Yes")))</f>
        <v/>
      </c>
      <c r="AB112" t="str">
        <f>IF(AA112&lt;&gt;"Yes","",IF(OR('Model output'!U111="",'Model output'!U111="[]",ISNUMBER(SEARCH("Not identified",'Model output'!U111))),"",'Model output'!U111))</f>
        <v/>
      </c>
      <c r="AC112" s="1" t="str">
        <f>IF(OR('Model output'!V111="", AND(ISERROR(SEARCH("Positive",'Model output'!V111)), ISNUMBER(SEARCH("Negative",'Model output'!V111))), ISNUMBER(SEARCH("Uninvolved",'Model output'!V111)), ISNUMBER(SEARCH("not involved",'Model output'!V111)), ISNUMBER(SEARCH("cannot be assessed",'Model output'!V111)), ISNUMBER(SEARCH("Free",'Model output'!V111)), ISNUMBER(SEARCH("1 mm",'Model output'!V111)), ISNUMBER(SEARCH("0.1 CM",'Model output'!V111)), ISNUMBER(SEARCH("less than 0.2 mm",'Model output'!V111)), ISNUMBER(SEARCH("less than 0.5 mm",'Model output'!V111)), ISNUMBER(SEARCH("Margins close",'Model output'!V111)), ISNUMBER(SEARCH("extends close to",'Model output'!V111)), ISNUMBER(SEARCH("abut",'Model output'!V111))), "negative", "positive")</f>
        <v>negative</v>
      </c>
      <c r="AE112" s="26"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AND(ISNUMBER(J112),J112&gt;=5),M112=""),AND(AND(ISNUMBER(J112),J112&gt;=5),AND(ISNUMBER(M112),M112&gt;=1)),AND(ISNUMBER(SERACH("papillary",N112)),OR(Y112="positive",Z112="positive"), ISNUMBER(SEARCH("BRAF",AB112)))),"intermediate","low"))</f>
        <v>low</v>
      </c>
      <c r="AF112" s="27" t="str">
        <f t="shared" si="15"/>
        <v>1a</v>
      </c>
      <c r="AG112" s="27" t="str">
        <f t="shared" si="16"/>
        <v>0</v>
      </c>
      <c r="AH112" s="27" t="str">
        <f t="shared" si="19"/>
        <v>0</v>
      </c>
      <c r="AI112" s="34" t="str">
        <f t="shared" si="20"/>
        <v>I</v>
      </c>
      <c r="AJ112" s="26" t="s">
        <v>936</v>
      </c>
      <c r="AK112" s="31" t="s">
        <v>945</v>
      </c>
      <c r="AL112" s="31" t="s">
        <v>941</v>
      </c>
      <c r="AM112" s="31" t="s">
        <v>944</v>
      </c>
      <c r="AN112" s="31" t="s">
        <v>70</v>
      </c>
      <c r="AO112" s="32">
        <f t="shared" ca="1" si="25"/>
        <v>1</v>
      </c>
      <c r="AP112" s="27">
        <f t="shared" si="26"/>
        <v>1</v>
      </c>
      <c r="AQ112" s="27">
        <f t="shared" si="27"/>
        <v>1</v>
      </c>
      <c r="AR112" s="27">
        <f t="shared" si="28"/>
        <v>1</v>
      </c>
      <c r="AS112" s="33">
        <f t="shared" si="17"/>
        <v>1</v>
      </c>
    </row>
    <row r="113" spans="1:45">
      <c r="A113" t="str">
        <f>'Model output'!A112</f>
        <v>TCGA-DJ-A3VM</v>
      </c>
      <c r="B113" s="42">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1</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X</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X</v>
      </c>
      <c r="F113" t="str">
        <f t="shared" si="13"/>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output'!G112)),AND(ISNUMBER(SEARCH("V ",'Model output'!G112)), NOT(ISNUMBER(SEARCH("VI",'Model output'!G112)))),ISNUMBER(SEARCH("five",'Model output'!G112)),ISNUMBER(SEARCH("5",'Model output'!G112))))), "lateral", "central"))</f>
        <v/>
      </c>
      <c r="H113" t="str">
        <f>IF('Model output'!H112="","negative",IF('Model output'!H112="[]", "negative", IF(OR(ISNUMBER(SEARCH("lymph node",'Model output'!H112)),ISNUMBER(SEARCH("Not mentioned",'Model output'!H112)),ISNUMBER(SEARCH("neck",'Model output'!H112)),ISNUMBER(SEARCH("Not applicable",'Model output'!H112))),"negative","positive")))</f>
        <v>negative</v>
      </c>
      <c r="I113" t="str">
        <f>IF('Model output'!I112="","",IF(ISNUMBER('Model output'!I112),'Model output'!I112,1))</f>
        <v/>
      </c>
      <c r="J113" t="str">
        <f>IF('Model output'!J112="","",IF(AND(ISNUMBER('Model output'!J112),'Model output'!J112&lt;=I113),'Model output'!J112,IF(ISNUMBER(SEARCH("0/",'Model output'!J112)),0,1)))</f>
        <v/>
      </c>
      <c r="K113" t="str" cm="1">
        <f t="array" ref="K113">IF(COUNT(FIND({0,1,2,3,4,5,6,7,8,9},'Model output'!K112))&gt;0,'Model output'!K112,"")</f>
        <v/>
      </c>
      <c r="L113" s="8" t="str">
        <f t="shared" si="18"/>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 follicular variant</v>
      </c>
      <c r="O113" t="str">
        <f>IF('Model output'!M112="","",'Model output'!M112)</f>
        <v>Follicular variant with oncocytic features</v>
      </c>
      <c r="P113" t="str">
        <f>IF('Model output'!N112="","",'Model output'!N112)</f>
        <v>3 cm</v>
      </c>
      <c r="Q113" t="str">
        <f t="shared" si="14"/>
        <v>3cm</v>
      </c>
      <c r="R113" cm="1">
        <f t="array" ref="R113">IF(Q113="","",IF(ISNUMBER(SEARCH("cm",Q113)),MAX(VALUE(SUBSTITUTE(_xlfn.FILTERXML("&lt;t&gt;&lt;s&gt;"&amp;SUBSTITUTE(Q113,",","&lt;/s&gt;&lt;s&gt;")&amp;"&lt;/s&gt;&lt;/t&gt;","//s"),"cm",""))),MAX(VALUE(SUBSTITUTE(_xlfn.FILTERXML("&lt;t&gt;&lt;s&gt;"&amp;SUBSTITUTE(Q113,",","&lt;/s&gt;&lt;s&gt;")&amp;"&lt;/s&gt;&lt;/t&gt;","//s"),"mm","")))/10))</f>
        <v>3</v>
      </c>
      <c r="S113" t="str">
        <f>IF(OR('Model output'!P112="",ISNUMBER(SEARCH("Not identified", 'Model output'!P112)),ISNUMBER(SEARCH("Absent",'Model output'!P112)),ISNUMBER(SEARCH("No",'Model output'!P112)),ISNUMBER(SEARCH("Negative",'Model output'!P112))),"negative","positive")</f>
        <v>positive</v>
      </c>
      <c r="T113" t="str">
        <f>IF('Model output'!O112="","",'Model output'!O112)</f>
        <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t="str">
        <f>IF('Model output'!S112="","", IF('Model output'!S112= "[]", "", 'Model output'!S112))</f>
        <v>Not Identified</v>
      </c>
      <c r="Y113" t="str">
        <f>IF(OR('Model output'!S112="",ISNUMBER(SEARCH("Absent",'Model output'!S112)),ISNUMBER(SEARCH("Not identified",'Model output'!S112)),ISNUMBER(SEARCH("limited to thyroid",'Model output'!S112)),ISNUMBER(SEARCH("No",'Model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 IF('Model output'!T112="[]", "", IF('Model output'!T112="Not mentioned", "No", "Yes")))</f>
        <v/>
      </c>
      <c r="AB113" t="str">
        <f>IF(AA113&lt;&gt;"Yes","",IF(OR('Model output'!U112="",'Model output'!U112="[]",ISNUMBER(SEARCH("Not identified",'Model output'!U112))),"",'Model output'!U112))</f>
        <v/>
      </c>
      <c r="AC113" s="1" t="str">
        <f>IF(OR('Model output'!V112="", AND(ISERROR(SEARCH("Positive",'Model output'!V112)), ISNUMBER(SEARCH("Negative",'Model output'!V112))), ISNUMBER(SEARCH("Uninvolved",'Model output'!V112)), ISNUMBER(SEARCH("not involved",'Model output'!V112)), ISNUMBER(SEARCH("cannot be assessed",'Model output'!V112)), ISNUMBER(SEARCH("Free",'Model output'!V112)), ISNUMBER(SEARCH("1 mm",'Model output'!V112)), ISNUMBER(SEARCH("0.1 CM",'Model output'!V112)), ISNUMBER(SEARCH("less than 0.2 mm",'Model output'!V112)), ISNUMBER(SEARCH("less than 0.5 mm",'Model output'!V112)), ISNUMBER(SEARCH("Margins close",'Model output'!V112)), ISNUMBER(SEARCH("extends close to",'Model output'!V112)), ISNUMBER(SEARCH("abut",'Model output'!V112))), "negative", "positive")</f>
        <v>negative</v>
      </c>
      <c r="AE113" s="26"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AND(ISNUMBER(J113),J113&gt;=5),M113=""),AND(AND(ISNUMBER(J113),J113&gt;=5),AND(ISNUMBER(M113),M113&gt;=1)),AND(ISNUMBER(SERACH("papillary",N113)),OR(Y113="positive",Z113="positive"), ISNUMBER(SEARCH("BRAF",AB113)))),"intermediate","low"))</f>
        <v>intermediate</v>
      </c>
      <c r="AF113" s="27" t="str">
        <f t="shared" si="15"/>
        <v>2</v>
      </c>
      <c r="AG113" s="27" t="str">
        <f t="shared" si="16"/>
        <v>0</v>
      </c>
      <c r="AH113" s="27" t="str">
        <f t="shared" si="19"/>
        <v>0</v>
      </c>
      <c r="AI113" s="34" t="str">
        <f t="shared" si="20"/>
        <v>I</v>
      </c>
      <c r="AJ113" s="26" t="s">
        <v>937</v>
      </c>
      <c r="AK113" s="31" t="s">
        <v>943</v>
      </c>
      <c r="AL113" s="31" t="s">
        <v>944</v>
      </c>
      <c r="AM113" s="31" t="s">
        <v>944</v>
      </c>
      <c r="AN113" s="31" t="s">
        <v>70</v>
      </c>
      <c r="AO113" s="32">
        <f t="shared" ca="1" si="25"/>
        <v>1</v>
      </c>
      <c r="AP113" s="27">
        <f t="shared" si="26"/>
        <v>1</v>
      </c>
      <c r="AQ113" s="27">
        <f t="shared" si="27"/>
        <v>1</v>
      </c>
      <c r="AR113" s="27">
        <f t="shared" si="28"/>
        <v>1</v>
      </c>
      <c r="AS113" s="33">
        <f t="shared" si="17"/>
        <v>1</v>
      </c>
    </row>
    <row r="114" spans="1:45">
      <c r="A114" t="str">
        <f>'Model output'!A113</f>
        <v>TCGA-DJ-A4UL</v>
      </c>
      <c r="B114" s="42">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X</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X</v>
      </c>
      <c r="F114" t="str">
        <f t="shared" si="13"/>
        <v>positive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output'!G113)),AND(ISNUMBER(SEARCH("V ",'Model output'!G113)), NOT(ISNUMBER(SEARCH("VI",'Model output'!G113)))),ISNUMBER(SEARCH("five",'Model output'!G113)),ISNUMBER(SEARCH("5",'Model output'!G113))))), "lateral", "central"))</f>
        <v>central</v>
      </c>
      <c r="H114" t="str">
        <f>IF('Model output'!H113="","negative",IF('Model output'!H113="[]", "negative", IF(OR(ISNUMBER(SEARCH("lymph node",'Model output'!H113)),ISNUMBER(SEARCH("Not mentioned",'Model output'!H113)),ISNUMBER(SEARCH("neck",'Model output'!H113)),ISNUMBER(SEARCH("Not applicable",'Model output'!H113))),"negative","positive")))</f>
        <v>negative</v>
      </c>
      <c r="I114">
        <f>IF('Model output'!I113="","",IF(ISNUMBER('Model output'!I113),'Model output'!I113,1))</f>
        <v>3</v>
      </c>
      <c r="J114">
        <f>IF('Model output'!J113="","",IF(AND(ISNUMBER('Model output'!J113),'Model output'!J113&lt;=I114),'Model output'!J113,IF(ISNUMBER(SEARCH("0/",'Model output'!J113)),0,1)))</f>
        <v>1</v>
      </c>
      <c r="K114" t="str" cm="1">
        <f t="array" ref="K114">IF(COUNT(FIND({0,1,2,3,4,5,6,7,8,9},'Model output'!K113))&gt;0,'Model output'!K113,"")</f>
        <v>0.3 cm</v>
      </c>
      <c r="L114" s="8" t="str">
        <f t="shared" si="18"/>
        <v>0.3cm</v>
      </c>
      <c r="M114" cm="1">
        <f t="array" ref="M114">IF(L114="","",IF(ISNUMBER(SEARCH("cm",L114)),MAX(VALUE(SUBSTITUTE(_xlfn.FILTERXML("&lt;t&gt;&lt;s&gt;"&amp;SUBSTITUTE(L114,",","&lt;/s&gt;&lt;s&gt;")&amp;"&lt;/s&gt;&lt;/t&gt;","//s"),"cm",""))),MAX(VALUE(SUBSTITUTE(_xlfn.FILTERXML("&lt;t&gt;&lt;s&gt;"&amp;SUBSTITUTE(L114,",","&lt;/s&gt;&lt;s&gt;")&amp;"&lt;/s&gt;&lt;/t&gt;","//s"),"mm","")))/10))</f>
        <v>0.3</v>
      </c>
      <c r="N114" t="str">
        <f>IF('Model output'!L113="","",'Model output'!L113)</f>
        <v>Papillary</v>
      </c>
      <c r="O114" t="str">
        <f>IF('Model output'!M113="","",'Model output'!M113)</f>
        <v>Classical</v>
      </c>
      <c r="P114" t="str">
        <f>IF('Model output'!N113="","",'Model output'!N113)</f>
        <v>1.1 cm</v>
      </c>
      <c r="Q114" t="str">
        <f t="shared" si="14"/>
        <v>1.1cm</v>
      </c>
      <c r="R114" cm="1">
        <f t="array" ref="R114">IF(Q114="","",IF(ISNUMBER(SEARCH("cm",Q114)),MAX(VALUE(SUBSTITUTE(_xlfn.FILTERXML("&lt;t&gt;&lt;s&gt;"&amp;SUBSTITUTE(Q114,",","&lt;/s&gt;&lt;s&gt;")&amp;"&lt;/s&gt;&lt;/t&gt;","//s"),"cm",""))),MAX(VALUE(SUBSTITUTE(_xlfn.FILTERXML("&lt;t&gt;&lt;s&gt;"&amp;SUBSTITUTE(Q114,",","&lt;/s&gt;&lt;s&gt;")&amp;"&lt;/s&gt;&lt;/t&gt;","//s"),"mm","")))/10))</f>
        <v>1.1000000000000001</v>
      </c>
      <c r="S114" t="str">
        <f>IF(OR('Model output'!P113="",ISNUMBER(SEARCH("Not identified", 'Model output'!P113)),ISNUMBER(SEARCH("Absent",'Model output'!P113)),ISNUMBER(SEARCH("No",'Model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t="str">
        <f>IF('Model output'!S113="","", IF('Model output'!S113= "[]", "", 'Model output'!S113))</f>
        <v>Not Identified</v>
      </c>
      <c r="Y114" t="str">
        <f>IF(OR('Model output'!S113="",ISNUMBER(SEARCH("Absent",'Model output'!S113)),ISNUMBER(SEARCH("Not identified",'Model output'!S113)),ISNUMBER(SEARCH("limited to thyroid",'Model output'!S113)),ISNUMBER(SEARCH("No",'Model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 IF('Model output'!T113="[]", "", IF('Model output'!T113="Not mentioned", "No", "Yes")))</f>
        <v/>
      </c>
      <c r="AB114" t="str">
        <f>IF(AA114&lt;&gt;"Yes","",IF(OR('Model output'!U113="",'Model output'!U113="[]",ISNUMBER(SEARCH("Not identified",'Model output'!U113))),"",'Model output'!U113))</f>
        <v/>
      </c>
      <c r="AC114" s="1" t="str">
        <f>IF(OR('Model output'!V113="", AND(ISERROR(SEARCH("Positive",'Model output'!V113)), ISNUMBER(SEARCH("Negative",'Model output'!V113))), ISNUMBER(SEARCH("Uninvolved",'Model output'!V113)), ISNUMBER(SEARCH("not involved",'Model output'!V113)), ISNUMBER(SEARCH("cannot be assessed",'Model output'!V113)), ISNUMBER(SEARCH("Free",'Model output'!V113)), ISNUMBER(SEARCH("1 mm",'Model output'!V113)), ISNUMBER(SEARCH("0.1 CM",'Model output'!V113)), ISNUMBER(SEARCH("less than 0.2 mm",'Model output'!V113)), ISNUMBER(SEARCH("less than 0.5 mm",'Model output'!V113)), ISNUMBER(SEARCH("Margins close",'Model output'!V113)), ISNUMBER(SEARCH("extends close to",'Model output'!V113)), ISNUMBER(SEARCH("abut",'Model output'!V113))), "negative", "positive")</f>
        <v>positive</v>
      </c>
      <c r="AE114" s="26"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AND(ISNUMBER(J114),J114&gt;=5),M114=""),AND(AND(ISNUMBER(J114),J114&gt;=5),AND(ISNUMBER(M114),M114&gt;=1)),AND(ISNUMBER(SERACH("papillary",N114)),OR(Y114="positive",Z114="positive"), ISNUMBER(SEARCH("BRAF",AB114)))),"intermediate","low"))</f>
        <v>high</v>
      </c>
      <c r="AF114" s="27" t="str">
        <f t="shared" si="15"/>
        <v>1b</v>
      </c>
      <c r="AG114" s="27" t="str">
        <f t="shared" si="16"/>
        <v>1a</v>
      </c>
      <c r="AH114" s="27" t="str">
        <f t="shared" si="19"/>
        <v>0</v>
      </c>
      <c r="AI114" s="34" t="str">
        <f t="shared" si="20"/>
        <v>II</v>
      </c>
      <c r="AJ114" s="26" t="s">
        <v>935</v>
      </c>
      <c r="AK114" s="31" t="s">
        <v>940</v>
      </c>
      <c r="AL114" s="31" t="s">
        <v>941</v>
      </c>
      <c r="AM114" s="31" t="s">
        <v>944</v>
      </c>
      <c r="AN114" s="31" t="s">
        <v>70</v>
      </c>
      <c r="AO114" s="32">
        <f t="shared" si="25"/>
        <v>1</v>
      </c>
      <c r="AP114" s="27">
        <f t="shared" si="26"/>
        <v>1</v>
      </c>
      <c r="AQ114" s="27">
        <f t="shared" si="27"/>
        <v>0</v>
      </c>
      <c r="AR114" s="27">
        <f t="shared" si="28"/>
        <v>1</v>
      </c>
      <c r="AS114" s="33">
        <f t="shared" si="17"/>
        <v>0</v>
      </c>
    </row>
    <row r="115" spans="1:45">
      <c r="A115" t="str">
        <f>'Model output'!A114</f>
        <v>TCGA-DJ-A4UQ</v>
      </c>
      <c r="B115" s="42">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13"/>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output'!G114)),AND(ISNUMBER(SEARCH("V ",'Model output'!G114)), NOT(ISNUMBER(SEARCH("VI",'Model output'!G114)))),ISNUMBER(SEARCH("five",'Model output'!G114)),ISNUMBER(SEARCH("5",'Model output'!G114))))), "lateral", "central"))</f>
        <v>lateral</v>
      </c>
      <c r="H115" t="str">
        <f>IF('Model output'!H114="","negative",IF('Model output'!H114="[]", "negative", IF(OR(ISNUMBER(SEARCH("lymph node",'Model output'!H114)),ISNUMBER(SEARCH("Not mentioned",'Model output'!H114)),ISNUMBER(SEARCH("neck",'Model output'!H114)),ISNUMBER(SEARCH("Not applicable",'Model output'!H114))),"negative","positive")))</f>
        <v>negative</v>
      </c>
      <c r="I115">
        <f>IF('Model output'!I114="","",IF(ISNUMBER('Model output'!I114),'Model output'!I114,1))</f>
        <v>1</v>
      </c>
      <c r="J115">
        <f>IF('Model output'!J114="","",IF(AND(ISNUMBER('Model output'!J114),'Model output'!J114&lt;=I115),'Model output'!J114,IF(ISNUMBER(SEARCH("0/",'Model output'!J114)),0,1)))</f>
        <v>1</v>
      </c>
      <c r="K115" t="str" cm="1">
        <f t="array" ref="K115">IF(COUNT(FIND({0,1,2,3,4,5,6,7,8,9},'Model output'!K114))&gt;0,'Model output'!K114,"")</f>
        <v>['1.0cm', '', '1.7cm', '', '1.1cm']</v>
      </c>
      <c r="L115" s="8" t="str">
        <f t="shared" si="18"/>
        <v>1.0cm,1.7cm,1.1cm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v>
      </c>
      <c r="O115" t="str">
        <f>IF('Model output'!M114="","",'Model output'!M114)</f>
        <v>diffuse sclerosing</v>
      </c>
      <c r="P115" t="str">
        <f>IF('Model output'!N114="","",'Model output'!N114)</f>
        <v>1.5 cm In greatest dimension</v>
      </c>
      <c r="Q115" t="str">
        <f t="shared" si="14"/>
        <v>1.5cm</v>
      </c>
      <c r="R115" cm="1">
        <f t="array" ref="R115">IF(Q115="","",IF(ISNUMBER(SEARCH("cm",Q115)),MAX(VALUE(SUBSTITUTE(_xlfn.FILTERXML("&lt;t&gt;&lt;s&gt;"&amp;SUBSTITUTE(Q115,",","&lt;/s&gt;&lt;s&gt;")&amp;"&lt;/s&gt;&lt;/t&gt;","//s"),"cm",""))),MAX(VALUE(SUBSTITUTE(_xlfn.FILTERXML("&lt;t&gt;&lt;s&gt;"&amp;SUBSTITUTE(Q115,",","&lt;/s&gt;&lt;s&gt;")&amp;"&lt;/s&gt;&lt;/t&gt;","//s"),"mm","")))/10))</f>
        <v>1.5</v>
      </c>
      <c r="S115" t="str">
        <f>IF(OR('Model output'!P114="",ISNUMBER(SEARCH("Not identified", 'Model output'!P114)),ISNUMBER(SEARCH("Absent",'Model output'!P114)),ISNUMBER(SEARCH("No",'Model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t="str">
        <f>IF('Model output'!S114="","", IF('Model output'!S114= "[]", "", 'Model output'!S114))</f>
        <v>Invades:Perithyroidal adipose tissue</v>
      </c>
      <c r="Y115" t="str">
        <f>IF(OR('Model output'!S114="",ISNUMBER(SEARCH("Absent",'Model output'!S114)),ISNUMBER(SEARCH("Not identified",'Model output'!S114)),ISNUMBER(SEARCH("limited to thyroid",'Model output'!S114)),ISNUMBER(SEARCH("No",'Model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 IF('Model output'!T114="[]", "", IF('Model output'!T114="Not mentioned", "No", "Yes")))</f>
        <v/>
      </c>
      <c r="AB115" t="str">
        <f>IF(AA115&lt;&gt;"Yes","",IF(OR('Model output'!U114="",'Model output'!U114="[]",ISNUMBER(SEARCH("Not identified",'Model output'!U114))),"",'Model output'!U114))</f>
        <v/>
      </c>
      <c r="AC115" s="1" t="str">
        <f>IF(OR('Model output'!V114="", AND(ISERROR(SEARCH("Positive",'Model output'!V114)), ISNUMBER(SEARCH("Negative",'Model output'!V114))), ISNUMBER(SEARCH("Uninvolved",'Model output'!V114)), ISNUMBER(SEARCH("not involved",'Model output'!V114)), ISNUMBER(SEARCH("cannot be assessed",'Model output'!V114)), ISNUMBER(SEARCH("Free",'Model output'!V114)), ISNUMBER(SEARCH("1 mm",'Model output'!V114)), ISNUMBER(SEARCH("0.1 CM",'Model output'!V114)), ISNUMBER(SEARCH("less than 0.2 mm",'Model output'!V114)), ISNUMBER(SEARCH("less than 0.5 mm",'Model output'!V114)), ISNUMBER(SEARCH("Margins close",'Model output'!V114)), ISNUMBER(SEARCH("extends close to",'Model output'!V114)), ISNUMBER(SEARCH("abut",'Model output'!V114))), "negative", "positive")</f>
        <v>negative</v>
      </c>
      <c r="AE115" s="26"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AND(ISNUMBER(J115),J115&gt;=5),M115=""),AND(AND(ISNUMBER(J115),J115&gt;=5),AND(ISNUMBER(M115),M115&gt;=1)),AND(ISNUMBER(SERACH("papillary",N115)),OR(Y115="positive",Z115="positive"), ISNUMBER(SEARCH("BRAF",AB115)))),"intermediate","low"))</f>
        <v>intermediate</v>
      </c>
      <c r="AF115" s="27" t="str">
        <f t="shared" si="15"/>
        <v>1b</v>
      </c>
      <c r="AG115" s="27" t="str">
        <f t="shared" si="16"/>
        <v>1b</v>
      </c>
      <c r="AH115" s="27" t="str">
        <f t="shared" si="19"/>
        <v>0</v>
      </c>
      <c r="AI115" s="34" t="str">
        <f t="shared" si="20"/>
        <v>II</v>
      </c>
      <c r="AJ115" s="26" t="s">
        <v>937</v>
      </c>
      <c r="AK115" s="31" t="s">
        <v>940</v>
      </c>
      <c r="AL115" s="31" t="s">
        <v>940</v>
      </c>
      <c r="AM115" s="31" t="s">
        <v>944</v>
      </c>
      <c r="AN115" s="31" t="s">
        <v>942</v>
      </c>
      <c r="AO115" s="32">
        <f t="shared" ca="1" si="25"/>
        <v>1</v>
      </c>
      <c r="AP115" s="27">
        <f t="shared" si="26"/>
        <v>1</v>
      </c>
      <c r="AQ115" s="27">
        <f t="shared" si="27"/>
        <v>1</v>
      </c>
      <c r="AR115" s="27">
        <f t="shared" si="28"/>
        <v>1</v>
      </c>
      <c r="AS115" s="33">
        <f t="shared" si="17"/>
        <v>1</v>
      </c>
    </row>
    <row r="116" spans="1:45">
      <c r="A116" t="str">
        <f>'Model output'!A115</f>
        <v>TCGA-DJ-A4UW</v>
      </c>
      <c r="B116" s="42">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ref="F116:F175" si="29">IF(OR(G116&lt;&gt;"",AND(J116&lt;&gt;"",ISNUMBER(J116),J116&gt;0),AND(M116&lt;&gt;"",M116&gt;0)),"positive","negative")</f>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output'!G115)),AND(ISNUMBER(SEARCH("V ",'Model output'!G115)), NOT(ISNUMBER(SEARCH("VI",'Model output'!G115)))),ISNUMBER(SEARCH("five",'Model output'!G115)),ISNUMBER(SEARCH("5",'Model output'!G115))))), "lateral", "central"))</f>
        <v>lateral</v>
      </c>
      <c r="H116" t="str">
        <f>IF('Model output'!H115="","negative",IF('Model output'!H115="[]", "negative", IF(OR(ISNUMBER(SEARCH("lymph node",'Model output'!H115)),ISNUMBER(SEARCH("Not mentioned",'Model output'!H115)),ISNUMBER(SEARCH("neck",'Model output'!H115)),ISNUMBER(SEARCH("Not applicable",'Model output'!H115))),"negative","positive")))</f>
        <v>negative</v>
      </c>
      <c r="I116">
        <f>IF('Model output'!I115="","",IF(ISNUMBER('Model output'!I115),'Model output'!I115,1))</f>
        <v>1</v>
      </c>
      <c r="J116">
        <f>IF('Model output'!J115="","",IF(AND(ISNUMBER('Model output'!J115),'Model output'!J115&lt;=I116),'Model output'!J115,IF(ISNUMBER(SEARCH("0/",'Model output'!J115)),0,1)))</f>
        <v>1</v>
      </c>
      <c r="K116" t="str" cm="1">
        <f t="array" ref="K116">IF(COUNT(FIND({0,1,2,3,4,5,6,7,8,9},'Model output'!K115))&gt;0,'Model output'!K115,"")</f>
        <v>['0.8cm', '1 cm', '0.8cm', '0.3cm', '0.9cm']</v>
      </c>
      <c r="L116" s="8" t="str">
        <f t="shared" si="18"/>
        <v>0.8cm,1cm,0.8cm,0.3cm,0.9cm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
      </c>
      <c r="P116" t="str">
        <f>IF('Model output'!N115="","",'Model output'!N115)</f>
        <v>['less than 0.1 to 1.4 cm']</v>
      </c>
      <c r="Q116" t="str">
        <f>LOWER(SUBSTITUTE(SUBSTITUTE(SUBSTITUTE(SUBSTITUTE(SUBSTITUTE(SUBSTITUTE(SUBSTITUTE(SUBSTITUTE(SUBSTITUTE(SUBSTITUTE(SUBSTITUTE(SUBSTITUTE(SUBSTITUTE(SUBSTITUTE(SUBSTITUTE(SUBSTITUTE(SUBSTITUTE(SUBSTITUTE(SUBSTITUTE(SUBSTITUTE(SUBSTITUTE(SUBSTITUTE(SUBSTITUTE(SUBSTITUTE(SUBSTITUTE(P116,"cm.","cm"), "the", ""), "tumor", ""), "nodule", ""), "isthmic", ""), "lobe",""), "greatest dimension", ""), "largest", ""), "at least", ""), "less than", ""), "left", ""), "right", ""), "for", ""), "in", ""), "In", ""), "and", ","), "(", ""), ")", ""), "A", ""), "x", ","), "[", ""), "]", ""), "'", ""), "to", ","), " ",""))</f>
        <v>0.1,1.4cm</v>
      </c>
      <c r="R116" cm="1">
        <f t="array" ref="R116">IF(Q116="","",IF(ISNUMBER(SEARCH("cm",Q116)),MAX(VALUE(SUBSTITUTE(_xlfn.FILTERXML("&lt;t&gt;&lt;s&gt;"&amp;SUBSTITUTE(Q116,",","&lt;/s&gt;&lt;s&gt;")&amp;"&lt;/s&gt;&lt;/t&gt;","//s"),"cm",""))),MAX(VALUE(SUBSTITUTE(_xlfn.FILTERXML("&lt;t&gt;&lt;s&gt;"&amp;SUBSTITUTE(Q116,",","&lt;/s&gt;&lt;s&gt;")&amp;"&lt;/s&gt;&lt;/t&gt;","//s"),"mm","")))/10))</f>
        <v>1.4</v>
      </c>
      <c r="S116" t="str">
        <f>IF(OR('Model output'!P115="",ISNUMBER(SEARCH("Not identified", 'Model output'!P115)),ISNUMBER(SEARCH("Absent",'Model output'!P115)),ISNUMBER(SEARCH("No",'Model output'!P115)),ISNUMBER(SEARCH("Negative",'Model output'!P115))),"negative","positive")</f>
        <v>negative</v>
      </c>
      <c r="T116" t="str">
        <f>IF('Model output'!O115="","",'Model output'!O115)</f>
        <v>[]</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t="str">
        <f>IF('Model output'!S115="","", IF('Model output'!S115= "[]", "", 'Model output'!S115))</f>
        <v>Not identified</v>
      </c>
      <c r="Y116" t="str">
        <f>IF(OR('Model output'!S115="",ISNUMBER(SEARCH("Absent",'Model output'!S115)),ISNUMBER(SEARCH("Not identified",'Model output'!S115)),ISNUMBER(SEARCH("limited to thyroid",'Model output'!S115)),ISNUMBER(SEARCH("No",'Model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 IF('Model output'!T115="[]", "", IF('Model output'!T115="Not mentioned", "No", "Yes")))</f>
        <v/>
      </c>
      <c r="AB116" t="str">
        <f>IF(AA116&lt;&gt;"Yes","",IF(OR('Model output'!U115="",'Model output'!U115="[]",ISNUMBER(SEARCH("Not identified",'Model output'!U115))),"",'Model output'!U115))</f>
        <v/>
      </c>
      <c r="AC116" s="1" t="str">
        <f>IF(OR('Model output'!V115="", AND(ISERROR(SEARCH("Positive",'Model output'!V115)), ISNUMBER(SEARCH("Negative",'Model output'!V115))), ISNUMBER(SEARCH("Uninvolved",'Model output'!V115)), ISNUMBER(SEARCH("not involved",'Model output'!V115)), ISNUMBER(SEARCH("cannot be assessed",'Model output'!V115)), ISNUMBER(SEARCH("Free",'Model output'!V115)), ISNUMBER(SEARCH("1 mm",'Model output'!V115)), ISNUMBER(SEARCH("0.1 CM",'Model output'!V115)), ISNUMBER(SEARCH("less than 0.2 mm",'Model output'!V115)), ISNUMBER(SEARCH("less than 0.5 mm",'Model output'!V115)), ISNUMBER(SEARCH("Margins close",'Model output'!V115)), ISNUMBER(SEARCH("extends close to",'Model output'!V115)), ISNUMBER(SEARCH("abut",'Model output'!V115))), "negative", "positive")</f>
        <v>positive</v>
      </c>
      <c r="AE116" s="26"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AND(ISNUMBER(J116),J116&gt;=5),M116=""),AND(AND(ISNUMBER(J116),J116&gt;=5),AND(ISNUMBER(M116),M116&gt;=1)),AND(ISNUMBER(SERACH("papillary",N116)),OR(Y116="positive",Z116="positive"), ISNUMBER(SEARCH("BRAF",AB116)))),"intermediate","low"))</f>
        <v>high</v>
      </c>
      <c r="AF116" s="27" t="str">
        <f t="shared" si="15"/>
        <v>1b</v>
      </c>
      <c r="AG116" s="27" t="str">
        <f t="shared" si="16"/>
        <v>1b</v>
      </c>
      <c r="AH116" s="27" t="str">
        <f t="shared" si="19"/>
        <v>0</v>
      </c>
      <c r="AI116" s="34" t="str">
        <f t="shared" si="20"/>
        <v>I</v>
      </c>
      <c r="AJ116" s="26" t="s">
        <v>935</v>
      </c>
      <c r="AK116" s="31" t="s">
        <v>940</v>
      </c>
      <c r="AL116" s="31" t="s">
        <v>940</v>
      </c>
      <c r="AM116" s="31" t="s">
        <v>944</v>
      </c>
      <c r="AN116" s="31" t="s">
        <v>70</v>
      </c>
      <c r="AO116" s="32">
        <f t="shared" si="25"/>
        <v>1</v>
      </c>
      <c r="AP116" s="27">
        <f t="shared" si="26"/>
        <v>1</v>
      </c>
      <c r="AQ116" s="27">
        <f t="shared" si="27"/>
        <v>1</v>
      </c>
      <c r="AR116" s="27">
        <f t="shared" si="28"/>
        <v>1</v>
      </c>
      <c r="AS116" s="33">
        <f t="shared" si="17"/>
        <v>1</v>
      </c>
    </row>
    <row r="117" spans="1:45">
      <c r="A117" t="str">
        <f>'Model output'!A116</f>
        <v>TCGA-DJ-A4V0</v>
      </c>
      <c r="B117" s="42">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X</v>
      </c>
      <c r="F117" t="str">
        <f t="shared" si="29"/>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output'!G116)),AND(ISNUMBER(SEARCH("V ",'Model output'!G116)), NOT(ISNUMBER(SEARCH("VI",'Model output'!G116)))),ISNUMBER(SEARCH("five",'Model output'!G116)),ISNUMBER(SEARCH("5",'Model output'!G116))))), "lateral", "central"))</f>
        <v/>
      </c>
      <c r="H117" t="str">
        <f>IF('Model output'!H116="","negative",IF('Model output'!H116="[]", "negative", IF(OR(ISNUMBER(SEARCH("lymph node",'Model output'!H116)),ISNUMBER(SEARCH("Not mentioned",'Model output'!H116)),ISNUMBER(SEARCH("neck",'Model output'!H116)),ISNUMBER(SEARCH("Not applicable",'Model output'!H116))),"negative","positive")))</f>
        <v>negative</v>
      </c>
      <c r="I117">
        <f>IF('Model output'!I116="","",IF(ISNUMBER('Model output'!I116),'Model output'!I116,1))</f>
        <v>0</v>
      </c>
      <c r="J117">
        <f>IF('Model output'!J116="","",IF(AND(ISNUMBER('Model output'!J116),'Model output'!J116&lt;=I117),'Model output'!J116,IF(ISNUMBER(SEARCH("0/",'Model output'!J116)),0,1)))</f>
        <v>0</v>
      </c>
      <c r="K117" t="str" cm="1">
        <f t="array" ref="K117">IF(COUNT(FIND({0,1,2,3,4,5,6,7,8,9},'Model output'!K116))&gt;0,'Model output'!K116,"")</f>
        <v/>
      </c>
      <c r="L117" s="8" t="str">
        <f t="shared" si="18"/>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v>
      </c>
      <c r="O117" t="str">
        <f>IF('Model output'!M116="","",'Model output'!M116)</f>
        <v/>
      </c>
      <c r="P117" t="str">
        <f>IF('Model output'!N116="","",'Model output'!N116)</f>
        <v>2.1 cm</v>
      </c>
      <c r="Q117" t="str">
        <f t="shared" ref="Q117:Q176" si="30">LOWER(SUBSTITUTE(SUBSTITUTE(SUBSTITUTE(SUBSTITUTE(SUBSTITUTE(SUBSTITUTE(SUBSTITUTE(SUBSTITUTE(SUBSTITUTE(SUBSTITUTE(SUBSTITUTE(SUBSTITUTE(SUBSTITUTE(SUBSTITUTE(SUBSTITUTE(SUBSTITUTE(SUBSTITUTE(SUBSTITUTE(SUBSTITUTE(SUBSTITUTE(SUBSTITUTE(SUBSTITUTE(SUBSTITUTE(SUBSTITUTE(SUBSTITUTE(P117,"cm.","cm"), "the", ""), "tumor", ""), "nodule", ""), "isthmic", ""), "lobe",""), "greatest dimension", ""), "largest", ""), "at least", ""), "less than", ""), "left", ""), "right", ""), "for", ""), "in", ""), "In", ""), "and", ","), "(", ""), ")", ""), "A", ""), "x", ","), "[", ""), "]", ""), "'", ""), "to", ","), " ",""))</f>
        <v>2.1cm</v>
      </c>
      <c r="R117" cm="1">
        <f t="array" ref="R117">IF(Q117="","",IF(ISNUMBER(SEARCH("cm",Q117)),MAX(VALUE(SUBSTITUTE(_xlfn.FILTERXML("&lt;t&gt;&lt;s&gt;"&amp;SUBSTITUTE(Q117,",","&lt;/s&gt;&lt;s&gt;")&amp;"&lt;/s&gt;&lt;/t&gt;","//s"),"cm",""))),MAX(VALUE(SUBSTITUTE(_xlfn.FILTERXML("&lt;t&gt;&lt;s&gt;"&amp;SUBSTITUTE(Q117,",","&lt;/s&gt;&lt;s&gt;")&amp;"&lt;/s&gt;&lt;/t&gt;","//s"),"mm","")))/10))</f>
        <v>2.1</v>
      </c>
      <c r="S117" t="str">
        <f>IF(OR('Model output'!P116="",ISNUMBER(SEARCH("Not identified", 'Model output'!P116)),ISNUMBER(SEARCH("Absent",'Model output'!P116)),ISNUMBER(SEARCH("No",'Model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t="str">
        <f>IF('Model output'!S116="","", IF('Model output'!S116= "[]", "", 'Model output'!S116))</f>
        <v>Not identified</v>
      </c>
      <c r="Y117" t="str">
        <f>IF(OR('Model output'!S116="",ISNUMBER(SEARCH("Absent",'Model output'!S116)),ISNUMBER(SEARCH("Not identified",'Model output'!S116)),ISNUMBER(SEARCH("limited to thyroid",'Model output'!S116)),ISNUMBER(SEARCH("No",'Model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 IF('Model output'!T116="[]", "", IF('Model output'!T116="Not mentioned", "No", "Yes")))</f>
        <v/>
      </c>
      <c r="AB117" t="str">
        <f>IF(AA117&lt;&gt;"Yes","",IF(OR('Model output'!U116="",'Model output'!U116="[]",ISNUMBER(SEARCH("Not identified",'Model output'!U116))),"",'Model output'!U116))</f>
        <v/>
      </c>
      <c r="AC117" s="1" t="str">
        <f>IF(OR('Model output'!V116="", AND(ISERROR(SEARCH("Positive",'Model output'!V116)), ISNUMBER(SEARCH("Negative",'Model output'!V116))), ISNUMBER(SEARCH("Uninvolved",'Model output'!V116)), ISNUMBER(SEARCH("not involved",'Model output'!V116)), ISNUMBER(SEARCH("cannot be assessed",'Model output'!V116)), ISNUMBER(SEARCH("Free",'Model output'!V116)), ISNUMBER(SEARCH("1 mm",'Model output'!V116)), ISNUMBER(SEARCH("0.1 CM",'Model output'!V116)), ISNUMBER(SEARCH("less than 0.2 mm",'Model output'!V116)), ISNUMBER(SEARCH("less than 0.5 mm",'Model output'!V116)), ISNUMBER(SEARCH("Margins close",'Model output'!V116)), ISNUMBER(SEARCH("extends close to",'Model output'!V116)), ISNUMBER(SEARCH("abut",'Model output'!V116))), "negative", "positive")</f>
        <v>negative</v>
      </c>
      <c r="AE117" s="26"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AND(ISNUMBER(J117),J117&gt;=5),M117=""),AND(AND(ISNUMBER(J117),J117&gt;=5),AND(ISNUMBER(M117),M117&gt;=1)),AND(ISNUMBER(SERACH("papillary",N117)),OR(Y117="positive",Z117="positive"), ISNUMBER(SEARCH("BRAF",AB117)))),"intermediate","low"))</f>
        <v>low</v>
      </c>
      <c r="AF117" s="27" t="str">
        <f t="shared" si="15"/>
        <v>2</v>
      </c>
      <c r="AG117" s="27" t="str">
        <f t="shared" si="16"/>
        <v>0</v>
      </c>
      <c r="AH117" s="27" t="str">
        <f t="shared" si="19"/>
        <v>0</v>
      </c>
      <c r="AI117" s="34" t="str">
        <f t="shared" si="20"/>
        <v>I</v>
      </c>
      <c r="AJ117" s="26" t="s">
        <v>936</v>
      </c>
      <c r="AK117" s="31" t="s">
        <v>943</v>
      </c>
      <c r="AL117" s="31" t="s">
        <v>944</v>
      </c>
      <c r="AM117" s="31" t="s">
        <v>944</v>
      </c>
      <c r="AN117" s="31" t="s">
        <v>70</v>
      </c>
      <c r="AO117" s="32">
        <f t="shared" ca="1" si="25"/>
        <v>1</v>
      </c>
      <c r="AP117" s="27">
        <f t="shared" si="26"/>
        <v>1</v>
      </c>
      <c r="AQ117" s="27">
        <f t="shared" si="27"/>
        <v>1</v>
      </c>
      <c r="AR117" s="27">
        <f t="shared" si="28"/>
        <v>1</v>
      </c>
      <c r="AS117" s="33">
        <f t="shared" si="17"/>
        <v>1</v>
      </c>
    </row>
    <row r="118" spans="1:45">
      <c r="A118" t="str">
        <f>'Model output'!A117</f>
        <v>TCGA-DJ-A4V2</v>
      </c>
      <c r="B118" s="42">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1</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X</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X</v>
      </c>
      <c r="F118" t="str">
        <f t="shared" si="29"/>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output'!G117)),AND(ISNUMBER(SEARCH("V ",'Model output'!G117)), NOT(ISNUMBER(SEARCH("VI",'Model output'!G117)))),ISNUMBER(SEARCH("five",'Model output'!G117)),ISNUMBER(SEARCH("5",'Model output'!G117))))), "lateral", "central"))</f>
        <v/>
      </c>
      <c r="H118" t="str">
        <f>IF('Model output'!H117="","negative",IF('Model output'!H117="[]", "negative", IF(OR(ISNUMBER(SEARCH("lymph node",'Model output'!H117)),ISNUMBER(SEARCH("Not mentioned",'Model output'!H117)),ISNUMBER(SEARCH("neck",'Model output'!H117)),ISNUMBER(SEARCH("Not applicable",'Model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8" t="str">
        <f t="shared" si="18"/>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
      </c>
      <c r="P118" t="str">
        <f>IF('Model output'!N117="","",'Model output'!N117)</f>
        <v>3.0 cm</v>
      </c>
      <c r="Q118" t="str">
        <f t="shared" si="30"/>
        <v>3.0cm</v>
      </c>
      <c r="R118" cm="1">
        <f t="array" ref="R118">IF(Q118="","",IF(ISNUMBER(SEARCH("cm",Q118)),MAX(VALUE(SUBSTITUTE(_xlfn.FILTERXML("&lt;t&gt;&lt;s&gt;"&amp;SUBSTITUTE(Q118,",","&lt;/s&gt;&lt;s&gt;")&amp;"&lt;/s&gt;&lt;/t&gt;","//s"),"cm",""))),MAX(VALUE(SUBSTITUTE(_xlfn.FILTERXML("&lt;t&gt;&lt;s&gt;"&amp;SUBSTITUTE(Q118,",","&lt;/s&gt;&lt;s&gt;")&amp;"&lt;/s&gt;&lt;/t&gt;","//s"),"mm","")))/10))</f>
        <v>3</v>
      </c>
      <c r="S118" t="str">
        <f>IF(OR('Model output'!P117="",ISNUMBER(SEARCH("Not identified", 'Model output'!P117)),ISNUMBER(SEARCH("Absent",'Model output'!P117)),ISNUMBER(SEARCH("No",'Model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positive</v>
      </c>
      <c r="X118" t="str">
        <f>IF('Model output'!S117="","", IF('Model output'!S117= "[]", "", 'Model output'!S117))</f>
        <v>Not identified</v>
      </c>
      <c r="Y118" t="str">
        <f>IF(OR('Model output'!S117="",ISNUMBER(SEARCH("Absent",'Model output'!S117)),ISNUMBER(SEARCH("Not identified",'Model output'!S117)),ISNUMBER(SEARCH("limited to thyroid",'Model output'!S117)),ISNUMBER(SEARCH("No",'Model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 IF('Model output'!T117="[]", "", IF('Model output'!T117="Not mentioned", "No", "Yes")))</f>
        <v/>
      </c>
      <c r="AB118" t="str">
        <f>IF(AA118&lt;&gt;"Yes","",IF(OR('Model output'!U117="",'Model output'!U117="[]",ISNUMBER(SEARCH("Not identified",'Model output'!U117))),"",'Model output'!U117))</f>
        <v/>
      </c>
      <c r="AC118" s="1" t="str">
        <f>IF(OR('Model output'!V117="", AND(ISERROR(SEARCH("Positive",'Model output'!V117)), ISNUMBER(SEARCH("Negative",'Model output'!V117))), ISNUMBER(SEARCH("Uninvolved",'Model output'!V117)), ISNUMBER(SEARCH("not involved",'Model output'!V117)), ISNUMBER(SEARCH("cannot be assessed",'Model output'!V117)), ISNUMBER(SEARCH("Free",'Model output'!V117)), ISNUMBER(SEARCH("1 mm",'Model output'!V117)), ISNUMBER(SEARCH("0.1 CM",'Model output'!V117)), ISNUMBER(SEARCH("less than 0.2 mm",'Model output'!V117)), ISNUMBER(SEARCH("less than 0.5 mm",'Model output'!V117)), ISNUMBER(SEARCH("Margins close",'Model output'!V117)), ISNUMBER(SEARCH("extends close to",'Model output'!V117)), ISNUMBER(SEARCH("abut",'Model output'!V117))), "negative", "positive")</f>
        <v>negative</v>
      </c>
      <c r="AE118" s="26"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AND(ISNUMBER(J118),J118&gt;=5),M118=""),AND(AND(ISNUMBER(J118),J118&gt;=5),AND(ISNUMBER(M118),M118&gt;=1)),AND(ISNUMBER(SERACH("papillary",N118)),OR(Y118="positive",Z118="positive"), ISNUMBER(SEARCH("BRAF",AB118)))),"intermediate","low"))</f>
        <v>low</v>
      </c>
      <c r="AF118" s="27" t="str">
        <f t="shared" si="15"/>
        <v>2</v>
      </c>
      <c r="AG118" s="27" t="str">
        <f t="shared" si="16"/>
        <v>0</v>
      </c>
      <c r="AH118" s="27" t="str">
        <f t="shared" si="19"/>
        <v>0</v>
      </c>
      <c r="AI118" s="34" t="str">
        <f t="shared" si="20"/>
        <v>I</v>
      </c>
      <c r="AJ118" s="26" t="s">
        <v>936</v>
      </c>
      <c r="AK118" s="31" t="s">
        <v>943</v>
      </c>
      <c r="AL118" s="31" t="s">
        <v>941</v>
      </c>
      <c r="AM118" s="31" t="s">
        <v>944</v>
      </c>
      <c r="AN118" s="31" t="s">
        <v>70</v>
      </c>
      <c r="AO118" s="32">
        <f t="shared" ca="1" si="25"/>
        <v>1</v>
      </c>
      <c r="AP118" s="27">
        <f t="shared" si="26"/>
        <v>1</v>
      </c>
      <c r="AQ118" s="27">
        <f t="shared" si="27"/>
        <v>1</v>
      </c>
      <c r="AR118" s="27">
        <f t="shared" si="28"/>
        <v>1</v>
      </c>
      <c r="AS118" s="33">
        <f t="shared" si="17"/>
        <v>1</v>
      </c>
    </row>
    <row r="119" spans="1:45">
      <c r="A119" t="str">
        <f>'Model output'!A118</f>
        <v>TCGA-DJ-A4V4</v>
      </c>
      <c r="B119" s="42">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X</v>
      </c>
      <c r="F119" t="str">
        <f t="shared" si="29"/>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output'!G118)),AND(ISNUMBER(SEARCH("V ",'Model output'!G118)), NOT(ISNUMBER(SEARCH("VI",'Model output'!G118)))),ISNUMBER(SEARCH("five",'Model output'!G118)),ISNUMBER(SEARCH("5",'Model output'!G118))))), "lateral", "central"))</f>
        <v/>
      </c>
      <c r="H119" t="str">
        <f>IF('Model output'!H118="","negative",IF('Model output'!H118="[]", "negative", IF(OR(ISNUMBER(SEARCH("lymph node",'Model output'!H118)),ISNUMBER(SEARCH("Not mentioned",'Model output'!H118)),ISNUMBER(SEARCH("neck",'Model output'!H118)),ISNUMBER(SEARCH("Not applicable",'Model output'!H118))),"negative","positive")))</f>
        <v>negative</v>
      </c>
      <c r="I119" t="str">
        <f>IF('Model output'!I118="","",IF(ISNUMBER('Model output'!I118),'Model output'!I118,1))</f>
        <v/>
      </c>
      <c r="J119" t="str">
        <f>IF('Model output'!J118="","",IF(AND(ISNUMBER('Model output'!J118),'Model output'!J118&lt;=I119),'Model output'!J118,IF(ISNUMBER(SEARCH("0/",'Model output'!J118)),0,1)))</f>
        <v/>
      </c>
      <c r="K119" t="str" cm="1">
        <f t="array" ref="K119">IF(COUNT(FIND({0,1,2,3,4,5,6,7,8,9},'Model output'!K118))&gt;0,'Model output'!K118,"")</f>
        <v/>
      </c>
      <c r="L119" s="8" t="str">
        <f t="shared" si="18"/>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
      </c>
      <c r="P119" t="str">
        <f>IF('Model output'!N118="","",'Model output'!N118)</f>
        <v>0.9 cm</v>
      </c>
      <c r="Q119" t="str">
        <f t="shared" si="30"/>
        <v>0.9cm</v>
      </c>
      <c r="R119" cm="1">
        <f t="array" ref="R119">IF(Q119="","",IF(ISNUMBER(SEARCH("cm",Q119)),MAX(VALUE(SUBSTITUTE(_xlfn.FILTERXML("&lt;t&gt;&lt;s&gt;"&amp;SUBSTITUTE(Q119,",","&lt;/s&gt;&lt;s&gt;")&amp;"&lt;/s&gt;&lt;/t&gt;","//s"),"cm",""))),MAX(VALUE(SUBSTITUTE(_xlfn.FILTERXML("&lt;t&gt;&lt;s&gt;"&amp;SUBSTITUTE(Q119,",","&lt;/s&gt;&lt;s&gt;")&amp;"&lt;/s&gt;&lt;/t&gt;","//s"),"mm","")))/10))</f>
        <v>0.9</v>
      </c>
      <c r="S119" t="str">
        <f>IF(OR('Model output'!P118="",ISNUMBER(SEARCH("Not identified", 'Model output'!P118)),ISNUMBER(SEARCH("Absent",'Model output'!P118)),ISNUMBER(SEARCH("No",'Model output'!P118)),ISNUMBER(SEARCH("Negative",'Model output'!P118))),"negative","positive")</f>
        <v>negative</v>
      </c>
      <c r="T119">
        <f>IF('Model output'!O118="","",'Model output'!O118)</f>
        <v>2</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t="str">
        <f>IF('Model output'!S118="","", IF('Model output'!S118= "[]", "", 'Model output'!S118))</f>
        <v>Not identified</v>
      </c>
      <c r="Y119" t="str">
        <f>IF(OR('Model output'!S118="",ISNUMBER(SEARCH("Absent",'Model output'!S118)),ISNUMBER(SEARCH("Not identified",'Model output'!S118)),ISNUMBER(SEARCH("limited to thyroid",'Model output'!S118)),ISNUMBER(SEARCH("No",'Model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 IF('Model output'!T118="[]", "", IF('Model output'!T118="Not mentioned", "No", "Yes")))</f>
        <v/>
      </c>
      <c r="AB119" t="str">
        <f>IF(AA119&lt;&gt;"Yes","",IF(OR('Model output'!U118="",'Model output'!U118="[]",ISNUMBER(SEARCH("Not identified",'Model output'!U118))),"",'Model output'!U118))</f>
        <v/>
      </c>
      <c r="AC119" s="1" t="str">
        <f>IF(OR('Model output'!V118="", AND(ISERROR(SEARCH("Positive",'Model output'!V118)), ISNUMBER(SEARCH("Negative",'Model output'!V118))), ISNUMBER(SEARCH("Uninvolved",'Model output'!V118)), ISNUMBER(SEARCH("not involved",'Model output'!V118)), ISNUMBER(SEARCH("cannot be assessed",'Model output'!V118)), ISNUMBER(SEARCH("Free",'Model output'!V118)), ISNUMBER(SEARCH("1 mm",'Model output'!V118)), ISNUMBER(SEARCH("0.1 CM",'Model output'!V118)), ISNUMBER(SEARCH("less than 0.2 mm",'Model output'!V118)), ISNUMBER(SEARCH("less than 0.5 mm",'Model output'!V118)), ISNUMBER(SEARCH("Margins close",'Model output'!V118)), ISNUMBER(SEARCH("extends close to",'Model output'!V118)), ISNUMBER(SEARCH("abut",'Model output'!V118))), "negative", "positive")</f>
        <v>negative</v>
      </c>
      <c r="AE119" s="26"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AND(ISNUMBER(J119),J119&gt;=5),M119=""),AND(AND(ISNUMBER(J119),J119&gt;=5),AND(ISNUMBER(M119),M119&gt;=1)),AND(ISNUMBER(SERACH("papillary",N119)),OR(Y119="positive",Z119="positive"), ISNUMBER(SEARCH("BRAF",AB119)))),"intermediate","low"))</f>
        <v>low</v>
      </c>
      <c r="AF119" s="27" t="str">
        <f t="shared" si="15"/>
        <v>1a</v>
      </c>
      <c r="AG119" s="27" t="str">
        <f t="shared" si="16"/>
        <v>0</v>
      </c>
      <c r="AH119" s="27" t="str">
        <f t="shared" si="19"/>
        <v>0</v>
      </c>
      <c r="AI119" s="34" t="str">
        <f t="shared" si="20"/>
        <v>I</v>
      </c>
      <c r="AJ119" s="26" t="s">
        <v>936</v>
      </c>
      <c r="AK119" s="31" t="s">
        <v>945</v>
      </c>
      <c r="AL119" s="31" t="s">
        <v>944</v>
      </c>
      <c r="AM119" s="31" t="s">
        <v>941</v>
      </c>
      <c r="AN119" s="31" t="s">
        <v>70</v>
      </c>
      <c r="AO119" s="32">
        <f t="shared" ca="1" si="25"/>
        <v>1</v>
      </c>
      <c r="AP119" s="27">
        <f t="shared" si="26"/>
        <v>1</v>
      </c>
      <c r="AQ119" s="27">
        <f t="shared" si="27"/>
        <v>1</v>
      </c>
      <c r="AR119" s="27">
        <f t="shared" si="28"/>
        <v>1</v>
      </c>
      <c r="AS119" s="33">
        <f t="shared" si="17"/>
        <v>1</v>
      </c>
    </row>
    <row r="120" spans="1:45">
      <c r="A120" t="str">
        <f>'Model output'!A119</f>
        <v>TCGA-DJ-A4V5</v>
      </c>
      <c r="B120" s="42">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29"/>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output'!G119)),AND(ISNUMBER(SEARCH("V ",'Model output'!G119)), NOT(ISNUMBER(SEARCH("VI",'Model output'!G119)))),ISNUMBER(SEARCH("five",'Model output'!G119)),ISNUMBER(SEARCH("5",'Model output'!G119))))), "lateral", "central"))</f>
        <v>central</v>
      </c>
      <c r="H120" t="str">
        <f>IF('Model output'!H119="","negative",IF('Model output'!H119="[]", "negative", IF(OR(ISNUMBER(SEARCH("lymph node",'Model output'!H119)),ISNUMBER(SEARCH("Not mentioned",'Model output'!H119)),ISNUMBER(SEARCH("neck",'Model output'!H119)),ISNUMBER(SEARCH("Not applicable",'Model output'!H119))),"negative","positive")))</f>
        <v>negative</v>
      </c>
      <c r="I120">
        <f>IF('Model output'!I119="","",IF(ISNUMBER('Model output'!I119),'Model output'!I119,1))</f>
        <v>8</v>
      </c>
      <c r="J120">
        <f>IF('Model output'!J119="","",IF(AND(ISNUMBER('Model output'!J119),'Model output'!J119&lt;=I120),'Model output'!J119,IF(ISNUMBER(SEARCH("0/",'Model output'!J119)),0,1)))</f>
        <v>1</v>
      </c>
      <c r="K120" t="str" cm="1">
        <f t="array" ref="K120">IF(COUNT(FIND({0,1,2,3,4,5,6,7,8,9},'Model output'!K119))&gt;0,'Model output'!K119,"")</f>
        <v>0.9 cm</v>
      </c>
      <c r="L120" s="8" t="str">
        <f t="shared" si="18"/>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v>
      </c>
      <c r="O120" t="str">
        <f>IF('Model output'!M119="","",'Model output'!M119)</f>
        <v/>
      </c>
      <c r="P120" t="str">
        <f>IF('Model output'!N119="","",'Model output'!N119)</f>
        <v>1.1 cm</v>
      </c>
      <c r="Q120" t="str">
        <f t="shared" si="30"/>
        <v>1.1cm</v>
      </c>
      <c r="R120" cm="1">
        <f t="array" ref="R120">IF(Q120="","",IF(ISNUMBER(SEARCH("cm",Q120)),MAX(VALUE(SUBSTITUTE(_xlfn.FILTERXML("&lt;t&gt;&lt;s&gt;"&amp;SUBSTITUTE(Q120,",","&lt;/s&gt;&lt;s&gt;")&amp;"&lt;/s&gt;&lt;/t&gt;","//s"),"cm",""))),MAX(VALUE(SUBSTITUTE(_xlfn.FILTERXML("&lt;t&gt;&lt;s&gt;"&amp;SUBSTITUTE(Q120,",","&lt;/s&gt;&lt;s&gt;")&amp;"&lt;/s&gt;&lt;/t&gt;","//s"),"mm","")))/10))</f>
        <v>1.1000000000000001</v>
      </c>
      <c r="S120" t="str">
        <f>IF(OR('Model output'!P119="",ISNUMBER(SEARCH("Not identified", 'Model output'!P119)),ISNUMBER(SEARCH("Absent",'Model output'!P119)),ISNUMBER(SEARCH("No",'Model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t="str">
        <f>IF('Model output'!S119="","", IF('Model output'!S119= "[]", "", 'Model output'!S119))</f>
        <v>Invades: perithyroidal tissue</v>
      </c>
      <c r="Y120" t="str">
        <f>IF(OR('Model output'!S119="",ISNUMBER(SEARCH("Absent",'Model output'!S119)),ISNUMBER(SEARCH("Not identified",'Model output'!S119)),ISNUMBER(SEARCH("limited to thyroid",'Model output'!S119)),ISNUMBER(SEARCH("No",'Model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 IF('Model output'!T119="[]", "", IF('Model output'!T119="Not mentioned", "No", "Yes")))</f>
        <v/>
      </c>
      <c r="AB120" t="str">
        <f>IF(AA120&lt;&gt;"Yes","",IF(OR('Model output'!U119="",'Model output'!U119="[]",ISNUMBER(SEARCH("Not identified",'Model output'!U119))),"",'Model output'!U119))</f>
        <v/>
      </c>
      <c r="AC120" s="1" t="str">
        <f>IF(OR('Model output'!V119="", AND(ISERROR(SEARCH("Positive",'Model output'!V119)), ISNUMBER(SEARCH("Negative",'Model output'!V119))), ISNUMBER(SEARCH("Uninvolved",'Model output'!V119)), ISNUMBER(SEARCH("not involved",'Model output'!V119)), ISNUMBER(SEARCH("cannot be assessed",'Model output'!V119)), ISNUMBER(SEARCH("Free",'Model output'!V119)), ISNUMBER(SEARCH("1 mm",'Model output'!V119)), ISNUMBER(SEARCH("0.1 CM",'Model output'!V119)), ISNUMBER(SEARCH("less than 0.2 mm",'Model output'!V119)), ISNUMBER(SEARCH("less than 0.5 mm",'Model output'!V119)), ISNUMBER(SEARCH("Margins close",'Model output'!V119)), ISNUMBER(SEARCH("extends close to",'Model output'!V119)), ISNUMBER(SEARCH("abut",'Model output'!V119))), "negative", "positive")</f>
        <v>positive</v>
      </c>
      <c r="AE120" s="26"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AND(ISNUMBER(J120),J120&gt;=5),M120=""),AND(AND(ISNUMBER(J120),J120&gt;=5),AND(ISNUMBER(M120),M120&gt;=1)),AND(ISNUMBER(SERACH("papillary",N120)),OR(Y120="positive",Z120="positive"), ISNUMBER(SEARCH("BRAF",AB120)))),"intermediate","low"))</f>
        <v>high</v>
      </c>
      <c r="AF120" s="27" t="str">
        <f t="shared" si="15"/>
        <v>1b</v>
      </c>
      <c r="AG120" s="27" t="str">
        <f t="shared" si="16"/>
        <v>1a</v>
      </c>
      <c r="AH120" s="27" t="str">
        <f t="shared" si="19"/>
        <v>0</v>
      </c>
      <c r="AI120" s="34" t="str">
        <f t="shared" si="20"/>
        <v>II</v>
      </c>
      <c r="AJ120" s="26" t="s">
        <v>935</v>
      </c>
      <c r="AK120" s="31" t="s">
        <v>946</v>
      </c>
      <c r="AL120" s="31" t="s">
        <v>940</v>
      </c>
      <c r="AM120" s="31" t="s">
        <v>944</v>
      </c>
      <c r="AN120" s="31" t="s">
        <v>942</v>
      </c>
      <c r="AO120" s="32">
        <f t="shared" si="25"/>
        <v>1</v>
      </c>
      <c r="AP120" s="27">
        <f t="shared" si="26"/>
        <v>0</v>
      </c>
      <c r="AQ120" s="27">
        <f t="shared" si="27"/>
        <v>0</v>
      </c>
      <c r="AR120" s="27">
        <f t="shared" si="28"/>
        <v>1</v>
      </c>
      <c r="AS120" s="33">
        <f t="shared" si="17"/>
        <v>1</v>
      </c>
    </row>
    <row r="121" spans="1:45">
      <c r="A121" t="str">
        <f>'Model output'!A120</f>
        <v>TCGA-DO-A1K0</v>
      </c>
      <c r="B121" s="42">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X</v>
      </c>
      <c r="F121" t="str">
        <f t="shared" si="29"/>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output'!G120)),AND(ISNUMBER(SEARCH("V ",'Model output'!G120)), NOT(ISNUMBER(SEARCH("VI",'Model output'!G120)))),ISNUMBER(SEARCH("five",'Model output'!G120)),ISNUMBER(SEARCH("5",'Model output'!G120))))), "lateral", "central"))</f>
        <v>lateral</v>
      </c>
      <c r="H121" t="str">
        <f>IF('Model output'!H120="","negative",IF('Model output'!H120="[]", "negative", IF(OR(ISNUMBER(SEARCH("lymph node",'Model output'!H120)),ISNUMBER(SEARCH("Not mentioned",'Model output'!H120)),ISNUMBER(SEARCH("neck",'Model output'!H120)),ISNUMBER(SEARCH("Not applicable",'Model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18"/>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v>
      </c>
      <c r="O121" t="str">
        <f>IF('Model output'!M120="","",'Model output'!M120)</f>
        <v>classical</v>
      </c>
      <c r="P121" t="str">
        <f>IF('Model output'!N120="","",'Model output'!N120)</f>
        <v>4.2 cm</v>
      </c>
      <c r="Q121" t="str">
        <f t="shared" si="30"/>
        <v>4.2cm</v>
      </c>
      <c r="R121" cm="1">
        <f t="array" ref="R121">IF(Q121="","",IF(ISNUMBER(SEARCH("cm",Q121)),MAX(VALUE(SUBSTITUTE(_xlfn.FILTERXML("&lt;t&gt;&lt;s&gt;"&amp;SUBSTITUTE(Q121,",","&lt;/s&gt;&lt;s&gt;")&amp;"&lt;/s&gt;&lt;/t&gt;","//s"),"cm",""))),MAX(VALUE(SUBSTITUTE(_xlfn.FILTERXML("&lt;t&gt;&lt;s&gt;"&amp;SUBSTITUTE(Q121,",","&lt;/s&gt;&lt;s&gt;")&amp;"&lt;/s&gt;&lt;/t&gt;","//s"),"mm","")))/10))</f>
        <v>4.2</v>
      </c>
      <c r="S121" t="str">
        <f>IF(OR('Model output'!P120="",ISNUMBER(SEARCH("Not identified", 'Model output'!P120)),ISNUMBER(SEARCH("Absent",'Model output'!P120)),ISNUMBER(SEARCH("No",'Model output'!P120)),ISNUMBER(SEARCH("Negative",'Model output'!P120))),"negative","positive")</f>
        <v>negative</v>
      </c>
      <c r="T121">
        <f>IF('Model output'!O120="","",'Model output'!O120)</f>
        <v>1</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positive</v>
      </c>
      <c r="X121" t="str">
        <f>IF('Model output'!S120="","", IF('Model output'!S120= "[]", "", 'Model output'!S120))</f>
        <v>Present, Minimal</v>
      </c>
      <c r="Y121" t="str">
        <f>IF(OR('Model output'!S120="",ISNUMBER(SEARCH("Absent",'Model output'!S120)),ISNUMBER(SEARCH("Not identified",'Model output'!S120)),ISNUMBER(SEARCH("limited to thyroid",'Model output'!S120)),ISNUMBER(SEARCH("No",'Model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 IF('Model output'!T120="[]", "", IF('Model output'!T120="Not mentioned", "No", "Yes")))</f>
        <v/>
      </c>
      <c r="AB121" t="str">
        <f>IF(AA121&lt;&gt;"Yes","",IF(OR('Model output'!U120="",'Model output'!U120="[]",ISNUMBER(SEARCH("Not identified",'Model output'!U120))),"",'Model output'!U120))</f>
        <v/>
      </c>
      <c r="AC121" s="1" t="str">
        <f>IF(OR('Model output'!V120="", AND(ISERROR(SEARCH("Positive",'Model output'!V120)), ISNUMBER(SEARCH("Negative",'Model output'!V120))), ISNUMBER(SEARCH("Uninvolved",'Model output'!V120)), ISNUMBER(SEARCH("not involved",'Model output'!V120)), ISNUMBER(SEARCH("cannot be assessed",'Model output'!V120)), ISNUMBER(SEARCH("Free",'Model output'!V120)), ISNUMBER(SEARCH("1 mm",'Model output'!V120)), ISNUMBER(SEARCH("0.1 CM",'Model output'!V120)), ISNUMBER(SEARCH("less than 0.2 mm",'Model output'!V120)), ISNUMBER(SEARCH("less than 0.5 mm",'Model output'!V120)), ISNUMBER(SEARCH("Margins close",'Model output'!V120)), ISNUMBER(SEARCH("extends close to",'Model output'!V120)), ISNUMBER(SEARCH("abut",'Model output'!V120))), "negative", "positive")</f>
        <v>negative</v>
      </c>
      <c r="AE121" s="26"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AND(ISNUMBER(J121),J121&gt;=5),M121=""),AND(AND(ISNUMBER(J121),J121&gt;=5),AND(ISNUMBER(M121),M121&gt;=1)),AND(ISNUMBER(SERACH("papillary",N121)),OR(Y121="positive",Z121="positive"), ISNUMBER(SEARCH("BRAF",AB121)))),"intermediate","low"))</f>
        <v>intermediate</v>
      </c>
      <c r="AF121" s="27" t="str">
        <f t="shared" si="15"/>
        <v>3a</v>
      </c>
      <c r="AG121" s="27" t="str">
        <f t="shared" si="16"/>
        <v>1b</v>
      </c>
      <c r="AH121" s="27" t="str">
        <f t="shared" si="19"/>
        <v>0</v>
      </c>
      <c r="AI121" s="34" t="str">
        <f t="shared" si="20"/>
        <v>I</v>
      </c>
      <c r="AJ121" s="26" t="s">
        <v>937</v>
      </c>
      <c r="AK121" s="31" t="s">
        <v>946</v>
      </c>
      <c r="AL121" s="31" t="s">
        <v>940</v>
      </c>
      <c r="AM121" s="31" t="s">
        <v>944</v>
      </c>
      <c r="AN121" s="31" t="s">
        <v>70</v>
      </c>
      <c r="AO121" s="32">
        <f t="shared" ca="1" si="25"/>
        <v>1</v>
      </c>
      <c r="AP121" s="27">
        <f t="shared" si="26"/>
        <v>1</v>
      </c>
      <c r="AQ121" s="27">
        <f t="shared" si="27"/>
        <v>1</v>
      </c>
      <c r="AR121" s="27">
        <f t="shared" si="28"/>
        <v>1</v>
      </c>
      <c r="AS121" s="33">
        <f t="shared" si="17"/>
        <v>1</v>
      </c>
    </row>
    <row r="122" spans="1:45">
      <c r="A122" t="str">
        <f>'Model output'!A121</f>
        <v>TCGA-E3-A3DZ</v>
      </c>
      <c r="B122" s="42">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29"/>
        <v>positive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output'!G121)),AND(ISNUMBER(SEARCH("V ",'Model output'!G121)), NOT(ISNUMBER(SEARCH("VI",'Model output'!G121)))),ISNUMBER(SEARCH("five",'Model output'!G121)),ISNUMBER(SEARCH("5",'Model output'!G121))))), "lateral", "central"))</f>
        <v/>
      </c>
      <c r="H122" t="str">
        <f>IF('Model output'!H121="","negative",IF('Model output'!H121="[]", "negative", IF(OR(ISNUMBER(SEARCH("lymph node",'Model output'!H121)),ISNUMBER(SEARCH("Not mentioned",'Model output'!H121)),ISNUMBER(SEARCH("neck",'Model output'!H121)),ISNUMBER(SEARCH("Not applicable",'Model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4.5 cm</v>
      </c>
      <c r="L122" s="8" t="str">
        <f t="shared" si="18"/>
        <v>4.5cm</v>
      </c>
      <c r="M122" cm="1">
        <f t="array" ref="M122">IF(L122="","",IF(ISNUMBER(SEARCH("cm",L122)),MAX(VALUE(SUBSTITUTE(_xlfn.FILTERXML("&lt;t&gt;&lt;s&gt;"&amp;SUBSTITUTE(L122,",","&lt;/s&gt;&lt;s&gt;")&amp;"&lt;/s&gt;&lt;/t&gt;","//s"),"cm",""))),MAX(VALUE(SUBSTITUTE(_xlfn.FILTERXML("&lt;t&gt;&lt;s&gt;"&amp;SUBSTITUTE(L122,",","&lt;/s&gt;&lt;s&gt;")&amp;"&lt;/s&gt;&lt;/t&gt;","//s"),"mm","")))/10))</f>
        <v>4.5</v>
      </c>
      <c r="N122" t="str">
        <f>IF('Model output'!L121="","",'Model output'!L121)</f>
        <v>Papillary</v>
      </c>
      <c r="O122" t="str">
        <f>IF('Model output'!M121="","",'Model output'!M121)</f>
        <v>Follicular variant</v>
      </c>
      <c r="P122" t="str">
        <f>IF('Model output'!N121="","",'Model output'!N121)</f>
        <v>5 cm</v>
      </c>
      <c r="Q122" t="str">
        <f t="shared" si="30"/>
        <v>5cm</v>
      </c>
      <c r="R122" cm="1">
        <f t="array" ref="R122">IF(Q122="","",IF(ISNUMBER(SEARCH("cm",Q122)),MAX(VALUE(SUBSTITUTE(_xlfn.FILTERXML("&lt;t&gt;&lt;s&gt;"&amp;SUBSTITUTE(Q122,",","&lt;/s&gt;&lt;s&gt;")&amp;"&lt;/s&gt;&lt;/t&gt;","//s"),"cm",""))),MAX(VALUE(SUBSTITUTE(_xlfn.FILTERXML("&lt;t&gt;&lt;s&gt;"&amp;SUBSTITUTE(Q122,",","&lt;/s&gt;&lt;s&gt;")&amp;"&lt;/s&gt;&lt;/t&gt;","//s"),"mm","")))/10))</f>
        <v>5</v>
      </c>
      <c r="S122" t="str">
        <f>IF(OR('Model output'!P121="",ISNUMBER(SEARCH("Not identified", 'Model output'!P121)),ISNUMBER(SEARCH("Absent",'Model output'!P121)),ISNUMBER(SEARCH("No",'Model output'!P121)),ISNUMBER(SEARCH("Negative",'Model output'!P121))),"negative","positive")</f>
        <v>negative</v>
      </c>
      <c r="T122" t="str">
        <f>IF('Model output'!O121="","",'Model output'!O121)</f>
        <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positive</v>
      </c>
      <c r="X122" t="str">
        <f>IF('Model output'!S121="","", IF('Model output'!S121= "[]", "", 'Model output'!S121))</f>
        <v>Present</v>
      </c>
      <c r="Y122" t="str">
        <f>IF(OR('Model output'!S121="",ISNUMBER(SEARCH("Absent",'Model output'!S121)),ISNUMBER(SEARCH("Not identified",'Model output'!S121)),ISNUMBER(SEARCH("limited to thyroid",'Model output'!S121)),ISNUMBER(SEARCH("No",'Model output'!S121)),ISNUMBER(SEARCH("negative",'Model output'!S121))),"negative",IF(Z122="positive","gETE", "positive"))</f>
        <v>positive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 IF('Model output'!T121="[]", "", IF('Model output'!T121="Not mentioned", "No", "Yes")))</f>
        <v/>
      </c>
      <c r="AB122" t="str">
        <f>IF(AA122&lt;&gt;"Yes","",IF(OR('Model output'!U121="",'Model output'!U121="[]",ISNUMBER(SEARCH("Not identified",'Model output'!U121))),"",'Model output'!U121))</f>
        <v/>
      </c>
      <c r="AC122" s="1" t="str">
        <f>IF(OR('Model output'!V121="", AND(ISERROR(SEARCH("Positive",'Model output'!V121)), ISNUMBER(SEARCH("Negative",'Model output'!V121))), ISNUMBER(SEARCH("Uninvolved",'Model output'!V121)), ISNUMBER(SEARCH("not involved",'Model output'!V121)), ISNUMBER(SEARCH("cannot be assessed",'Model output'!V121)), ISNUMBER(SEARCH("Free",'Model output'!V121)), ISNUMBER(SEARCH("1 mm",'Model output'!V121)), ISNUMBER(SEARCH("0.1 CM",'Model output'!V121)), ISNUMBER(SEARCH("less than 0.2 mm",'Model output'!V121)), ISNUMBER(SEARCH("less than 0.5 mm",'Model output'!V121)), ISNUMBER(SEARCH("Margins close",'Model output'!V121)), ISNUMBER(SEARCH("extends close to",'Model output'!V121)), ISNUMBER(SEARCH("abut",'Model output'!V121))), "negative", "positive")</f>
        <v>negative</v>
      </c>
      <c r="AE122" s="26"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AND(ISNUMBER(J122),J122&gt;=5),M122=""),AND(AND(ISNUMBER(J122),J122&gt;=5),AND(ISNUMBER(M122),M122&gt;=1)),AND(ISNUMBER(SERACH("papillary",N122)),OR(Y122="positive",Z122="positive"), ISNUMBER(SEARCH("BRAF",AB122)))),"intermediate","low"))</f>
        <v>intermediate</v>
      </c>
      <c r="AF122" s="27" t="str">
        <f t="shared" si="15"/>
        <v>3a</v>
      </c>
      <c r="AG122" s="27" t="str">
        <f t="shared" si="16"/>
        <v>0</v>
      </c>
      <c r="AH122" s="27" t="str">
        <f t="shared" si="19"/>
        <v>0</v>
      </c>
      <c r="AI122" s="34" t="str">
        <f t="shared" si="20"/>
        <v>II</v>
      </c>
      <c r="AJ122" s="26" t="s">
        <v>936</v>
      </c>
      <c r="AK122" s="31" t="s">
        <v>946</v>
      </c>
      <c r="AL122" s="31" t="s">
        <v>941</v>
      </c>
      <c r="AM122" s="31" t="s">
        <v>944</v>
      </c>
      <c r="AN122" s="31" t="s">
        <v>942</v>
      </c>
      <c r="AO122" s="32">
        <f t="shared" ca="1" si="25"/>
        <v>0</v>
      </c>
      <c r="AP122" s="27">
        <f t="shared" si="26"/>
        <v>1</v>
      </c>
      <c r="AQ122" s="27">
        <f t="shared" si="27"/>
        <v>1</v>
      </c>
      <c r="AR122" s="27">
        <f t="shared" si="28"/>
        <v>1</v>
      </c>
      <c r="AS122" s="33">
        <f t="shared" si="17"/>
        <v>1</v>
      </c>
    </row>
    <row r="123" spans="1:45">
      <c r="A123" t="str">
        <f>'Model output'!A122</f>
        <v>TCGA-E3-A3E3</v>
      </c>
      <c r="B123" s="42">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29"/>
        <v>positive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output'!G122)),AND(ISNUMBER(SEARCH("V ",'Model output'!G122)), NOT(ISNUMBER(SEARCH("VI",'Model output'!G122)))),ISNUMBER(SEARCH("five",'Model output'!G122)),ISNUMBER(SEARCH("5",'Model output'!G122))))), "lateral", "central"))</f>
        <v/>
      </c>
      <c r="H123" t="str">
        <f>IF('Model output'!H122="","negative",IF('Model output'!H122="[]", "negative", IF(OR(ISNUMBER(SEARCH("lymph node",'Model output'!H122)),ISNUMBER(SEARCH("Not mentioned",'Model output'!H122)),ISNUMBER(SEARCH("neck",'Model output'!H122)),ISNUMBER(SEARCH("Not applicable",'Model output'!H122))),"negative","positive")))</f>
        <v>negative</v>
      </c>
      <c r="I123" t="str">
        <f>IF('Model output'!I122="","",IF(ISNUMBER('Model output'!I122),'Model output'!I122,1))</f>
        <v/>
      </c>
      <c r="J123">
        <f>IF('Model output'!J122="","",IF(AND(ISNUMBER('Model output'!J122),'Model output'!J122&lt;=I123),'Model output'!J122,IF(ISNUMBER(SEARCH("0/",'Model output'!J122)),0,1)))</f>
        <v>1</v>
      </c>
      <c r="K123" t="str" cm="1">
        <f t="array" ref="K123">IF(COUNT(FIND({0,1,2,3,4,5,6,7,8,9},'Model output'!K122))&gt;0,'Model output'!K122,"")</f>
        <v>2.8cm</v>
      </c>
      <c r="L123" s="8" t="str">
        <f t="shared" si="18"/>
        <v>2.8cm</v>
      </c>
      <c r="M123" cm="1">
        <f t="array" ref="M123">IF(L123="","",IF(ISNUMBER(SEARCH("cm",L123)),MAX(VALUE(SUBSTITUTE(_xlfn.FILTERXML("&lt;t&gt;&lt;s&gt;"&amp;SUBSTITUTE(L123,",","&lt;/s&gt;&lt;s&gt;")&amp;"&lt;/s&gt;&lt;/t&gt;","//s"),"cm",""))),MAX(VALUE(SUBSTITUTE(_xlfn.FILTERXML("&lt;t&gt;&lt;s&gt;"&amp;SUBSTITUTE(L123,",","&lt;/s&gt;&lt;s&gt;")&amp;"&lt;/s&gt;&lt;/t&gt;","//s"),"mm","")))/10))</f>
        <v>2.8</v>
      </c>
      <c r="N123" t="str">
        <f>IF('Model output'!L122="","",'Model output'!L122)</f>
        <v>papillary</v>
      </c>
      <c r="O123" t="str">
        <f>IF('Model output'!M122="","",'Model output'!M122)</f>
        <v>conventional</v>
      </c>
      <c r="P123" t="str">
        <f>IF('Model output'!N122="","",'Model output'!N122)</f>
        <v>2.8cm</v>
      </c>
      <c r="Q123" t="str">
        <f t="shared" si="30"/>
        <v>2.8cm</v>
      </c>
      <c r="R123" cm="1">
        <f t="array" ref="R123">IF(Q123="","",IF(ISNUMBER(SEARCH("cm",Q123)),MAX(VALUE(SUBSTITUTE(_xlfn.FILTERXML("&lt;t&gt;&lt;s&gt;"&amp;SUBSTITUTE(Q123,",","&lt;/s&gt;&lt;s&gt;")&amp;"&lt;/s&gt;&lt;/t&gt;","//s"),"cm",""))),MAX(VALUE(SUBSTITUTE(_xlfn.FILTERXML("&lt;t&gt;&lt;s&gt;"&amp;SUBSTITUTE(Q123,",","&lt;/s&gt;&lt;s&gt;")&amp;"&lt;/s&gt;&lt;/t&gt;","//s"),"mm","")))/10))</f>
        <v>2.8</v>
      </c>
      <c r="S123" t="str">
        <f>IF(OR('Model output'!P122="",ISNUMBER(SEARCH("Not identified", 'Model output'!P122)),ISNUMBER(SEARCH("Absent",'Model output'!P122)),ISNUMBER(SEARCH("No",'Model output'!P122)),ISNUMBER(SEARCH("Negative",'Model output'!P122))),"negative","positive")</f>
        <v>negative</v>
      </c>
      <c r="T123" t="str">
        <f>IF('Model output'!O122="","",'Model output'!O122)</f>
        <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positive</v>
      </c>
      <c r="X123" t="str">
        <f>IF('Model output'!S122="","", IF('Model output'!S122= "[]", "", 'Model output'!S122))</f>
        <v/>
      </c>
      <c r="Y123" t="str">
        <f>IF(OR('Model output'!S122="",ISNUMBER(SEARCH("Absent",'Model output'!S122)),ISNUMBER(SEARCH("Not identified",'Model output'!S122)),ISNUMBER(SEARCH("limited to thyroid",'Model output'!S122)),ISNUMBER(SEARCH("No",'Model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 IF('Model output'!T122="[]", "", IF('Model output'!T122="Not mentioned", "No", "Yes")))</f>
        <v/>
      </c>
      <c r="AB123" t="str">
        <f>IF(AA123&lt;&gt;"Yes","",IF(OR('Model output'!U122="",'Model output'!U122="[]",ISNUMBER(SEARCH("Not identified",'Model output'!U122))),"",'Model output'!U122))</f>
        <v/>
      </c>
      <c r="AC123" s="1" t="str">
        <f>IF(OR('Model output'!V122="", AND(ISERROR(SEARCH("Positive",'Model output'!V122)), ISNUMBER(SEARCH("Negative",'Model output'!V122))), ISNUMBER(SEARCH("Uninvolved",'Model output'!V122)), ISNUMBER(SEARCH("not involved",'Model output'!V122)), ISNUMBER(SEARCH("cannot be assessed",'Model output'!V122)), ISNUMBER(SEARCH("Free",'Model output'!V122)), ISNUMBER(SEARCH("1 mm",'Model output'!V122)), ISNUMBER(SEARCH("0.1 CM",'Model output'!V122)), ISNUMBER(SEARCH("less than 0.2 mm",'Model output'!V122)), ISNUMBER(SEARCH("less than 0.5 mm",'Model output'!V122)), ISNUMBER(SEARCH("Margins close",'Model output'!V122)), ISNUMBER(SEARCH("extends close to",'Model output'!V122)), ISNUMBER(SEARCH("abut",'Model output'!V122))), "negative", "positive")</f>
        <v>negative</v>
      </c>
      <c r="AE123" s="26"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AND(ISNUMBER(J123),J123&gt;=5),M123=""),AND(AND(ISNUMBER(J123),J123&gt;=5),AND(ISNUMBER(M123),M123&gt;=1)),AND(ISNUMBER(SERACH("papillary",N123)),OR(Y123="positive",Z123="positive"), ISNUMBER(SEARCH("BRAF",AB123)))),"intermediate","low"))</f>
        <v>low</v>
      </c>
      <c r="AF123" s="27" t="str">
        <f t="shared" si="15"/>
        <v>2</v>
      </c>
      <c r="AG123" s="27" t="str">
        <f t="shared" si="16"/>
        <v>1a</v>
      </c>
      <c r="AH123" s="27" t="str">
        <f t="shared" si="19"/>
        <v>0</v>
      </c>
      <c r="AI123" s="34" t="str">
        <f t="shared" si="20"/>
        <v>I</v>
      </c>
      <c r="AJ123" s="26" t="s">
        <v>936</v>
      </c>
      <c r="AK123" s="31" t="s">
        <v>943</v>
      </c>
      <c r="AL123" s="31" t="s">
        <v>941</v>
      </c>
      <c r="AM123" s="31" t="s">
        <v>944</v>
      </c>
      <c r="AN123" s="31" t="s">
        <v>70</v>
      </c>
      <c r="AO123" s="32">
        <f t="shared" ca="1" si="25"/>
        <v>1</v>
      </c>
      <c r="AP123" s="27">
        <f t="shared" si="26"/>
        <v>1</v>
      </c>
      <c r="AQ123" s="27">
        <f t="shared" si="27"/>
        <v>0</v>
      </c>
      <c r="AR123" s="27">
        <f t="shared" si="28"/>
        <v>1</v>
      </c>
      <c r="AS123" s="33">
        <f t="shared" si="17"/>
        <v>1</v>
      </c>
    </row>
    <row r="124" spans="1:45">
      <c r="A124" t="str">
        <f>'Model output'!A123</f>
        <v>TCGA-E8-A242</v>
      </c>
      <c r="B124" s="42">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29"/>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output'!G123)),AND(ISNUMBER(SEARCH("V ",'Model output'!G123)), NOT(ISNUMBER(SEARCH("VI",'Model output'!G123)))),ISNUMBER(SEARCH("five",'Model output'!G123)),ISNUMBER(SEARCH("5",'Model output'!G123))))), "lateral", "central"))</f>
        <v/>
      </c>
      <c r="H124" t="str">
        <f>IF('Model output'!H123="","negative",IF('Model output'!H123="[]", "negative", IF(OR(ISNUMBER(SEARCH("lymph node",'Model output'!H123)),ISNUMBER(SEARCH("Not mentioned",'Model output'!H123)),ISNUMBER(SEARCH("neck",'Model output'!H123)),ISNUMBER(SEARCH("Not applicable",'Model output'!H123))),"negative","positive")))</f>
        <v>negative</v>
      </c>
      <c r="I124" t="str">
        <f>IF('Model output'!I123="","",IF(ISNUMBER('Model output'!I123),'Model output'!I123,1))</f>
        <v/>
      </c>
      <c r="J124" t="str">
        <f>IF('Model output'!J123="","",IF(AND(ISNUMBER('Model output'!J123),'Model output'!J123&lt;=I124),'Model output'!J123,IF(ISNUMBER(SEARCH("0/",'Model output'!J123)),0,1)))</f>
        <v/>
      </c>
      <c r="K124" t="str" cm="1">
        <f t="array" ref="K124">IF(COUNT(FIND({0,1,2,3,4,5,6,7,8,9},'Model output'!K123))&gt;0,'Model output'!K123,"")</f>
        <v/>
      </c>
      <c r="L124" s="8" t="str">
        <f t="shared" si="18"/>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cm</v>
      </c>
      <c r="Q124" t="str">
        <f t="shared" si="30"/>
        <v>1.8cm</v>
      </c>
      <c r="R124" cm="1">
        <f t="array" ref="R124">IF(Q124="","",IF(ISNUMBER(SEARCH("cm",Q124)),MAX(VALUE(SUBSTITUTE(_xlfn.FILTERXML("&lt;t&gt;&lt;s&gt;"&amp;SUBSTITUTE(Q124,",","&lt;/s&gt;&lt;s&gt;")&amp;"&lt;/s&gt;&lt;/t&gt;","//s"),"cm",""))),MAX(VALUE(SUBSTITUTE(_xlfn.FILTERXML("&lt;t&gt;&lt;s&gt;"&amp;SUBSTITUTE(Q124,",","&lt;/s&gt;&lt;s&gt;")&amp;"&lt;/s&gt;&lt;/t&gt;","//s"),"mm","")))/10))</f>
        <v>1.8</v>
      </c>
      <c r="S124" t="str">
        <f>IF(OR('Model output'!P123="",ISNUMBER(SEARCH("Not identified", 'Model output'!P123)),ISNUMBER(SEARCH("Absent",'Model output'!P123)),ISNUMBER(SEARCH("No",'Model output'!P123)),ISNUMBER(SEARCH("Negative",'Model output'!P123))),"negative","positive")</f>
        <v>positive</v>
      </c>
      <c r="T124" t="str">
        <f>IF('Model output'!O123="","",'Model output'!O123)</f>
        <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positive</v>
      </c>
      <c r="X124" t="str">
        <f>IF('Model output'!S123="","", IF('Model output'!S123= "[]", "", 'Model output'!S123))</f>
        <v>Yes</v>
      </c>
      <c r="Y124" t="str">
        <f>IF(OR('Model output'!S123="",ISNUMBER(SEARCH("Absent",'Model output'!S123)),ISNUMBER(SEARCH("Not identified",'Model output'!S123)),ISNUMBER(SEARCH("limited to thyroid",'Model output'!S123)),ISNUMBER(SEARCH("No",'Model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 IF('Model output'!T123="[]", "", IF('Model output'!T123="Not mentioned", "No", "Yes")))</f>
        <v/>
      </c>
      <c r="AB124" t="str">
        <f>IF(AA124&lt;&gt;"Yes","",IF(OR('Model output'!U123="",'Model output'!U123="[]",ISNUMBER(SEARCH("Not identified",'Model output'!U123))),"",'Model output'!U123))</f>
        <v/>
      </c>
      <c r="AC124" s="1" t="str">
        <f>IF(OR('Model output'!V123="", AND(ISERROR(SEARCH("Positive",'Model output'!V123)), ISNUMBER(SEARCH("Negative",'Model output'!V123))), ISNUMBER(SEARCH("Uninvolved",'Model output'!V123)), ISNUMBER(SEARCH("not involved",'Model output'!V123)), ISNUMBER(SEARCH("cannot be assessed",'Model output'!V123)), ISNUMBER(SEARCH("Free",'Model output'!V123)), ISNUMBER(SEARCH("1 mm",'Model output'!V123)), ISNUMBER(SEARCH("0.1 CM",'Model output'!V123)), ISNUMBER(SEARCH("less than 0.2 mm",'Model output'!V123)), ISNUMBER(SEARCH("less than 0.5 mm",'Model output'!V123)), ISNUMBER(SEARCH("Margins close",'Model output'!V123)), ISNUMBER(SEARCH("extends close to",'Model output'!V123)), ISNUMBER(SEARCH("abut",'Model output'!V123))), "negative", "positive")</f>
        <v>positive</v>
      </c>
      <c r="AE124" s="26"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AND(ISNUMBER(J124),J124&gt;=5),M124=""),AND(AND(ISNUMBER(J124),J124&gt;=5),AND(ISNUMBER(M124),M124&gt;=1)),AND(ISNUMBER(SERACH("papillary",N124)),OR(Y124="positive",Z124="positive"), ISNUMBER(SEARCH("BRAF",AB124)))),"intermediate","low"))</f>
        <v>high</v>
      </c>
      <c r="AF124" s="27" t="str">
        <f t="shared" si="15"/>
        <v>1b</v>
      </c>
      <c r="AG124" s="27" t="str">
        <f t="shared" si="16"/>
        <v>0</v>
      </c>
      <c r="AH124" s="27" t="str">
        <f t="shared" si="19"/>
        <v>0</v>
      </c>
      <c r="AI124" s="34" t="str">
        <f t="shared" si="20"/>
        <v>I</v>
      </c>
      <c r="AJ124" s="26" t="s">
        <v>935</v>
      </c>
      <c r="AK124" s="31" t="s">
        <v>940</v>
      </c>
      <c r="AL124" s="31" t="s">
        <v>941</v>
      </c>
      <c r="AM124" s="31" t="s">
        <v>944</v>
      </c>
      <c r="AN124" s="31" t="s">
        <v>70</v>
      </c>
      <c r="AO124" s="32">
        <f t="shared" si="25"/>
        <v>1</v>
      </c>
      <c r="AP124" s="27">
        <f t="shared" si="26"/>
        <v>1</v>
      </c>
      <c r="AQ124" s="27">
        <f t="shared" si="27"/>
        <v>1</v>
      </c>
      <c r="AR124" s="27">
        <f t="shared" si="28"/>
        <v>1</v>
      </c>
      <c r="AS124" s="33">
        <f t="shared" si="17"/>
        <v>1</v>
      </c>
    </row>
    <row r="125" spans="1:45">
      <c r="A125" t="str">
        <f>'Model output'!A124</f>
        <v>TCGA-E8-A2JQ</v>
      </c>
      <c r="B125" s="42">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29"/>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output'!G124)),AND(ISNUMBER(SEARCH("V ",'Model output'!G124)), NOT(ISNUMBER(SEARCH("VI",'Model output'!G124)))),ISNUMBER(SEARCH("five",'Model output'!G124)),ISNUMBER(SEARCH("5",'Model output'!G124))))), "lateral", "central"))</f>
        <v>central</v>
      </c>
      <c r="H125" t="str">
        <f>IF('Model output'!H124="","negative",IF('Model output'!H124="[]", "negative", IF(OR(ISNUMBER(SEARCH("lymph node",'Model output'!H124)),ISNUMBER(SEARCH("Not mentioned",'Model output'!H124)),ISNUMBER(SEARCH("neck",'Model output'!H124)),ISNUMBER(SEARCH("Not applicable",'Model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18"/>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cm</v>
      </c>
      <c r="Q125" t="str">
        <f t="shared" si="30"/>
        <v>2.1cm</v>
      </c>
      <c r="R125" cm="1">
        <f t="array" ref="R125">IF(Q125="","",IF(ISNUMBER(SEARCH("cm",Q125)),MAX(VALUE(SUBSTITUTE(_xlfn.FILTERXML("&lt;t&gt;&lt;s&gt;"&amp;SUBSTITUTE(Q125,",","&lt;/s&gt;&lt;s&gt;")&amp;"&lt;/s&gt;&lt;/t&gt;","//s"),"cm",""))),MAX(VALUE(SUBSTITUTE(_xlfn.FILTERXML("&lt;t&gt;&lt;s&gt;"&amp;SUBSTITUTE(Q125,",","&lt;/s&gt;&lt;s&gt;")&amp;"&lt;/s&gt;&lt;/t&gt;","//s"),"mm","")))/10))</f>
        <v>2.1</v>
      </c>
      <c r="S125" t="str">
        <f>IF(OR('Model output'!P124="",ISNUMBER(SEARCH("Not identified", 'Model output'!P124)),ISNUMBER(SEARCH("Absent",'Model output'!P124)),ISNUMBER(SEARCH("No",'Model output'!P124)),ISNUMBER(SEARCH("Negative",'Model output'!P124))),"negative","positive")</f>
        <v>positive</v>
      </c>
      <c r="T125" t="str">
        <f>IF('Model output'!O124="","",'Model output'!O124)</f>
        <v>Single focus</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t="str">
        <f>IF('Model output'!S124="","", IF('Model output'!S124= "[]", "", 'Model output'!S124))</f>
        <v>Yes</v>
      </c>
      <c r="Y125" t="str">
        <f>IF(OR('Model output'!S124="",ISNUMBER(SEARCH("Absent",'Model output'!S124)),ISNUMBER(SEARCH("Not identified",'Model output'!S124)),ISNUMBER(SEARCH("limited to thyroid",'Model output'!S124)),ISNUMBER(SEARCH("No",'Model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 IF('Model output'!T124="[]", "", IF('Model output'!T124="Not mentioned", "No", "Yes")))</f>
        <v/>
      </c>
      <c r="AB125" t="str">
        <f>IF(AA125&lt;&gt;"Yes","",IF(OR('Model output'!U124="",'Model output'!U124="[]",ISNUMBER(SEARCH("Not identified",'Model output'!U124))),"",'Model output'!U124))</f>
        <v/>
      </c>
      <c r="AC125" s="1" t="str">
        <f>IF(OR('Model output'!V124="", AND(ISERROR(SEARCH("Positive",'Model output'!V124)), ISNUMBER(SEARCH("Negative",'Model output'!V124))), ISNUMBER(SEARCH("Uninvolved",'Model output'!V124)), ISNUMBER(SEARCH("not involved",'Model output'!V124)), ISNUMBER(SEARCH("cannot be assessed",'Model output'!V124)), ISNUMBER(SEARCH("Free",'Model output'!V124)), ISNUMBER(SEARCH("1 mm",'Model output'!V124)), ISNUMBER(SEARCH("0.1 CM",'Model output'!V124)), ISNUMBER(SEARCH("less than 0.2 mm",'Model output'!V124)), ISNUMBER(SEARCH("less than 0.5 mm",'Model output'!V124)), ISNUMBER(SEARCH("Margins close",'Model output'!V124)), ISNUMBER(SEARCH("extends close to",'Model output'!V124)), ISNUMBER(SEARCH("abut",'Model output'!V124))), "negative", "positive")</f>
        <v>negative</v>
      </c>
      <c r="AE125" s="26"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AND(ISNUMBER(J125),J125&gt;=5),M125=""),AND(AND(ISNUMBER(J125),J125&gt;=5),AND(ISNUMBER(M125),M125&gt;=1)),AND(ISNUMBER(SERACH("papillary",N125)),OR(Y125="positive",Z125="positive"), ISNUMBER(SEARCH("BRAF",AB125)))),"intermediate","low"))</f>
        <v>intermediate</v>
      </c>
      <c r="AF125" s="27" t="str">
        <f t="shared" si="15"/>
        <v>2</v>
      </c>
      <c r="AG125" s="27" t="str">
        <f t="shared" si="16"/>
        <v>1a</v>
      </c>
      <c r="AH125" s="27" t="str">
        <f t="shared" si="19"/>
        <v>0</v>
      </c>
      <c r="AI125" s="34" t="str">
        <f t="shared" si="20"/>
        <v>I</v>
      </c>
      <c r="AJ125" s="26" t="s">
        <v>937</v>
      </c>
      <c r="AK125" s="31" t="s">
        <v>943</v>
      </c>
      <c r="AL125" s="31" t="s">
        <v>945</v>
      </c>
      <c r="AM125" s="31" t="s">
        <v>944</v>
      </c>
      <c r="AN125" s="31" t="s">
        <v>70</v>
      </c>
      <c r="AO125" s="32">
        <f t="shared" ca="1" si="25"/>
        <v>1</v>
      </c>
      <c r="AP125" s="27">
        <f t="shared" si="26"/>
        <v>1</v>
      </c>
      <c r="AQ125" s="27">
        <f t="shared" si="27"/>
        <v>1</v>
      </c>
      <c r="AR125" s="27">
        <f t="shared" si="28"/>
        <v>1</v>
      </c>
      <c r="AS125" s="33">
        <f t="shared" si="17"/>
        <v>1</v>
      </c>
    </row>
    <row r="126" spans="1:45">
      <c r="A126" t="str">
        <f>'Model output'!A125</f>
        <v>TCGA-E8-A413</v>
      </c>
      <c r="B126" s="42">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1</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X</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X</v>
      </c>
      <c r="F126" t="str">
        <f t="shared" si="29"/>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output'!G125)),AND(ISNUMBER(SEARCH("V ",'Model output'!G125)), NOT(ISNUMBER(SEARCH("VI",'Model output'!G125)))),ISNUMBER(SEARCH("five",'Model output'!G125)),ISNUMBER(SEARCH("5",'Model output'!G125))))), "lateral", "central"))</f>
        <v/>
      </c>
      <c r="H126" t="str">
        <f>IF('Model output'!H125="","negative",IF('Model output'!H125="[]", "negative", IF(OR(ISNUMBER(SEARCH("lymph node",'Model output'!H125)),ISNUMBER(SEARCH("Not mentioned",'Model output'!H125)),ISNUMBER(SEARCH("neck",'Model output'!H125)),ISNUMBER(SEARCH("Not applicable",'Model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18"/>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v>
      </c>
      <c r="O126" t="str">
        <f>IF('Model output'!M125="","",'Model output'!M125)</f>
        <v/>
      </c>
      <c r="P126" t="str">
        <f>IF('Model output'!N125="","",'Model output'!N125)</f>
        <v>1.5 cm</v>
      </c>
      <c r="Q126" t="str">
        <f t="shared" si="30"/>
        <v>1.5cm</v>
      </c>
      <c r="R126" cm="1">
        <f t="array" ref="R126">IF(Q126="","",IF(ISNUMBER(SEARCH("cm",Q126)),MAX(VALUE(SUBSTITUTE(_xlfn.FILTERXML("&lt;t&gt;&lt;s&gt;"&amp;SUBSTITUTE(Q126,",","&lt;/s&gt;&lt;s&gt;")&amp;"&lt;/s&gt;&lt;/t&gt;","//s"),"cm",""))),MAX(VALUE(SUBSTITUTE(_xlfn.FILTERXML("&lt;t&gt;&lt;s&gt;"&amp;SUBSTITUTE(Q126,",","&lt;/s&gt;&lt;s&gt;")&amp;"&lt;/s&gt;&lt;/t&gt;","//s"),"mm","")))/10))</f>
        <v>1.5</v>
      </c>
      <c r="S126" t="str">
        <f>IF(OR('Model output'!P125="",ISNUMBER(SEARCH("Not identified", 'Model output'!P125)),ISNUMBER(SEARCH("Absent",'Model output'!P125)),ISNUMBER(SEARCH("No",'Model output'!P125)),ISNUMBER(SEARCH("Negative",'Model output'!P125))),"negative","positive")</f>
        <v>negative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negative</v>
      </c>
      <c r="X126" t="str">
        <f>IF('Model output'!S125="","", IF('Model output'!S125= "[]", "", 'Model output'!S125))</f>
        <v>No</v>
      </c>
      <c r="Y126" t="str">
        <f>IF(OR('Model output'!S125="",ISNUMBER(SEARCH("Absent",'Model output'!S125)),ISNUMBER(SEARCH("Not identified",'Model output'!S125)),ISNUMBER(SEARCH("limited to thyroid",'Model output'!S125)),ISNUMBER(SEARCH("No",'Model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 IF('Model output'!T125="[]", "", IF('Model output'!T125="Not mentioned", "No", "Yes")))</f>
        <v/>
      </c>
      <c r="AB126" t="str">
        <f>IF(AA126&lt;&gt;"Yes","",IF(OR('Model output'!U125="",'Model output'!U125="[]",ISNUMBER(SEARCH("Not identified",'Model output'!U125))),"",'Model output'!U125))</f>
        <v/>
      </c>
      <c r="AC126" s="1" t="str">
        <f>IF(OR('Model output'!V125="", AND(ISERROR(SEARCH("Positive",'Model output'!V125)), ISNUMBER(SEARCH("Negative",'Model output'!V125))), ISNUMBER(SEARCH("Uninvolved",'Model output'!V125)), ISNUMBER(SEARCH("not involved",'Model output'!V125)), ISNUMBER(SEARCH("cannot be assessed",'Model output'!V125)), ISNUMBER(SEARCH("Free",'Model output'!V125)), ISNUMBER(SEARCH("1 mm",'Model output'!V125)), ISNUMBER(SEARCH("0.1 CM",'Model output'!V125)), ISNUMBER(SEARCH("less than 0.2 mm",'Model output'!V125)), ISNUMBER(SEARCH("less than 0.5 mm",'Model output'!V125)), ISNUMBER(SEARCH("Margins close",'Model output'!V125)), ISNUMBER(SEARCH("extends close to",'Model output'!V125)), ISNUMBER(SEARCH("abut",'Model output'!V125))), "negative", "positive")</f>
        <v>negative</v>
      </c>
      <c r="AE126" s="26"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AND(ISNUMBER(J126),J126&gt;=5),M126=""),AND(AND(ISNUMBER(J126),J126&gt;=5),AND(ISNUMBER(M126),M126&gt;=1)),AND(ISNUMBER(SERACH("papillary",N126)),OR(Y126="positive",Z126="positive"), ISNUMBER(SEARCH("BRAF",AB126)))),"intermediate","low"))</f>
        <v>low</v>
      </c>
      <c r="AF126" s="27" t="str">
        <f t="shared" si="15"/>
        <v>1b</v>
      </c>
      <c r="AG126" s="27" t="str">
        <f t="shared" si="16"/>
        <v>0</v>
      </c>
      <c r="AH126" s="27" t="str">
        <f t="shared" si="19"/>
        <v>0</v>
      </c>
      <c r="AI126" s="34" t="str">
        <f t="shared" si="20"/>
        <v>I</v>
      </c>
      <c r="AJ126" s="26" t="s">
        <v>937</v>
      </c>
      <c r="AK126" s="31" t="s">
        <v>940</v>
      </c>
      <c r="AL126" s="31" t="s">
        <v>944</v>
      </c>
      <c r="AM126" s="31" t="s">
        <v>944</v>
      </c>
      <c r="AN126" s="31" t="s">
        <v>70</v>
      </c>
      <c r="AO126" s="32">
        <f t="shared" ca="1" si="25"/>
        <v>0</v>
      </c>
      <c r="AP126" s="27">
        <f t="shared" si="26"/>
        <v>1</v>
      </c>
      <c r="AQ126" s="27">
        <f t="shared" si="27"/>
        <v>1</v>
      </c>
      <c r="AR126" s="27">
        <f t="shared" si="28"/>
        <v>1</v>
      </c>
      <c r="AS126" s="33">
        <f t="shared" si="17"/>
        <v>1</v>
      </c>
    </row>
    <row r="127" spans="1:45">
      <c r="A127" t="str">
        <f>'Model output'!A126</f>
        <v>TCGA-E8-A414</v>
      </c>
      <c r="B127" s="42">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3</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X</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X</v>
      </c>
      <c r="F127" t="str">
        <f t="shared" si="29"/>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output'!G126)),AND(ISNUMBER(SEARCH("V ",'Model output'!G126)), NOT(ISNUMBER(SEARCH("VI",'Model output'!G126)))),ISNUMBER(SEARCH("five",'Model output'!G126)),ISNUMBER(SEARCH("5",'Model output'!G126))))), "lateral", "central"))</f>
        <v/>
      </c>
      <c r="H127" t="str">
        <f>IF('Model output'!H126="","negative",IF('Model output'!H126="[]", "negative", IF(OR(ISNUMBER(SEARCH("lymph node",'Model output'!H126)),ISNUMBER(SEARCH("Not mentioned",'Model output'!H126)),ISNUMBER(SEARCH("neck",'Model output'!H126)),ISNUMBER(SEARCH("Not applicable",'Model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18"/>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v>
      </c>
      <c r="O127" t="str">
        <f>IF('Model output'!M126="","",'Model output'!M126)</f>
        <v/>
      </c>
      <c r="P127" t="str">
        <f>IF('Model output'!N126="","",'Model output'!N126)</f>
        <v>5 cm</v>
      </c>
      <c r="Q127" t="str">
        <f t="shared" si="30"/>
        <v>5cm</v>
      </c>
      <c r="R127" cm="1">
        <f t="array" ref="R127">IF(Q127="","",IF(ISNUMBER(SEARCH("cm",Q127)),MAX(VALUE(SUBSTITUTE(_xlfn.FILTERXML("&lt;t&gt;&lt;s&gt;"&amp;SUBSTITUTE(Q127,",","&lt;/s&gt;&lt;s&gt;")&amp;"&lt;/s&gt;&lt;/t&gt;","//s"),"cm",""))),MAX(VALUE(SUBSTITUTE(_xlfn.FILTERXML("&lt;t&gt;&lt;s&gt;"&amp;SUBSTITUTE(Q127,",","&lt;/s&gt;&lt;s&gt;")&amp;"&lt;/s&gt;&lt;/t&gt;","//s"),"mm","")))/10))</f>
        <v>5</v>
      </c>
      <c r="S127" t="str">
        <f>IF(OR('Model output'!P126="",ISNUMBER(SEARCH("Not identified", 'Model output'!P126)),ISNUMBER(SEARCH("Absent",'Model output'!P126)),ISNUMBER(SEARCH("No",'Model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t="str">
        <f>IF('Model output'!S126="","", IF('Model output'!S126= "[]", "", 'Model output'!S126))</f>
        <v>No</v>
      </c>
      <c r="Y127" t="str">
        <f>IF(OR('Model output'!S126="",ISNUMBER(SEARCH("Absent",'Model output'!S126)),ISNUMBER(SEARCH("Not identified",'Model output'!S126)),ISNUMBER(SEARCH("limited to thyroid",'Model output'!S126)),ISNUMBER(SEARCH("No",'Model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 IF('Model output'!T126="[]", "", IF('Model output'!T126="Not mentioned", "No", "Yes")))</f>
        <v/>
      </c>
      <c r="AB127" t="str">
        <f>IF(AA127&lt;&gt;"Yes","",IF(OR('Model output'!U126="",'Model output'!U126="[]",ISNUMBER(SEARCH("Not identified",'Model output'!U126))),"",'Model output'!U126))</f>
        <v/>
      </c>
      <c r="AC127" s="1" t="str">
        <f>IF(OR('Model output'!V126="", AND(ISERROR(SEARCH("Positive",'Model output'!V126)), ISNUMBER(SEARCH("Negative",'Model output'!V126))), ISNUMBER(SEARCH("Uninvolved",'Model output'!V126)), ISNUMBER(SEARCH("not involved",'Model output'!V126)), ISNUMBER(SEARCH("cannot be assessed",'Model output'!V126)), ISNUMBER(SEARCH("Free",'Model output'!V126)), ISNUMBER(SEARCH("1 mm",'Model output'!V126)), ISNUMBER(SEARCH("0.1 CM",'Model output'!V126)), ISNUMBER(SEARCH("less than 0.2 mm",'Model output'!V126)), ISNUMBER(SEARCH("less than 0.5 mm",'Model output'!V126)), ISNUMBER(SEARCH("Margins close",'Model output'!V126)), ISNUMBER(SEARCH("extends close to",'Model output'!V126)), ISNUMBER(SEARCH("abut",'Model output'!V126))), "negative", "positive")</f>
        <v>negative</v>
      </c>
      <c r="AE127" s="26"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AND(ISNUMBER(J127),J127&gt;=5),M127=""),AND(AND(ISNUMBER(J127),J127&gt;=5),AND(ISNUMBER(M127),M127&gt;=1)),AND(ISNUMBER(SERACH("papillary",N127)),OR(Y127="positive",Z127="positive"), ISNUMBER(SEARCH("BRAF",AB127)))),"intermediate","low"))</f>
        <v>intermediate</v>
      </c>
      <c r="AF127" s="27" t="str">
        <f t="shared" si="15"/>
        <v>3a</v>
      </c>
      <c r="AG127" s="27" t="str">
        <f t="shared" si="16"/>
        <v>0</v>
      </c>
      <c r="AH127" s="27" t="str">
        <f t="shared" si="19"/>
        <v>0</v>
      </c>
      <c r="AI127" s="34" t="str">
        <f t="shared" si="20"/>
        <v>I</v>
      </c>
      <c r="AJ127" s="26" t="s">
        <v>937</v>
      </c>
      <c r="AK127" s="31" t="s">
        <v>946</v>
      </c>
      <c r="AL127" s="31" t="s">
        <v>944</v>
      </c>
      <c r="AM127" s="31" t="s">
        <v>944</v>
      </c>
      <c r="AN127" s="31" t="s">
        <v>70</v>
      </c>
      <c r="AO127" s="32">
        <f t="shared" ca="1" si="25"/>
        <v>1</v>
      </c>
      <c r="AP127" s="27">
        <f t="shared" si="26"/>
        <v>1</v>
      </c>
      <c r="AQ127" s="27">
        <f t="shared" si="27"/>
        <v>1</v>
      </c>
      <c r="AR127" s="27">
        <f t="shared" si="28"/>
        <v>1</v>
      </c>
      <c r="AS127" s="33">
        <f t="shared" si="17"/>
        <v>1</v>
      </c>
    </row>
    <row r="128" spans="1:45">
      <c r="A128" t="str">
        <f>'Model output'!A127</f>
        <v>TCGA-E8-A415</v>
      </c>
      <c r="B128" s="42">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1</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X</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X</v>
      </c>
      <c r="F128" t="str">
        <f t="shared" si="29"/>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output'!G127)),AND(ISNUMBER(SEARCH("V ",'Model output'!G127)), NOT(ISNUMBER(SEARCH("VI",'Model output'!G127)))),ISNUMBER(SEARCH("five",'Model output'!G127)),ISNUMBER(SEARCH("5",'Model output'!G127))))), "lateral", "central"))</f>
        <v/>
      </c>
      <c r="H128" t="str">
        <f>IF('Model output'!H127="","negative",IF('Model output'!H127="[]", "negative", IF(OR(ISNUMBER(SEARCH("lymph node",'Model output'!H127)),ISNUMBER(SEARCH("Not mentioned",'Model output'!H127)),ISNUMBER(SEARCH("neck",'Model output'!H127)),ISNUMBER(SEARCH("Not applicable",'Model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8" t="str">
        <f t="shared" si="18"/>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v>
      </c>
      <c r="O128" t="str">
        <f>IF('Model output'!M127="","",'Model output'!M127)</f>
        <v/>
      </c>
      <c r="P128" t="str">
        <f>IF('Model output'!N127="","",'Model output'!N127)</f>
        <v>1 cm</v>
      </c>
      <c r="Q128" t="str">
        <f t="shared" si="30"/>
        <v>1cm</v>
      </c>
      <c r="R128" cm="1">
        <f t="array" ref="R128">IF(Q128="","",IF(ISNUMBER(SEARCH("cm",Q128)),MAX(VALUE(SUBSTITUTE(_xlfn.FILTERXML("&lt;t&gt;&lt;s&gt;"&amp;SUBSTITUTE(Q128,",","&lt;/s&gt;&lt;s&gt;")&amp;"&lt;/s&gt;&lt;/t&gt;","//s"),"cm",""))),MAX(VALUE(SUBSTITUTE(_xlfn.FILTERXML("&lt;t&gt;&lt;s&gt;"&amp;SUBSTITUTE(Q128,",","&lt;/s&gt;&lt;s&gt;")&amp;"&lt;/s&gt;&lt;/t&gt;","//s"),"mm","")))/10))</f>
        <v>1</v>
      </c>
      <c r="S128" t="str">
        <f>IF(OR('Model output'!P127="",ISNUMBER(SEARCH("Not identified", 'Model output'!P127)),ISNUMBER(SEARCH("Absent",'Model output'!P127)),ISNUMBER(SEARCH("No",'Model output'!P127)),ISNUMBER(SEARCH("Negative",'Model output'!P127))),"negative","positive")</f>
        <v>negative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t="str">
        <f>IF('Model output'!S127="","", IF('Model output'!S127= "[]", "", 'Model output'!S127))</f>
        <v>No</v>
      </c>
      <c r="Y128" t="str">
        <f>IF(OR('Model output'!S127="",ISNUMBER(SEARCH("Absent",'Model output'!S127)),ISNUMBER(SEARCH("Not identified",'Model output'!S127)),ISNUMBER(SEARCH("limited to thyroid",'Model output'!S127)),ISNUMBER(SEARCH("No",'Model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 IF('Model output'!T127="[]", "", IF('Model output'!T127="Not mentioned", "No", "Yes")))</f>
        <v/>
      </c>
      <c r="AB128" t="str">
        <f>IF(AA128&lt;&gt;"Yes","",IF(OR('Model output'!U127="",'Model output'!U127="[]",ISNUMBER(SEARCH("Not identified",'Model output'!U127))),"",'Model output'!U127))</f>
        <v/>
      </c>
      <c r="AC128" s="1" t="str">
        <f>IF(OR('Model output'!V127="", AND(ISERROR(SEARCH("Positive",'Model output'!V127)), ISNUMBER(SEARCH("Negative",'Model output'!V127))), ISNUMBER(SEARCH("Uninvolved",'Model output'!V127)), ISNUMBER(SEARCH("not involved",'Model output'!V127)), ISNUMBER(SEARCH("cannot be assessed",'Model output'!V127)), ISNUMBER(SEARCH("Free",'Model output'!V127)), ISNUMBER(SEARCH("1 mm",'Model output'!V127)), ISNUMBER(SEARCH("0.1 CM",'Model output'!V127)), ISNUMBER(SEARCH("less than 0.2 mm",'Model output'!V127)), ISNUMBER(SEARCH("less than 0.5 mm",'Model output'!V127)), ISNUMBER(SEARCH("Margins close",'Model output'!V127)), ISNUMBER(SEARCH("extends close to",'Model output'!V127)), ISNUMBER(SEARCH("abut",'Model output'!V127))), "negative", "positive")</f>
        <v>negative</v>
      </c>
      <c r="AE128" s="26"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AND(ISNUMBER(J128),J128&gt;=5),M128=""),AND(AND(ISNUMBER(J128),J128&gt;=5),AND(ISNUMBER(M128),M128&gt;=1)),AND(ISNUMBER(SERACH("papillary",N128)),OR(Y128="positive",Z128="positive"), ISNUMBER(SEARCH("BRAF",AB128)))),"intermediate","low"))</f>
        <v>low</v>
      </c>
      <c r="AF128" s="27" t="str">
        <f t="shared" ref="AF128:AF190" si="31">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27" t="str">
        <f t="shared" ref="AG128:AG190" si="32">IF(AND(ISNUMBER(J128),J128&gt;0),
IF(G128="lateral", "1b","1a"), "0")</f>
        <v>0</v>
      </c>
      <c r="AH128" s="27" t="str">
        <f t="shared" si="19"/>
        <v>0</v>
      </c>
      <c r="AI128" s="34" t="str">
        <f t="shared" si="20"/>
        <v>I</v>
      </c>
      <c r="AJ128" s="26" t="s">
        <v>937</v>
      </c>
      <c r="AK128" s="31" t="s">
        <v>945</v>
      </c>
      <c r="AL128" s="31" t="s">
        <v>944</v>
      </c>
      <c r="AM128" s="31" t="s">
        <v>944</v>
      </c>
      <c r="AN128" s="31" t="s">
        <v>70</v>
      </c>
      <c r="AO128" s="32">
        <f t="shared" ca="1" si="25"/>
        <v>0</v>
      </c>
      <c r="AP128" s="27">
        <f t="shared" si="26"/>
        <v>1</v>
      </c>
      <c r="AQ128" s="27">
        <f t="shared" si="27"/>
        <v>1</v>
      </c>
      <c r="AR128" s="27">
        <f t="shared" si="28"/>
        <v>1</v>
      </c>
      <c r="AS128" s="33">
        <f t="shared" si="17"/>
        <v>1</v>
      </c>
    </row>
    <row r="129" spans="1:45">
      <c r="A129" t="str">
        <f>'Model output'!A128</f>
        <v>TCGA-E8-A416</v>
      </c>
      <c r="B129" s="42">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X</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X</v>
      </c>
      <c r="F129" t="str">
        <f t="shared" si="29"/>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output'!G128)),AND(ISNUMBER(SEARCH("V ",'Model output'!G128)), NOT(ISNUMBER(SEARCH("VI",'Model output'!G128)))),ISNUMBER(SEARCH("five",'Model output'!G128)),ISNUMBER(SEARCH("5",'Model output'!G128))))), "lateral", "central"))</f>
        <v/>
      </c>
      <c r="H129" t="str">
        <f>IF('Model output'!H128="","negative",IF('Model output'!H128="[]", "negative", IF(OR(ISNUMBER(SEARCH("lymph node",'Model output'!H128)),ISNUMBER(SEARCH("Not mentioned",'Model output'!H128)),ISNUMBER(SEARCH("neck",'Model output'!H128)),ISNUMBER(SEARCH("Not applicable",'Model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33">SUBSTITUTE(SUBSTITUTE(SUBSTITUTE(SUBSTITUTE(SUBSTITUTE(SUBSTITUTE(SUBSTITUTE(SUBSTITUTE(SUBSTITUTE(SUBSTITUTE(K129,"cm.","cm"), "up to", ""), "x", ","), "(LEVEL 4)", ""), "/", ","), "'',",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v>
      </c>
      <c r="O129" t="str">
        <f>IF('Model output'!M128="","",'Model output'!M128)</f>
        <v/>
      </c>
      <c r="P129" t="str">
        <f>IF('Model output'!N128="","",'Model output'!N128)</f>
        <v>1.5 cm</v>
      </c>
      <c r="Q129" t="str">
        <f t="shared" si="30"/>
        <v>1.5cm</v>
      </c>
      <c r="R129" cm="1">
        <f t="array" ref="R129">IF(Q129="","",IF(ISNUMBER(SEARCH("cm",Q129)),MAX(VALUE(SUBSTITUTE(_xlfn.FILTERXML("&lt;t&gt;&lt;s&gt;"&amp;SUBSTITUTE(Q129,",","&lt;/s&gt;&lt;s&gt;")&amp;"&lt;/s&gt;&lt;/t&gt;","//s"),"cm",""))),MAX(VALUE(SUBSTITUTE(_xlfn.FILTERXML("&lt;t&gt;&lt;s&gt;"&amp;SUBSTITUTE(Q129,",","&lt;/s&gt;&lt;s&gt;")&amp;"&lt;/s&gt;&lt;/t&gt;","//s"),"mm","")))/10))</f>
        <v>1.5</v>
      </c>
      <c r="S129" t="str">
        <f>IF(OR('Model output'!P128="",ISNUMBER(SEARCH("Not identified", 'Model output'!P128)),ISNUMBER(SEARCH("Absent",'Model output'!P128)),ISNUMBER(SEARCH("No",'Model output'!P128)),ISNUMBER(SEARCH("Negative",'Model output'!P128))),"negative","positive")</f>
        <v>negative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negative</v>
      </c>
      <c r="X129" t="str">
        <f>IF('Model output'!S128="","", IF('Model output'!S128= "[]", "", 'Model output'!S128))</f>
        <v/>
      </c>
      <c r="Y129" t="str">
        <f>IF(OR('Model output'!S128="",ISNUMBER(SEARCH("Absent",'Model output'!S128)),ISNUMBER(SEARCH("Not identified",'Model output'!S128)),ISNUMBER(SEARCH("limited to thyroid",'Model output'!S128)),ISNUMBER(SEARCH("No",'Model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 IF('Model output'!T128="[]", "", IF('Model output'!T128="Not mentioned", "No", "Yes")))</f>
        <v/>
      </c>
      <c r="AB129" t="str">
        <f>IF(AA129&lt;&gt;"Yes","",IF(OR('Model output'!U128="",'Model output'!U128="[]",ISNUMBER(SEARCH("Not identified",'Model output'!U128))),"",'Model output'!U128))</f>
        <v/>
      </c>
      <c r="AC129" s="1" t="str">
        <f>IF(OR('Model output'!V128="", AND(ISERROR(SEARCH("Positive",'Model output'!V128)), ISNUMBER(SEARCH("Negative",'Model output'!V128))), ISNUMBER(SEARCH("Uninvolved",'Model output'!V128)), ISNUMBER(SEARCH("not involved",'Model output'!V128)), ISNUMBER(SEARCH("cannot be assessed",'Model output'!V128)), ISNUMBER(SEARCH("Free",'Model output'!V128)), ISNUMBER(SEARCH("1 mm",'Model output'!V128)), ISNUMBER(SEARCH("0.1 CM",'Model output'!V128)), ISNUMBER(SEARCH("less than 0.2 mm",'Model output'!V128)), ISNUMBER(SEARCH("less than 0.5 mm",'Model output'!V128)), ISNUMBER(SEARCH("Margins close",'Model output'!V128)), ISNUMBER(SEARCH("extends close to",'Model output'!V128)), ISNUMBER(SEARCH("abut",'Model output'!V128))), "negative", "positive")</f>
        <v>negative</v>
      </c>
      <c r="AE129" s="26"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AND(ISNUMBER(J129),J129&gt;=5),M129=""),AND(AND(ISNUMBER(J129),J129&gt;=5),AND(ISNUMBER(M129),M129&gt;=1)),AND(ISNUMBER(SERACH("papillary",N129)),OR(Y129="positive",Z129="positive"), ISNUMBER(SEARCH("BRAF",AB129)))),"intermediate","low"))</f>
        <v>low</v>
      </c>
      <c r="AF129" s="27" t="str">
        <f t="shared" si="31"/>
        <v>1b</v>
      </c>
      <c r="AG129" s="27" t="str">
        <f t="shared" si="32"/>
        <v>0</v>
      </c>
      <c r="AH129" s="27" t="str">
        <f t="shared" ref="AH129:AH191" si="34">IF(OR(H129="unknown"),"x",IF(H129="negative","0","1"))</f>
        <v>0</v>
      </c>
      <c r="AI129" s="34" t="str">
        <f t="shared" ref="AI129:AI191" si="35">IF(AND(B129&lt;55,AH129="0"),"I",
IF(AND(B129&lt;55,AH129="1"),"II",
IF(AH129="1","IVB",
IF(AND(AF129="4b",AH129="0"),"IVA",
IF(AND(AF129="4a",AH129="0"),"III",
IF(AND(OR(AF129="3a",AF129="3b",AF129="3"),AH129="0"),"II",
IF(AND(AF129="2",OR(AG129="1",AG129="1a",AG129="1b"),AH129="0"),"II",
IF(AND(OR(AF129="1a",AF129="1b",AF129="1"),OR(AG129="1",AG129="1a",AG129="1b"),AH129="0"),"II","I"
))))))))</f>
        <v>I</v>
      </c>
      <c r="AJ129" s="26" t="s">
        <v>937</v>
      </c>
      <c r="AK129" s="31" t="s">
        <v>940</v>
      </c>
      <c r="AL129" s="31" t="s">
        <v>944</v>
      </c>
      <c r="AM129" s="31" t="s">
        <v>944</v>
      </c>
      <c r="AN129" s="31" t="s">
        <v>70</v>
      </c>
      <c r="AO129" s="32">
        <f t="shared" ca="1" si="25"/>
        <v>0</v>
      </c>
      <c r="AP129" s="27">
        <f t="shared" si="26"/>
        <v>1</v>
      </c>
      <c r="AQ129" s="27">
        <f t="shared" si="27"/>
        <v>1</v>
      </c>
      <c r="AR129" s="27">
        <f t="shared" si="28"/>
        <v>1</v>
      </c>
      <c r="AS129" s="33">
        <f t="shared" si="17"/>
        <v>1</v>
      </c>
    </row>
    <row r="130" spans="1:45">
      <c r="A130" t="str">
        <f>'Model output'!A129</f>
        <v>TCGA-E8-A419</v>
      </c>
      <c r="B130" s="42">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29"/>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output'!G129)),AND(ISNUMBER(SEARCH("V ",'Model output'!G129)), NOT(ISNUMBER(SEARCH("VI",'Model output'!G129)))),ISNUMBER(SEARCH("five",'Model output'!G129)),ISNUMBER(SEARCH("5",'Model output'!G129))))), "lateral", "central"))</f>
        <v/>
      </c>
      <c r="H130" t="str">
        <f>IF('Model output'!H129="","negative",IF('Model output'!H129="[]", "negative", IF(OR(ISNUMBER(SEARCH("lymph node",'Model output'!H129)),ISNUMBER(SEARCH("Not mentioned",'Model output'!H129)),ISNUMBER(SEARCH("neck",'Model output'!H129)),ISNUMBER(SEARCH("Not applicable",'Model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33"/>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cm</v>
      </c>
      <c r="Q130" t="str">
        <f t="shared" si="30"/>
        <v>2.5cm</v>
      </c>
      <c r="R130" cm="1">
        <f t="array" ref="R130">IF(Q130="","",IF(ISNUMBER(SEARCH("cm",Q130)),MAX(VALUE(SUBSTITUTE(_xlfn.FILTERXML("&lt;t&gt;&lt;s&gt;"&amp;SUBSTITUTE(Q130,",","&lt;/s&gt;&lt;s&gt;")&amp;"&lt;/s&gt;&lt;/t&gt;","//s"),"cm",""))),MAX(VALUE(SUBSTITUTE(_xlfn.FILTERXML("&lt;t&gt;&lt;s&gt;"&amp;SUBSTITUTE(Q130,",","&lt;/s&gt;&lt;s&gt;")&amp;"&lt;/s&gt;&lt;/t&gt;","//s"),"mm","")))/10))</f>
        <v>2.5</v>
      </c>
      <c r="S130" t="str">
        <f>IF(OR('Model output'!P129="",ISNUMBER(SEARCH("Not identified", 'Model output'!P129)),ISNUMBER(SEARCH("Absent",'Model output'!P129)),ISNUMBER(SEARCH("No",'Model output'!P129)),ISNUMBER(SEARCH("Negative",'Model output'!P129))),"negative","positive")</f>
        <v>negative</v>
      </c>
      <c r="T130" t="str">
        <f>IF('Model output'!O129="","",'Model output'!O129)</f>
        <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t="str">
        <f>IF('Model output'!S129="","", IF('Model output'!S129= "[]", "", 'Model output'!S129))</f>
        <v/>
      </c>
      <c r="Y130" t="str">
        <f>IF(OR('Model output'!S129="",ISNUMBER(SEARCH("Absent",'Model output'!S129)),ISNUMBER(SEARCH("Not identified",'Model output'!S129)),ISNUMBER(SEARCH("limited to thyroid",'Model output'!S129)),ISNUMBER(SEARCH("No",'Model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 IF('Model output'!T129="[]", "", IF('Model output'!T129="Not mentioned", "No", "Yes")))</f>
        <v/>
      </c>
      <c r="AB130" t="str">
        <f>IF(AA130&lt;&gt;"Yes","",IF(OR('Model output'!U129="",'Model output'!U129="[]",ISNUMBER(SEARCH("Not identified",'Model output'!U129))),"",'Model output'!U129))</f>
        <v/>
      </c>
      <c r="AC130" s="1" t="str">
        <f>IF(OR('Model output'!V129="", AND(ISERROR(SEARCH("Positive",'Model output'!V129)), ISNUMBER(SEARCH("Negative",'Model output'!V129))), ISNUMBER(SEARCH("Uninvolved",'Model output'!V129)), ISNUMBER(SEARCH("not involved",'Model output'!V129)), ISNUMBER(SEARCH("cannot be assessed",'Model output'!V129)), ISNUMBER(SEARCH("Free",'Model output'!V129)), ISNUMBER(SEARCH("1 mm",'Model output'!V129)), ISNUMBER(SEARCH("0.1 CM",'Model output'!V129)), ISNUMBER(SEARCH("less than 0.2 mm",'Model output'!V129)), ISNUMBER(SEARCH("less than 0.5 mm",'Model output'!V129)), ISNUMBER(SEARCH("Margins close",'Model output'!V129)), ISNUMBER(SEARCH("extends close to",'Model output'!V129)), ISNUMBER(SEARCH("abut",'Model output'!V129))), "negative", "positive")</f>
        <v>negative</v>
      </c>
      <c r="AE130" s="26"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AND(ISNUMBER(J130),J130&gt;=5),M130=""),AND(AND(ISNUMBER(J130),J130&gt;=5),AND(ISNUMBER(M130),M130&gt;=1)),AND(ISNUMBER(SERACH("papillary",N130)),OR(Y130="positive",Z130="positive"), ISNUMBER(SEARCH("BRAF",AB130)))),"intermediate","low"))</f>
        <v>low</v>
      </c>
      <c r="AF130" s="27" t="str">
        <f t="shared" si="31"/>
        <v>2</v>
      </c>
      <c r="AG130" s="27" t="str">
        <f t="shared" si="32"/>
        <v>0</v>
      </c>
      <c r="AH130" s="27" t="str">
        <f t="shared" si="34"/>
        <v>0</v>
      </c>
      <c r="AI130" s="34" t="str">
        <f t="shared" si="35"/>
        <v>I</v>
      </c>
      <c r="AJ130" s="26" t="s">
        <v>936</v>
      </c>
      <c r="AK130" s="31" t="s">
        <v>943</v>
      </c>
      <c r="AL130" s="31" t="s">
        <v>944</v>
      </c>
      <c r="AM130" s="31" t="s">
        <v>944</v>
      </c>
      <c r="AN130" s="31" t="s">
        <v>70</v>
      </c>
      <c r="AO130" s="32">
        <f t="shared" ca="1" si="25"/>
        <v>1</v>
      </c>
      <c r="AP130" s="27">
        <f t="shared" si="26"/>
        <v>1</v>
      </c>
      <c r="AQ130" s="27">
        <f t="shared" si="27"/>
        <v>1</v>
      </c>
      <c r="AR130" s="27">
        <f t="shared" si="28"/>
        <v>1</v>
      </c>
      <c r="AS130" s="33">
        <f t="shared" si="17"/>
        <v>1</v>
      </c>
    </row>
    <row r="131" spans="1:45">
      <c r="A131" t="str">
        <f>'Model output'!A130</f>
        <v>TCGA-E8-A432</v>
      </c>
      <c r="B131" s="42">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29"/>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output'!G130)),AND(ISNUMBER(SEARCH("V ",'Model output'!G130)), NOT(ISNUMBER(SEARCH("VI",'Model output'!G130)))),ISNUMBER(SEARCH("five",'Model output'!G130)),ISNUMBER(SEARCH("5",'Model output'!G130))))), "lateral", "central"))</f>
        <v/>
      </c>
      <c r="H131" t="str">
        <f>IF('Model output'!H130="","negative",IF('Model output'!H130="[]", "negative", IF(OR(ISNUMBER(SEARCH("lymph node",'Model output'!H130)),ISNUMBER(SEARCH("Not mentioned",'Model output'!H130)),ISNUMBER(SEARCH("neck",'Model output'!H130)),ISNUMBER(SEARCH("Not applicable",'Model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33"/>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v>
      </c>
      <c r="O131" t="str">
        <f>IF('Model output'!M130="","",'Model output'!M130)</f>
        <v/>
      </c>
      <c r="P131" t="str">
        <f>IF('Model output'!N130="","",'Model output'!N130)</f>
        <v>2.5cm</v>
      </c>
      <c r="Q131" t="str">
        <f t="shared" si="30"/>
        <v>2.5cm</v>
      </c>
      <c r="R131" cm="1">
        <f t="array" ref="R131">IF(Q131="","",IF(ISNUMBER(SEARCH("cm",Q131)),MAX(VALUE(SUBSTITUTE(_xlfn.FILTERXML("&lt;t&gt;&lt;s&gt;"&amp;SUBSTITUTE(Q131,",","&lt;/s&gt;&lt;s&gt;")&amp;"&lt;/s&gt;&lt;/t&gt;","//s"),"cm",""))),MAX(VALUE(SUBSTITUTE(_xlfn.FILTERXML("&lt;t&gt;&lt;s&gt;"&amp;SUBSTITUTE(Q131,",","&lt;/s&gt;&lt;s&gt;")&amp;"&lt;/s&gt;&lt;/t&gt;","//s"),"mm","")))/10))</f>
        <v>2.5</v>
      </c>
      <c r="S131" t="str">
        <f>IF(OR('Model output'!P130="",ISNUMBER(SEARCH("Not identified", 'Model output'!P130)),ISNUMBER(SEARCH("Absent",'Model output'!P130)),ISNUMBER(SEARCH("No",'Model output'!P130)),ISNUMBER(SEARCH("Negative",'Model output'!P130))),"negative","positive")</f>
        <v>negative</v>
      </c>
      <c r="T131" t="str">
        <f>IF('Model output'!O130="","",'Model output'!O130)</f>
        <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t="str">
        <f>IF('Model output'!S130="","", IF('Model output'!S130= "[]", "", 'Model output'!S130))</f>
        <v>No</v>
      </c>
      <c r="Y131" t="str">
        <f>IF(OR('Model output'!S130="",ISNUMBER(SEARCH("Absent",'Model output'!S130)),ISNUMBER(SEARCH("Not identified",'Model output'!S130)),ISNUMBER(SEARCH("limited to thyroid",'Model output'!S130)),ISNUMBER(SEARCH("No",'Model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 IF('Model output'!T130="[]", "", IF('Model output'!T130="Not mentioned", "No", "Yes")))</f>
        <v/>
      </c>
      <c r="AB131" t="str">
        <f>IF(AA131&lt;&gt;"Yes","",IF(OR('Model output'!U130="",'Model output'!U130="[]",ISNUMBER(SEARCH("Not identified",'Model output'!U130))),"",'Model output'!U130))</f>
        <v/>
      </c>
      <c r="AC131" s="1" t="str">
        <f>IF(OR('Model output'!V130="", AND(ISERROR(SEARCH("Positive",'Model output'!V130)), ISNUMBER(SEARCH("Negative",'Model output'!V130))), ISNUMBER(SEARCH("Uninvolved",'Model output'!V130)), ISNUMBER(SEARCH("not involved",'Model output'!V130)), ISNUMBER(SEARCH("cannot be assessed",'Model output'!V130)), ISNUMBER(SEARCH("Free",'Model output'!V130)), ISNUMBER(SEARCH("1 mm",'Model output'!V130)), ISNUMBER(SEARCH("0.1 CM",'Model output'!V130)), ISNUMBER(SEARCH("less than 0.2 mm",'Model output'!V130)), ISNUMBER(SEARCH("less than 0.5 mm",'Model output'!V130)), ISNUMBER(SEARCH("Margins close",'Model output'!V130)), ISNUMBER(SEARCH("extends close to",'Model output'!V130)), ISNUMBER(SEARCH("abut",'Model output'!V130))), "negative", "positive")</f>
        <v>negative</v>
      </c>
      <c r="AE131" s="26"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AND(ISNUMBER(J131),J131&gt;=5),M131=""),AND(AND(ISNUMBER(J131),J131&gt;=5),AND(ISNUMBER(M131),M131&gt;=1)),AND(ISNUMBER(SERACH("papillary",N131)),OR(Y131="positive",Z131="positive"), ISNUMBER(SEARCH("BRAF",AB131)))),"intermediate","low"))</f>
        <v>low</v>
      </c>
      <c r="AF131" s="27" t="str">
        <f t="shared" si="31"/>
        <v>2</v>
      </c>
      <c r="AG131" s="27" t="str">
        <f t="shared" si="32"/>
        <v>0</v>
      </c>
      <c r="AH131" s="27" t="str">
        <f t="shared" si="34"/>
        <v>0</v>
      </c>
      <c r="AI131" s="34" t="str">
        <f t="shared" si="35"/>
        <v>I</v>
      </c>
      <c r="AJ131" s="26" t="s">
        <v>936</v>
      </c>
      <c r="AK131" s="31" t="s">
        <v>943</v>
      </c>
      <c r="AL131" s="31" t="s">
        <v>944</v>
      </c>
      <c r="AM131" s="31" t="s">
        <v>944</v>
      </c>
      <c r="AN131" s="31" t="s">
        <v>70</v>
      </c>
      <c r="AO131" s="32">
        <f t="shared" ca="1" si="25"/>
        <v>1</v>
      </c>
      <c r="AP131" s="27">
        <f t="shared" si="26"/>
        <v>1</v>
      </c>
      <c r="AQ131" s="27">
        <f t="shared" si="27"/>
        <v>1</v>
      </c>
      <c r="AR131" s="27">
        <f t="shared" si="28"/>
        <v>1</v>
      </c>
      <c r="AS131" s="33">
        <f t="shared" ref="AS131:AS194" si="36">IF(AI131=AN131,1,0)</f>
        <v>1</v>
      </c>
    </row>
    <row r="132" spans="1:45">
      <c r="A132" t="str">
        <f>'Model output'!A131</f>
        <v>TCGA-E8-A433</v>
      </c>
      <c r="B132" s="42">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29"/>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output'!G131)),AND(ISNUMBER(SEARCH("V ",'Model output'!G131)), NOT(ISNUMBER(SEARCH("VI",'Model output'!G131)))),ISNUMBER(SEARCH("five",'Model output'!G131)),ISNUMBER(SEARCH("5",'Model output'!G131))))), "lateral", "central"))</f>
        <v/>
      </c>
      <c r="H132" t="str">
        <f>IF('Model output'!H131="","negative",IF('Model output'!H131="[]", "negative", IF(OR(ISNUMBER(SEARCH("lymph node",'Model output'!H131)),ISNUMBER(SEARCH("Not mentioned",'Model output'!H131)),ISNUMBER(SEARCH("neck",'Model output'!H131)),ISNUMBER(SEARCH("Not applicable",'Model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33"/>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v>
      </c>
      <c r="O132" t="str">
        <f>IF('Model output'!M131="","",'Model output'!M131)</f>
        <v/>
      </c>
      <c r="P132" t="str">
        <f>IF('Model output'!N131="","",'Model output'!N131)</f>
        <v>2.5 cm</v>
      </c>
      <c r="Q132" t="str">
        <f t="shared" si="30"/>
        <v>2.5cm</v>
      </c>
      <c r="R132" cm="1">
        <f t="array" ref="R132">IF(Q132="","",IF(ISNUMBER(SEARCH("cm",Q132)),MAX(VALUE(SUBSTITUTE(_xlfn.FILTERXML("&lt;t&gt;&lt;s&gt;"&amp;SUBSTITUTE(Q132,",","&lt;/s&gt;&lt;s&gt;")&amp;"&lt;/s&gt;&lt;/t&gt;","//s"),"cm",""))),MAX(VALUE(SUBSTITUTE(_xlfn.FILTERXML("&lt;t&gt;&lt;s&gt;"&amp;SUBSTITUTE(Q132,",","&lt;/s&gt;&lt;s&gt;")&amp;"&lt;/s&gt;&lt;/t&gt;","//s"),"mm","")))/10))</f>
        <v>2.5</v>
      </c>
      <c r="S132" t="str">
        <f>IF(OR('Model output'!P131="",ISNUMBER(SEARCH("Not identified", 'Model output'!P131)),ISNUMBER(SEARCH("Absent",'Model output'!P131)),ISNUMBER(SEARCH("No",'Model output'!P131)),ISNUMBER(SEARCH("Negative",'Model output'!P131))),"negative","positive")</f>
        <v>positive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t="str">
        <f>IF('Model output'!S131="","", IF('Model output'!S131= "[]", "", 'Model output'!S131))</f>
        <v>No</v>
      </c>
      <c r="Y132" t="str">
        <f>IF(OR('Model output'!S131="",ISNUMBER(SEARCH("Absent",'Model output'!S131)),ISNUMBER(SEARCH("Not identified",'Model output'!S131)),ISNUMBER(SEARCH("limited to thyroid",'Model output'!S131)),ISNUMBER(SEARCH("No",'Model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 IF('Model output'!T131="[]", "", IF('Model output'!T131="Not mentioned", "No", "Yes")))</f>
        <v/>
      </c>
      <c r="AB132" t="str">
        <f>IF(AA132&lt;&gt;"Yes","",IF(OR('Model output'!U131="",'Model output'!U131="[]",ISNUMBER(SEARCH("Not identified",'Model output'!U131))),"",'Model output'!U131))</f>
        <v/>
      </c>
      <c r="AC132" s="1" t="str">
        <f>IF(OR('Model output'!V131="", AND(ISERROR(SEARCH("Positive",'Model output'!V131)), ISNUMBER(SEARCH("Negative",'Model output'!V131))), ISNUMBER(SEARCH("Uninvolved",'Model output'!V131)), ISNUMBER(SEARCH("not involved",'Model output'!V131)), ISNUMBER(SEARCH("cannot be assessed",'Model output'!V131)), ISNUMBER(SEARCH("Free",'Model output'!V131)), ISNUMBER(SEARCH("1 mm",'Model output'!V131)), ISNUMBER(SEARCH("0.1 CM",'Model output'!V131)), ISNUMBER(SEARCH("less than 0.2 mm",'Model output'!V131)), ISNUMBER(SEARCH("less than 0.5 mm",'Model output'!V131)), ISNUMBER(SEARCH("Margins close",'Model output'!V131)), ISNUMBER(SEARCH("extends close to",'Model output'!V131)), ISNUMBER(SEARCH("abut",'Model output'!V131))), "negative", "positive")</f>
        <v>negative</v>
      </c>
      <c r="AE132" s="26"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AND(ISNUMBER(J132),J132&gt;=5),M132=""),AND(AND(ISNUMBER(J132),J132&gt;=5),AND(ISNUMBER(M132),M132&gt;=1)),AND(ISNUMBER(SERACH("papillary",N132)),OR(Y132="positive",Z132="positive"), ISNUMBER(SEARCH("BRAF",AB132)))),"intermediate","low"))</f>
        <v>intermediate</v>
      </c>
      <c r="AF132" s="27" t="str">
        <f t="shared" si="31"/>
        <v>2</v>
      </c>
      <c r="AG132" s="27" t="str">
        <f t="shared" si="32"/>
        <v>0</v>
      </c>
      <c r="AH132" s="27" t="str">
        <f t="shared" si="34"/>
        <v>0</v>
      </c>
      <c r="AI132" s="34" t="str">
        <f t="shared" si="35"/>
        <v>I</v>
      </c>
      <c r="AJ132" s="26" t="s">
        <v>936</v>
      </c>
      <c r="AK132" s="31" t="s">
        <v>943</v>
      </c>
      <c r="AL132" s="31" t="s">
        <v>944</v>
      </c>
      <c r="AM132" s="31" t="s">
        <v>944</v>
      </c>
      <c r="AN132" s="31" t="s">
        <v>70</v>
      </c>
      <c r="AO132" s="32">
        <f t="shared" ref="AO132:AO163" ca="1" si="37">IF(AE132=AJ132,1,0)</f>
        <v>0</v>
      </c>
      <c r="AP132" s="27">
        <f t="shared" ref="AP132:AP163" si="38">IF(AF132=AK132, 1, IF(AND(AF132="x", AK132="0"), 1, IF(AND(AF132="0", AK132="x"), 1, 0)))</f>
        <v>1</v>
      </c>
      <c r="AQ132" s="27">
        <f t="shared" ref="AQ132:AQ163" si="39">IF(AG132=AL132, 1, IF(AND(AG132="x", AL132="0"), 1, IF(AND(AG132="0", AL132="x"), 1, 0)))</f>
        <v>1</v>
      </c>
      <c r="AR132" s="27">
        <f t="shared" ref="AR132:AR163" si="40">IF(AH132=AM132, 1, IF(AND(AH132="x", AM132="0"), 1, IF(AND(AH132="0", AM132="x"), 1, 0)))</f>
        <v>1</v>
      </c>
      <c r="AS132" s="33">
        <f t="shared" si="36"/>
        <v>1</v>
      </c>
    </row>
    <row r="133" spans="1:45">
      <c r="A133" t="str">
        <f>'Model output'!A132</f>
        <v>TCGA-E8-A434</v>
      </c>
      <c r="B133" s="42">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X</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X</v>
      </c>
      <c r="F133" t="str">
        <f t="shared" si="29"/>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output'!G132)),AND(ISNUMBER(SEARCH("V ",'Model output'!G132)), NOT(ISNUMBER(SEARCH("VI",'Model output'!G132)))),ISNUMBER(SEARCH("five",'Model output'!G132)),ISNUMBER(SEARCH("5",'Model output'!G132))))), "lateral", "central"))</f>
        <v/>
      </c>
      <c r="H133" t="str">
        <f>IF('Model output'!H132="","negative",IF('Model output'!H132="[]", "negative", IF(OR(ISNUMBER(SEARCH("lymph node",'Model output'!H132)),ISNUMBER(SEARCH("Not mentioned",'Model output'!H132)),ISNUMBER(SEARCH("neck",'Model output'!H132)),ISNUMBER(SEARCH("Not applicable",'Model output'!H132))),"negative","positive")))</f>
        <v>negative</v>
      </c>
      <c r="I133" t="str">
        <f>IF('Model output'!I132="","",IF(ISNUMBER('Model output'!I132),'Model output'!I132,1))</f>
        <v/>
      </c>
      <c r="J133" t="str">
        <f>IF('Model output'!J132="","",IF(AND(ISNUMBER('Model output'!J132),'Model output'!J132&lt;=I133),'Model output'!J132,IF(ISNUMBER(SEARCH("0/",'Model output'!J132)),0,1)))</f>
        <v/>
      </c>
      <c r="K133" t="str" cm="1">
        <f t="array" ref="K133">IF(COUNT(FIND({0,1,2,3,4,5,6,7,8,9},'Model output'!K132))&gt;0,'Model output'!K132,"")</f>
        <v/>
      </c>
      <c r="L133" s="8" t="str">
        <f t="shared" si="33"/>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v>
      </c>
      <c r="O133" t="str">
        <f>IF('Model output'!M132="","",'Model output'!M132)</f>
        <v/>
      </c>
      <c r="P133" t="str">
        <f>IF('Model output'!N132="","",'Model output'!N132)</f>
        <v>0.7 cm</v>
      </c>
      <c r="Q133" t="str">
        <f t="shared" si="30"/>
        <v>0.7cm</v>
      </c>
      <c r="R133" cm="1">
        <f t="array" ref="R133">IF(Q133="","",IF(ISNUMBER(SEARCH("cm",Q133)),MAX(VALUE(SUBSTITUTE(_xlfn.FILTERXML("&lt;t&gt;&lt;s&gt;"&amp;SUBSTITUTE(Q133,",","&lt;/s&gt;&lt;s&gt;")&amp;"&lt;/s&gt;&lt;/t&gt;","//s"),"cm",""))),MAX(VALUE(SUBSTITUTE(_xlfn.FILTERXML("&lt;t&gt;&lt;s&gt;"&amp;SUBSTITUTE(Q133,",","&lt;/s&gt;&lt;s&gt;")&amp;"&lt;/s&gt;&lt;/t&gt;","//s"),"mm","")))/10))</f>
        <v>0.7</v>
      </c>
      <c r="S133" t="str">
        <f>IF(OR('Model output'!P132="",ISNUMBER(SEARCH("Not identified", 'Model output'!P132)),ISNUMBER(SEARCH("Absent",'Model output'!P132)),ISNUMBER(SEARCH("No",'Model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t="str">
        <f>IF('Model output'!S132="","", IF('Model output'!S132= "[]", "", 'Model output'!S132))</f>
        <v>No</v>
      </c>
      <c r="Y133" t="str">
        <f>IF(OR('Model output'!S132="",ISNUMBER(SEARCH("Absent",'Model output'!S132)),ISNUMBER(SEARCH("Not identified",'Model output'!S132)),ISNUMBER(SEARCH("limited to thyroid",'Model output'!S132)),ISNUMBER(SEARCH("No",'Model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 IF('Model output'!T132="[]", "", IF('Model output'!T132="Not mentioned", "No", "Yes")))</f>
        <v/>
      </c>
      <c r="AB133" t="str">
        <f>IF(AA133&lt;&gt;"Yes","",IF(OR('Model output'!U132="",'Model output'!U132="[]",ISNUMBER(SEARCH("Not identified",'Model output'!U132))),"",'Model output'!U132))</f>
        <v/>
      </c>
      <c r="AC133" s="1" t="str">
        <f>IF(OR('Model output'!V132="", AND(ISERROR(SEARCH("Positive",'Model output'!V132)), ISNUMBER(SEARCH("Negative",'Model output'!V132))), ISNUMBER(SEARCH("Uninvolved",'Model output'!V132)), ISNUMBER(SEARCH("not involved",'Model output'!V132)), ISNUMBER(SEARCH("cannot be assessed",'Model output'!V132)), ISNUMBER(SEARCH("Free",'Model output'!V132)), ISNUMBER(SEARCH("1 mm",'Model output'!V132)), ISNUMBER(SEARCH("0.1 CM",'Model output'!V132)), ISNUMBER(SEARCH("less than 0.2 mm",'Model output'!V132)), ISNUMBER(SEARCH("less than 0.5 mm",'Model output'!V132)), ISNUMBER(SEARCH("Margins close",'Model output'!V132)), ISNUMBER(SEARCH("extends close to",'Model output'!V132)), ISNUMBER(SEARCH("abut",'Model output'!V132))), "negative", "positive")</f>
        <v>negative</v>
      </c>
      <c r="AE133" s="26"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AND(ISNUMBER(J133),J133&gt;=5),M133=""),AND(AND(ISNUMBER(J133),J133&gt;=5),AND(ISNUMBER(M133),M133&gt;=1)),AND(ISNUMBER(SERACH("papillary",N133)),OR(Y133="positive",Z133="positive"), ISNUMBER(SEARCH("BRAF",AB133)))),"intermediate","low"))</f>
        <v>low</v>
      </c>
      <c r="AF133" s="27" t="str">
        <f t="shared" si="31"/>
        <v>1a</v>
      </c>
      <c r="AG133" s="27" t="str">
        <f t="shared" si="32"/>
        <v>0</v>
      </c>
      <c r="AH133" s="27" t="str">
        <f t="shared" si="34"/>
        <v>0</v>
      </c>
      <c r="AI133" s="34" t="str">
        <f t="shared" si="35"/>
        <v>I</v>
      </c>
      <c r="AJ133" s="26" t="s">
        <v>936</v>
      </c>
      <c r="AK133" s="31" t="s">
        <v>945</v>
      </c>
      <c r="AL133" s="31" t="s">
        <v>944</v>
      </c>
      <c r="AM133" s="31" t="s">
        <v>944</v>
      </c>
      <c r="AN133" s="31" t="s">
        <v>70</v>
      </c>
      <c r="AO133" s="32">
        <f t="shared" ca="1" si="37"/>
        <v>1</v>
      </c>
      <c r="AP133" s="27">
        <f t="shared" si="38"/>
        <v>1</v>
      </c>
      <c r="AQ133" s="27">
        <f t="shared" si="39"/>
        <v>1</v>
      </c>
      <c r="AR133" s="27">
        <f t="shared" si="40"/>
        <v>1</v>
      </c>
      <c r="AS133" s="33">
        <f t="shared" si="36"/>
        <v>1</v>
      </c>
    </row>
    <row r="134" spans="1:45">
      <c r="A134" t="str">
        <f>'Model output'!A133</f>
        <v>TCGA-E8-A436</v>
      </c>
      <c r="B134" s="42">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29"/>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output'!G133)),AND(ISNUMBER(SEARCH("V ",'Model output'!G133)), NOT(ISNUMBER(SEARCH("VI",'Model output'!G133)))),ISNUMBER(SEARCH("five",'Model output'!G133)),ISNUMBER(SEARCH("5",'Model output'!G133))))), "lateral", "central"))</f>
        <v/>
      </c>
      <c r="H134" t="str">
        <f>IF('Model output'!H133="","negative",IF('Model output'!H133="[]", "negative", IF(OR(ISNUMBER(SEARCH("lymph node",'Model output'!H133)),ISNUMBER(SEARCH("Not mentioned",'Model output'!H133)),ISNUMBER(SEARCH("neck",'Model output'!H133)),ISNUMBER(SEARCH("Not applicable",'Model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33"/>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v>
      </c>
      <c r="O134" t="str">
        <f>IF('Model output'!M133="","",'Model output'!M133)</f>
        <v/>
      </c>
      <c r="P134" t="str">
        <f>IF('Model output'!N133="","",'Model output'!N133)</f>
        <v>2.5cm</v>
      </c>
      <c r="Q134" t="str">
        <f t="shared" si="30"/>
        <v>2.5cm</v>
      </c>
      <c r="R134" cm="1">
        <f t="array" ref="R134">IF(Q134="","",IF(ISNUMBER(SEARCH("cm",Q134)),MAX(VALUE(SUBSTITUTE(_xlfn.FILTERXML("&lt;t&gt;&lt;s&gt;"&amp;SUBSTITUTE(Q134,",","&lt;/s&gt;&lt;s&gt;")&amp;"&lt;/s&gt;&lt;/t&gt;","//s"),"cm",""))),MAX(VALUE(SUBSTITUTE(_xlfn.FILTERXML("&lt;t&gt;&lt;s&gt;"&amp;SUBSTITUTE(Q134,",","&lt;/s&gt;&lt;s&gt;")&amp;"&lt;/s&gt;&lt;/t&gt;","//s"),"mm","")))/10))</f>
        <v>2.5</v>
      </c>
      <c r="S134" t="str">
        <f>IF(OR('Model output'!P133="",ISNUMBER(SEARCH("Not identified", 'Model output'!P133)),ISNUMBER(SEARCH("Absent",'Model output'!P133)),ISNUMBER(SEARCH("No",'Model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t="str">
        <f>IF('Model output'!S133="","", IF('Model output'!S133= "[]", "", 'Model output'!S133))</f>
        <v>No</v>
      </c>
      <c r="Y134" t="str">
        <f>IF(OR('Model output'!S133="",ISNUMBER(SEARCH("Absent",'Model output'!S133)),ISNUMBER(SEARCH("Not identified",'Model output'!S133)),ISNUMBER(SEARCH("limited to thyroid",'Model output'!S133)),ISNUMBER(SEARCH("No",'Model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 IF('Model output'!T133="[]", "", IF('Model output'!T133="Not mentioned", "No", "Yes")))</f>
        <v/>
      </c>
      <c r="AB134" t="str">
        <f>IF(AA134&lt;&gt;"Yes","",IF(OR('Model output'!U133="",'Model output'!U133="[]",ISNUMBER(SEARCH("Not identified",'Model output'!U133))),"",'Model output'!U133))</f>
        <v/>
      </c>
      <c r="AC134" s="1" t="str">
        <f>IF(OR('Model output'!V133="", AND(ISERROR(SEARCH("Positive",'Model output'!V133)), ISNUMBER(SEARCH("Negative",'Model output'!V133))), ISNUMBER(SEARCH("Uninvolved",'Model output'!V133)), ISNUMBER(SEARCH("not involved",'Model output'!V133)), ISNUMBER(SEARCH("cannot be assessed",'Model output'!V133)), ISNUMBER(SEARCH("Free",'Model output'!V133)), ISNUMBER(SEARCH("1 mm",'Model output'!V133)), ISNUMBER(SEARCH("0.1 CM",'Model output'!V133)), ISNUMBER(SEARCH("less than 0.2 mm",'Model output'!V133)), ISNUMBER(SEARCH("less than 0.5 mm",'Model output'!V133)), ISNUMBER(SEARCH("Margins close",'Model output'!V133)), ISNUMBER(SEARCH("extends close to",'Model output'!V133)), ISNUMBER(SEARCH("abut",'Model output'!V133))), "negative", "positive")</f>
        <v>negative</v>
      </c>
      <c r="AE134" s="26"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AND(ISNUMBER(J134),J134&gt;=5),M134=""),AND(AND(ISNUMBER(J134),J134&gt;=5),AND(ISNUMBER(M134),M134&gt;=1)),AND(ISNUMBER(SERACH("papillary",N134)),OR(Y134="positive",Z134="positive"), ISNUMBER(SEARCH("BRAF",AB134)))),"intermediate","low"))</f>
        <v>low</v>
      </c>
      <c r="AF134" s="27" t="str">
        <f t="shared" si="31"/>
        <v>2</v>
      </c>
      <c r="AG134" s="27" t="str">
        <f t="shared" si="32"/>
        <v>0</v>
      </c>
      <c r="AH134" s="27" t="str">
        <f t="shared" si="34"/>
        <v>0</v>
      </c>
      <c r="AI134" s="34" t="str">
        <f t="shared" si="35"/>
        <v>I</v>
      </c>
      <c r="AJ134" s="26" t="s">
        <v>936</v>
      </c>
      <c r="AK134" s="31" t="s">
        <v>943</v>
      </c>
      <c r="AL134" s="31" t="s">
        <v>944</v>
      </c>
      <c r="AM134" s="31" t="s">
        <v>944</v>
      </c>
      <c r="AN134" s="31" t="s">
        <v>70</v>
      </c>
      <c r="AO134" s="32">
        <f t="shared" ca="1" si="37"/>
        <v>1</v>
      </c>
      <c r="AP134" s="27">
        <f t="shared" si="38"/>
        <v>1</v>
      </c>
      <c r="AQ134" s="27">
        <f t="shared" si="39"/>
        <v>1</v>
      </c>
      <c r="AR134" s="27">
        <f t="shared" si="40"/>
        <v>1</v>
      </c>
      <c r="AS134" s="33">
        <f t="shared" si="36"/>
        <v>1</v>
      </c>
    </row>
    <row r="135" spans="1:45">
      <c r="A135" t="str">
        <f>'Model output'!A134</f>
        <v>TCGA-E8-A437</v>
      </c>
      <c r="B135" s="42">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
      </c>
      <c r="F135" t="str">
        <f t="shared" si="29"/>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output'!G134)),AND(ISNUMBER(SEARCH("V ",'Model output'!G134)), NOT(ISNUMBER(SEARCH("VI",'Model output'!G134)))),ISNUMBER(SEARCH("five",'Model output'!G134)),ISNUMBER(SEARCH("5",'Model output'!G134))))), "lateral", "central"))</f>
        <v/>
      </c>
      <c r="H135" t="str">
        <f>IF('Model output'!H134="","negative",IF('Model output'!H134="[]", "negative", IF(OR(ISNUMBER(SEARCH("lymph node",'Model output'!H134)),ISNUMBER(SEARCH("Not mentioned",'Model output'!H134)),ISNUMBER(SEARCH("neck",'Model output'!H134)),ISNUMBER(SEARCH("Not applicable",'Model output'!H134))),"negative","positive")))</f>
        <v>negative</v>
      </c>
      <c r="I135" t="str">
        <f>IF('Model output'!I134="","",IF(ISNUMBER('Model output'!I134),'Model output'!I134,1))</f>
        <v/>
      </c>
      <c r="J135" t="str">
        <f>IF('Model output'!J134="","",IF(AND(ISNUMBER('Model output'!J134),'Model output'!J134&lt;=I135),'Model output'!J134,IF(ISNUMBER(SEARCH("0/",'Model output'!J134)),0,1)))</f>
        <v/>
      </c>
      <c r="K135" t="str" cm="1">
        <f t="array" ref="K135">IF(COUNT(FIND({0,1,2,3,4,5,6,7,8,9},'Model output'!K134))&gt;0,'Model output'!K134,"")</f>
        <v/>
      </c>
      <c r="L135" s="8" t="str">
        <f t="shared" si="33"/>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cm</v>
      </c>
      <c r="Q135" t="str">
        <f t="shared" si="30"/>
        <v>1.5cm</v>
      </c>
      <c r="R135" cm="1">
        <f t="array" ref="R135">IF(Q135="","",IF(ISNUMBER(SEARCH("cm",Q135)),MAX(VALUE(SUBSTITUTE(_xlfn.FILTERXML("&lt;t&gt;&lt;s&gt;"&amp;SUBSTITUTE(Q135,",","&lt;/s&gt;&lt;s&gt;")&amp;"&lt;/s&gt;&lt;/t&gt;","//s"),"cm",""))),MAX(VALUE(SUBSTITUTE(_xlfn.FILTERXML("&lt;t&gt;&lt;s&gt;"&amp;SUBSTITUTE(Q135,",","&lt;/s&gt;&lt;s&gt;")&amp;"&lt;/s&gt;&lt;/t&gt;","//s"),"mm","")))/10))</f>
        <v>1.5</v>
      </c>
      <c r="S135" t="str">
        <f>IF(OR('Model output'!P134="",ISNUMBER(SEARCH("Not identified", 'Model output'!P134)),ISNUMBER(SEARCH("Absent",'Model output'!P134)),ISNUMBER(SEARCH("No",'Model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t="str">
        <f>IF('Model output'!S134="","", IF('Model output'!S134= "[]", "", 'Model output'!S134))</f>
        <v>Not identified</v>
      </c>
      <c r="Y135" t="str">
        <f>IF(OR('Model output'!S134="",ISNUMBER(SEARCH("Absent",'Model output'!S134)),ISNUMBER(SEARCH("Not identified",'Model output'!S134)),ISNUMBER(SEARCH("limited to thyroid",'Model output'!S134)),ISNUMBER(SEARCH("No",'Model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 IF('Model output'!T134="[]", "", IF('Model output'!T134="Not mentioned", "No", "Yes")))</f>
        <v/>
      </c>
      <c r="AB135" t="str">
        <f>IF(AA135&lt;&gt;"Yes","",IF(OR('Model output'!U134="",'Model output'!U134="[]",ISNUMBER(SEARCH("Not identified",'Model output'!U134))),"",'Model output'!U134))</f>
        <v/>
      </c>
      <c r="AC135" s="1" t="str">
        <f>IF(OR('Model output'!V134="", AND(ISERROR(SEARCH("Positive",'Model output'!V134)), ISNUMBER(SEARCH("Negative",'Model output'!V134))), ISNUMBER(SEARCH("Uninvolved",'Model output'!V134)), ISNUMBER(SEARCH("not involved",'Model output'!V134)), ISNUMBER(SEARCH("cannot be assessed",'Model output'!V134)), ISNUMBER(SEARCH("Free",'Model output'!V134)), ISNUMBER(SEARCH("1 mm",'Model output'!V134)), ISNUMBER(SEARCH("0.1 CM",'Model output'!V134)), ISNUMBER(SEARCH("less than 0.2 mm",'Model output'!V134)), ISNUMBER(SEARCH("less than 0.5 mm",'Model output'!V134)), ISNUMBER(SEARCH("Margins close",'Model output'!V134)), ISNUMBER(SEARCH("extends close to",'Model output'!V134)), ISNUMBER(SEARCH("abut",'Model output'!V134))), "negative", "positive")</f>
        <v>negative</v>
      </c>
      <c r="AE135" s="26"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AND(ISNUMBER(J135),J135&gt;=5),M135=""),AND(AND(ISNUMBER(J135),J135&gt;=5),AND(ISNUMBER(M135),M135&gt;=1)),AND(ISNUMBER(SERACH("papillary",N135)),OR(Y135="positive",Z135="positive"), ISNUMBER(SEARCH("BRAF",AB135)))),"intermediate","low"))</f>
        <v>low</v>
      </c>
      <c r="AF135" s="27" t="str">
        <f t="shared" si="31"/>
        <v>1b</v>
      </c>
      <c r="AG135" s="27" t="str">
        <f t="shared" si="32"/>
        <v>0</v>
      </c>
      <c r="AH135" s="27" t="str">
        <f t="shared" si="34"/>
        <v>0</v>
      </c>
      <c r="AI135" s="34" t="str">
        <f t="shared" si="35"/>
        <v>I</v>
      </c>
      <c r="AJ135" s="26" t="s">
        <v>936</v>
      </c>
      <c r="AK135" s="31" t="s">
        <v>940</v>
      </c>
      <c r="AL135" s="31" t="s">
        <v>944</v>
      </c>
      <c r="AM135" s="31" t="s">
        <v>944</v>
      </c>
      <c r="AN135" s="31" t="s">
        <v>70</v>
      </c>
      <c r="AO135" s="32">
        <f t="shared" ca="1" si="37"/>
        <v>1</v>
      </c>
      <c r="AP135" s="27">
        <f t="shared" si="38"/>
        <v>1</v>
      </c>
      <c r="AQ135" s="27">
        <f t="shared" si="39"/>
        <v>1</v>
      </c>
      <c r="AR135" s="27">
        <f t="shared" si="40"/>
        <v>1</v>
      </c>
      <c r="AS135" s="33">
        <f t="shared" si="36"/>
        <v>1</v>
      </c>
    </row>
    <row r="136" spans="1:45">
      <c r="A136" t="str">
        <f>'Model output'!A135</f>
        <v>TCGA-E8-A438</v>
      </c>
      <c r="B136" s="42">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X</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X</v>
      </c>
      <c r="F136" t="str">
        <f t="shared" si="29"/>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output'!G135)),AND(ISNUMBER(SEARCH("V ",'Model output'!G135)), NOT(ISNUMBER(SEARCH("VI",'Model output'!G135)))),ISNUMBER(SEARCH("five",'Model output'!G135)),ISNUMBER(SEARCH("5",'Model output'!G135))))), "lateral", "central"))</f>
        <v/>
      </c>
      <c r="H136" t="str">
        <f>IF('Model output'!H135="","negative",IF('Model output'!H135="[]", "negative", IF(OR(ISNUMBER(SEARCH("lymph node",'Model output'!H135)),ISNUMBER(SEARCH("Not mentioned",'Model output'!H135)),ISNUMBER(SEARCH("neck",'Model output'!H135)),ISNUMBER(SEARCH("Not applicable",'Model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3"/>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
      </c>
      <c r="P136" t="str">
        <f>IF('Model output'!N135="","",'Model output'!N135)</f>
        <v>2.3 cm</v>
      </c>
      <c r="Q136" t="str">
        <f t="shared" si="30"/>
        <v>2.3cm</v>
      </c>
      <c r="R136" cm="1">
        <f t="array" ref="R136">IF(Q136="","",IF(ISNUMBER(SEARCH("cm",Q136)),MAX(VALUE(SUBSTITUTE(_xlfn.FILTERXML("&lt;t&gt;&lt;s&gt;"&amp;SUBSTITUTE(Q136,",","&lt;/s&gt;&lt;s&gt;")&amp;"&lt;/s&gt;&lt;/t&gt;","//s"),"cm",""))),MAX(VALUE(SUBSTITUTE(_xlfn.FILTERXML("&lt;t&gt;&lt;s&gt;"&amp;SUBSTITUTE(Q136,",","&lt;/s&gt;&lt;s&gt;")&amp;"&lt;/s&gt;&lt;/t&gt;","//s"),"mm","")))/10))</f>
        <v>2.2999999999999998</v>
      </c>
      <c r="S136" t="str">
        <f>IF(OR('Model output'!P135="",ISNUMBER(SEARCH("Not identified", 'Model output'!P135)),ISNUMBER(SEARCH("Absent",'Model output'!P135)),ISNUMBER(SEARCH("No",'Model output'!P135)),ISNUMBER(SEARCH("Negative",'Model output'!P135))),"negative","positive")</f>
        <v>negative</v>
      </c>
      <c r="T136" t="str">
        <f>IF('Model output'!O135="","",'Model output'!O135)</f>
        <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t="str">
        <f>IF('Model output'!S135="","", IF('Model output'!S135= "[]", "", 'Model output'!S135))</f>
        <v>Absent</v>
      </c>
      <c r="Y136" t="str">
        <f>IF(OR('Model output'!S135="",ISNUMBER(SEARCH("Absent",'Model output'!S135)),ISNUMBER(SEARCH("Not identified",'Model output'!S135)),ISNUMBER(SEARCH("limited to thyroid",'Model output'!S135)),ISNUMBER(SEARCH("No",'Model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 IF('Model output'!T135="[]", "", IF('Model output'!T135="Not mentioned", "No", "Yes")))</f>
        <v/>
      </c>
      <c r="AB136" t="str">
        <f>IF(AA136&lt;&gt;"Yes","",IF(OR('Model output'!U135="",'Model output'!U135="[]",ISNUMBER(SEARCH("Not identified",'Model output'!U135))),"",'Model output'!U135))</f>
        <v/>
      </c>
      <c r="AC136" s="1" t="str">
        <f>IF(OR('Model output'!V135="", AND(ISERROR(SEARCH("Positive",'Model output'!V135)), ISNUMBER(SEARCH("Negative",'Model output'!V135))), ISNUMBER(SEARCH("Uninvolved",'Model output'!V135)), ISNUMBER(SEARCH("not involved",'Model output'!V135)), ISNUMBER(SEARCH("cannot be assessed",'Model output'!V135)), ISNUMBER(SEARCH("Free",'Model output'!V135)), ISNUMBER(SEARCH("1 mm",'Model output'!V135)), ISNUMBER(SEARCH("0.1 CM",'Model output'!V135)), ISNUMBER(SEARCH("less than 0.2 mm",'Model output'!V135)), ISNUMBER(SEARCH("less than 0.5 mm",'Model output'!V135)), ISNUMBER(SEARCH("Margins close",'Model output'!V135)), ISNUMBER(SEARCH("extends close to",'Model output'!V135)), ISNUMBER(SEARCH("abut",'Model output'!V135))), "negative", "positive")</f>
        <v>negative</v>
      </c>
      <c r="AE136" s="26"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AND(ISNUMBER(J136),J136&gt;=5),M136=""),AND(AND(ISNUMBER(J136),J136&gt;=5),AND(ISNUMBER(M136),M136&gt;=1)),AND(ISNUMBER(SERACH("papillary",N136)),OR(Y136="positive",Z136="positive"), ISNUMBER(SEARCH("BRAF",AB136)))),"intermediate","low"))</f>
        <v>low</v>
      </c>
      <c r="AF136" s="27" t="str">
        <f t="shared" si="31"/>
        <v>2</v>
      </c>
      <c r="AG136" s="27" t="str">
        <f t="shared" si="32"/>
        <v>0</v>
      </c>
      <c r="AH136" s="27" t="str">
        <f t="shared" si="34"/>
        <v>0</v>
      </c>
      <c r="AI136" s="34" t="str">
        <f t="shared" si="35"/>
        <v>I</v>
      </c>
      <c r="AJ136" s="26" t="s">
        <v>936</v>
      </c>
      <c r="AK136" s="31" t="s">
        <v>943</v>
      </c>
      <c r="AL136" s="31" t="s">
        <v>941</v>
      </c>
      <c r="AM136" s="31" t="s">
        <v>944</v>
      </c>
      <c r="AN136" s="31" t="s">
        <v>70</v>
      </c>
      <c r="AO136" s="32">
        <f t="shared" ca="1" si="37"/>
        <v>1</v>
      </c>
      <c r="AP136" s="27">
        <f t="shared" si="38"/>
        <v>1</v>
      </c>
      <c r="AQ136" s="27">
        <f t="shared" si="39"/>
        <v>1</v>
      </c>
      <c r="AR136" s="27">
        <f t="shared" si="40"/>
        <v>1</v>
      </c>
      <c r="AS136" s="33">
        <f t="shared" si="36"/>
        <v>1</v>
      </c>
    </row>
    <row r="137" spans="1:45">
      <c r="A137" t="str">
        <f>'Model output'!A136</f>
        <v>TCGA-E8-A44K</v>
      </c>
      <c r="B137" s="42">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X</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X</v>
      </c>
      <c r="F137" t="str">
        <f t="shared" si="29"/>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output'!G136)),AND(ISNUMBER(SEARCH("V ",'Model output'!G136)), NOT(ISNUMBER(SEARCH("VI",'Model output'!G136)))),ISNUMBER(SEARCH("five",'Model output'!G136)),ISNUMBER(SEARCH("5",'Model output'!G136))))), "lateral", "central"))</f>
        <v/>
      </c>
      <c r="H137" t="str">
        <f>IF('Model output'!H136="","negative",IF('Model output'!H136="[]", "negative", IF(OR(ISNUMBER(SEARCH("lymph node",'Model output'!H136)),ISNUMBER(SEARCH("Not mentioned",'Model output'!H136)),ISNUMBER(SEARCH("neck",'Model output'!H136)),ISNUMBER(SEARCH("Not applicable",'Model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33"/>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v>
      </c>
      <c r="O137" t="str">
        <f>IF('Model output'!M136="","",'Model output'!M136)</f>
        <v/>
      </c>
      <c r="P137" t="str">
        <f>IF('Model output'!N136="","",'Model output'!N136)</f>
        <v>2 cm</v>
      </c>
      <c r="Q137" t="str">
        <f t="shared" si="30"/>
        <v>2cm</v>
      </c>
      <c r="R137" cm="1">
        <f t="array" ref="R137">IF(Q137="","",IF(ISNUMBER(SEARCH("cm",Q137)),MAX(VALUE(SUBSTITUTE(_xlfn.FILTERXML("&lt;t&gt;&lt;s&gt;"&amp;SUBSTITUTE(Q137,",","&lt;/s&gt;&lt;s&gt;")&amp;"&lt;/s&gt;&lt;/t&gt;","//s"),"cm",""))),MAX(VALUE(SUBSTITUTE(_xlfn.FILTERXML("&lt;t&gt;&lt;s&gt;"&amp;SUBSTITUTE(Q137,",","&lt;/s&gt;&lt;s&gt;")&amp;"&lt;/s&gt;&lt;/t&gt;","//s"),"mm","")))/10))</f>
        <v>2</v>
      </c>
      <c r="S137" t="str">
        <f>IF(OR('Model output'!P136="",ISNUMBER(SEARCH("Not identified", 'Model output'!P136)),ISNUMBER(SEARCH("Absent",'Model output'!P136)),ISNUMBER(SEARCH("No",'Model output'!P136)),ISNUMBER(SEARCH("Negative",'Model output'!P136))),"negative","positive")</f>
        <v>negative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negative</v>
      </c>
      <c r="X137" t="str">
        <f>IF('Model output'!S136="","", IF('Model output'!S136= "[]", "", 'Model output'!S136))</f>
        <v>No</v>
      </c>
      <c r="Y137" t="str">
        <f>IF(OR('Model output'!S136="",ISNUMBER(SEARCH("Absent",'Model output'!S136)),ISNUMBER(SEARCH("Not identified",'Model output'!S136)),ISNUMBER(SEARCH("limited to thyroid",'Model output'!S136)),ISNUMBER(SEARCH("No",'Model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 IF('Model output'!T136="[]", "", IF('Model output'!T136="Not mentioned", "No", "Yes")))</f>
        <v/>
      </c>
      <c r="AB137" t="str">
        <f>IF(AA137&lt;&gt;"Yes","",IF(OR('Model output'!U136="",'Model output'!U136="[]",ISNUMBER(SEARCH("Not identified",'Model output'!U136))),"",'Model output'!U136))</f>
        <v/>
      </c>
      <c r="AC137" s="1" t="str">
        <f>IF(OR('Model output'!V136="", AND(ISERROR(SEARCH("Positive",'Model output'!V136)), ISNUMBER(SEARCH("Negative",'Model output'!V136))), ISNUMBER(SEARCH("Uninvolved",'Model output'!V136)), ISNUMBER(SEARCH("not involved",'Model output'!V136)), ISNUMBER(SEARCH("cannot be assessed",'Model output'!V136)), ISNUMBER(SEARCH("Free",'Model output'!V136)), ISNUMBER(SEARCH("1 mm",'Model output'!V136)), ISNUMBER(SEARCH("0.1 CM",'Model output'!V136)), ISNUMBER(SEARCH("less than 0.2 mm",'Model output'!V136)), ISNUMBER(SEARCH("less than 0.5 mm",'Model output'!V136)), ISNUMBER(SEARCH("Margins close",'Model output'!V136)), ISNUMBER(SEARCH("extends close to",'Model output'!V136)), ISNUMBER(SEARCH("abut",'Model output'!V136))), "negative", "positive")</f>
        <v>negative</v>
      </c>
      <c r="AE137" s="26"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AND(ISNUMBER(J137),J137&gt;=5),M137=""),AND(AND(ISNUMBER(J137),J137&gt;=5),AND(ISNUMBER(M137),M137&gt;=1)),AND(ISNUMBER(SERACH("papillary",N137)),OR(Y137="positive",Z137="positive"), ISNUMBER(SEARCH("BRAF",AB137)))),"intermediate","low"))</f>
        <v>low</v>
      </c>
      <c r="AF137" s="27" t="str">
        <f t="shared" si="31"/>
        <v>1b</v>
      </c>
      <c r="AG137" s="27" t="str">
        <f t="shared" si="32"/>
        <v>0</v>
      </c>
      <c r="AH137" s="27" t="str">
        <f t="shared" si="34"/>
        <v>0</v>
      </c>
      <c r="AI137" s="34" t="str">
        <f t="shared" si="35"/>
        <v>I</v>
      </c>
      <c r="AJ137" s="26" t="s">
        <v>937</v>
      </c>
      <c r="AK137" s="31" t="s">
        <v>940</v>
      </c>
      <c r="AL137" s="31" t="s">
        <v>944</v>
      </c>
      <c r="AM137" s="31" t="s">
        <v>944</v>
      </c>
      <c r="AN137" s="31" t="s">
        <v>70</v>
      </c>
      <c r="AO137" s="32">
        <f t="shared" ca="1" si="37"/>
        <v>0</v>
      </c>
      <c r="AP137" s="27">
        <f t="shared" si="38"/>
        <v>1</v>
      </c>
      <c r="AQ137" s="27">
        <f t="shared" si="39"/>
        <v>1</v>
      </c>
      <c r="AR137" s="27">
        <f t="shared" si="40"/>
        <v>1</v>
      </c>
      <c r="AS137" s="33">
        <f t="shared" si="36"/>
        <v>1</v>
      </c>
    </row>
    <row r="138" spans="1:45">
      <c r="A138" t="str">
        <f>'Model output'!A137</f>
        <v>TCGA-E8-A44M</v>
      </c>
      <c r="B138" s="42">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X</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X</v>
      </c>
      <c r="F138" t="str">
        <f t="shared" si="29"/>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output'!G137)),AND(ISNUMBER(SEARCH("V ",'Model output'!G137)), NOT(ISNUMBER(SEARCH("VI",'Model output'!G137)))),ISNUMBER(SEARCH("five",'Model output'!G137)),ISNUMBER(SEARCH("5",'Model output'!G137))))), "lateral", "central"))</f>
        <v/>
      </c>
      <c r="H138" t="str">
        <f>IF('Model output'!H137="","negative",IF('Model output'!H137="[]", "negative", IF(OR(ISNUMBER(SEARCH("lymph node",'Model output'!H137)),ISNUMBER(SEARCH("Not mentioned",'Model output'!H137)),ISNUMBER(SEARCH("neck",'Model output'!H137)),ISNUMBER(SEARCH("Not applicable",'Model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33"/>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v>
      </c>
      <c r="O138" t="str">
        <f>IF('Model output'!M137="","",'Model output'!M137)</f>
        <v/>
      </c>
      <c r="P138" t="str">
        <f>IF('Model output'!N137="","",'Model output'!N137)</f>
        <v>1 x 1 x 0.5 cm</v>
      </c>
      <c r="Q138" t="str">
        <f t="shared" si="30"/>
        <v>1,1,0.5cm</v>
      </c>
      <c r="R138" cm="1">
        <f t="array" ref="R138">IF(Q138="","",IF(ISNUMBER(SEARCH("cm",Q138)),MAX(VALUE(SUBSTITUTE(_xlfn.FILTERXML("&lt;t&gt;&lt;s&gt;"&amp;SUBSTITUTE(Q138,",","&lt;/s&gt;&lt;s&gt;")&amp;"&lt;/s&gt;&lt;/t&gt;","//s"),"cm",""))),MAX(VALUE(SUBSTITUTE(_xlfn.FILTERXML("&lt;t&gt;&lt;s&gt;"&amp;SUBSTITUTE(Q138,",","&lt;/s&gt;&lt;s&gt;")&amp;"&lt;/s&gt;&lt;/t&gt;","//s"),"mm","")))/10))</f>
        <v>1</v>
      </c>
      <c r="S138" t="str">
        <f>IF(OR('Model output'!P137="",ISNUMBER(SEARCH("Not identified", 'Model output'!P137)),ISNUMBER(SEARCH("Absent",'Model output'!P137)),ISNUMBER(SEARCH("No",'Model output'!P137)),ISNUMBER(SEARCH("Negative",'Model output'!P137))),"negative","positive")</f>
        <v>negative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t="str">
        <f>IF('Model output'!S137="","", IF('Model output'!S137= "[]", "", 'Model output'!S137))</f>
        <v>No</v>
      </c>
      <c r="Y138" t="str">
        <f>IF(OR('Model output'!S137="",ISNUMBER(SEARCH("Absent",'Model output'!S137)),ISNUMBER(SEARCH("Not identified",'Model output'!S137)),ISNUMBER(SEARCH("limited to thyroid",'Model output'!S137)),ISNUMBER(SEARCH("No",'Model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 IF('Model output'!T137="[]", "", IF('Model output'!T137="Not mentioned", "No", "Yes")))</f>
        <v/>
      </c>
      <c r="AB138" t="str">
        <f>IF(AA138&lt;&gt;"Yes","",IF(OR('Model output'!U137="",'Model output'!U137="[]",ISNUMBER(SEARCH("Not identified",'Model output'!U137))),"",'Model output'!U137))</f>
        <v/>
      </c>
      <c r="AC138" s="1" t="str">
        <f>IF(OR('Model output'!V137="", AND(ISERROR(SEARCH("Positive",'Model output'!V137)), ISNUMBER(SEARCH("Negative",'Model output'!V137))), ISNUMBER(SEARCH("Uninvolved",'Model output'!V137)), ISNUMBER(SEARCH("not involved",'Model output'!V137)), ISNUMBER(SEARCH("cannot be assessed",'Model output'!V137)), ISNUMBER(SEARCH("Free",'Model output'!V137)), ISNUMBER(SEARCH("1 mm",'Model output'!V137)), ISNUMBER(SEARCH("0.1 CM",'Model output'!V137)), ISNUMBER(SEARCH("less than 0.2 mm",'Model output'!V137)), ISNUMBER(SEARCH("less than 0.5 mm",'Model output'!V137)), ISNUMBER(SEARCH("Margins close",'Model output'!V137)), ISNUMBER(SEARCH("extends close to",'Model output'!V137)), ISNUMBER(SEARCH("abut",'Model output'!V137))), "negative", "positive")</f>
        <v>negative</v>
      </c>
      <c r="AE138" s="26"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AND(ISNUMBER(J138),J138&gt;=5),M138=""),AND(AND(ISNUMBER(J138),J138&gt;=5),AND(ISNUMBER(M138),M138&gt;=1)),AND(ISNUMBER(SERACH("papillary",N138)),OR(Y138="positive",Z138="positive"), ISNUMBER(SEARCH("BRAF",AB138)))),"intermediate","low"))</f>
        <v>low</v>
      </c>
      <c r="AF138" s="27" t="str">
        <f t="shared" si="31"/>
        <v>1a</v>
      </c>
      <c r="AG138" s="27" t="str">
        <f t="shared" si="32"/>
        <v>0</v>
      </c>
      <c r="AH138" s="27" t="str">
        <f t="shared" si="34"/>
        <v>0</v>
      </c>
      <c r="AI138" s="34" t="str">
        <f t="shared" si="35"/>
        <v>I</v>
      </c>
      <c r="AJ138" s="26" t="s">
        <v>937</v>
      </c>
      <c r="AK138" s="31" t="s">
        <v>945</v>
      </c>
      <c r="AL138" s="31" t="s">
        <v>944</v>
      </c>
      <c r="AM138" s="31" t="s">
        <v>944</v>
      </c>
      <c r="AN138" s="31" t="s">
        <v>70</v>
      </c>
      <c r="AO138" s="32">
        <f t="shared" ca="1" si="37"/>
        <v>0</v>
      </c>
      <c r="AP138" s="27">
        <f t="shared" si="38"/>
        <v>1</v>
      </c>
      <c r="AQ138" s="27">
        <f t="shared" si="39"/>
        <v>1</v>
      </c>
      <c r="AR138" s="27">
        <f t="shared" si="40"/>
        <v>1</v>
      </c>
      <c r="AS138" s="33">
        <f t="shared" si="36"/>
        <v>1</v>
      </c>
    </row>
    <row r="139" spans="1:45">
      <c r="A139" t="str">
        <f>'Model output'!A138</f>
        <v>TCGA-EL-A3D5</v>
      </c>
      <c r="B139" s="42">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29"/>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output'!G138)),AND(ISNUMBER(SEARCH("V ",'Model output'!G138)), NOT(ISNUMBER(SEARCH("VI",'Model output'!G138)))),ISNUMBER(SEARCH("five",'Model output'!G138)),ISNUMBER(SEARCH("5",'Model output'!G138))))), "lateral", "central"))</f>
        <v>lateral</v>
      </c>
      <c r="H139" t="str">
        <f>IF('Model output'!H138="","negative",IF('Model output'!H138="[]", "negative", IF(OR(ISNUMBER(SEARCH("lymph node",'Model output'!H138)),ISNUMBER(SEARCH("Not mentioned",'Model output'!H138)),ISNUMBER(SEARCH("neck",'Model output'!H138)),ISNUMBER(SEARCH("Not applicable",'Model output'!H138))),"negative","positive")))</f>
        <v>negative</v>
      </c>
      <c r="I139">
        <f>IF('Model output'!I138="","",IF(ISNUMBER('Model output'!I138),'Model output'!I138,1))</f>
        <v>1</v>
      </c>
      <c r="J139">
        <f>IF('Model output'!J138="","",IF(AND(ISNUMBER('Model output'!J138),'Model output'!J138&lt;=I139),'Model output'!J138,IF(ISNUMBER(SEARCH("0/",'Model output'!J138)),0,1)))</f>
        <v>1</v>
      </c>
      <c r="K139" t="str" cm="1">
        <f t="array" ref="K139">IF(COUNT(FIND({0,1,2,3,4,5,6,7,8,9},'Model output'!K138))&gt;0,'Model output'!K138,"")</f>
        <v/>
      </c>
      <c r="L139" s="8" t="str">
        <f t="shared" si="33"/>
        <v/>
      </c>
      <c r="M139" t="str" cm="1">
        <f t="array" ref="M139">IF(L139="","",IF(ISNUMBER(SEARCH("cm",L139)),MAX(VALUE(SUBSTITUTE(_xlfn.FILTERXML("&lt;t&gt;&lt;s&gt;"&amp;SUBSTITUTE(L139,",","&lt;/s&gt;&lt;s&gt;")&amp;"&lt;/s&gt;&lt;/t&gt;","//s"),"cm",""))),MAX(VALUE(SUBSTITUTE(_xlfn.FILTERXML("&lt;t&gt;&lt;s&gt;"&amp;SUBSTITUTE(L139,",","&lt;/s&gt;&lt;s&gt;")&amp;"&lt;/s&gt;&lt;/t&gt;","//s"),"mm","")))/10))</f>
        <v/>
      </c>
      <c r="N139" t="str">
        <f>IF('Model output'!L138="","",'Model output'!L138)</f>
        <v>Papillary</v>
      </c>
      <c r="O139" t="str">
        <f>IF('Model output'!M138="","",'Model output'!M138)</f>
        <v>Oncocytic and Follicular</v>
      </c>
      <c r="P139" t="str">
        <f>IF('Model output'!N138="","",'Model output'!N138)</f>
        <v>2.5 cm</v>
      </c>
      <c r="Q139" t="str">
        <f t="shared" si="30"/>
        <v>2.5cm</v>
      </c>
      <c r="R139" cm="1">
        <f t="array" ref="R139">IF(Q139="","",IF(ISNUMBER(SEARCH("cm",Q139)),MAX(VALUE(SUBSTITUTE(_xlfn.FILTERXML("&lt;t&gt;&lt;s&gt;"&amp;SUBSTITUTE(Q139,",","&lt;/s&gt;&lt;s&gt;")&amp;"&lt;/s&gt;&lt;/t&gt;","//s"),"cm",""))),MAX(VALUE(SUBSTITUTE(_xlfn.FILTERXML("&lt;t&gt;&lt;s&gt;"&amp;SUBSTITUTE(Q139,",","&lt;/s&gt;&lt;s&gt;")&amp;"&lt;/s&gt;&lt;/t&gt;","//s"),"mm","")))/10))</f>
        <v>2.5</v>
      </c>
      <c r="S139" t="str">
        <f>IF(OR('Model output'!P138="",ISNUMBER(SEARCH("Not identified", 'Model output'!P138)),ISNUMBER(SEARCH("Absent",'Model output'!P138)),ISNUMBER(SEARCH("No",'Model output'!P138)),ISNUMBER(SEARCH("Negative",'Model output'!P138))),"negative","positive")</f>
        <v>positive</v>
      </c>
      <c r="T139" t="str">
        <f>IF('Model output'!O138="","",'Model output'!O138)</f>
        <v>Multi-focal: Yes</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positive</v>
      </c>
      <c r="X139" t="str">
        <f>IF('Model output'!S138="","", IF('Model output'!S138= "[]", "", 'Model output'!S138))</f>
        <v>Present, extending into fibroadipose tissue</v>
      </c>
      <c r="Y139" t="str">
        <f>IF(OR('Model output'!S138="",ISNUMBER(SEARCH("Absent",'Model output'!S138)),ISNUMBER(SEARCH("Not identified",'Model output'!S138)),ISNUMBER(SEARCH("limited to thyroid",'Model output'!S138)),ISNUMBER(SEARCH("No",'Model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 IF('Model output'!T138="[]", "", IF('Model output'!T138="Not mentioned", "No", "Yes")))</f>
        <v/>
      </c>
      <c r="AB139" t="str">
        <f>IF(AA139&lt;&gt;"Yes","",IF(OR('Model output'!U138="",'Model output'!U138="[]",ISNUMBER(SEARCH("Not identified",'Model output'!U138))),"",'Model output'!U138))</f>
        <v/>
      </c>
      <c r="AC139" s="1" t="str">
        <f>IF(OR('Model output'!V138="", AND(ISERROR(SEARCH("Positive",'Model output'!V138)), ISNUMBER(SEARCH("Negative",'Model output'!V138))), ISNUMBER(SEARCH("Uninvolved",'Model output'!V138)), ISNUMBER(SEARCH("not involved",'Model output'!V138)), ISNUMBER(SEARCH("cannot be assessed",'Model output'!V138)), ISNUMBER(SEARCH("Free",'Model output'!V138)), ISNUMBER(SEARCH("1 mm",'Model output'!V138)), ISNUMBER(SEARCH("0.1 CM",'Model output'!V138)), ISNUMBER(SEARCH("less than 0.2 mm",'Model output'!V138)), ISNUMBER(SEARCH("less than 0.5 mm",'Model output'!V138)), ISNUMBER(SEARCH("Margins close",'Model output'!V138)), ISNUMBER(SEARCH("extends close to",'Model output'!V138)), ISNUMBER(SEARCH("abut",'Model output'!V138))), "negative", "positive")</f>
        <v>negative</v>
      </c>
      <c r="AE139" s="26"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AND(ISNUMBER(J139),J139&gt;=5),M139=""),AND(AND(ISNUMBER(J139),J139&gt;=5),AND(ISNUMBER(M139),M139&gt;=1)),AND(ISNUMBER(SERACH("papillary",N139)),OR(Y139="positive",Z139="positive"), ISNUMBER(SEARCH("BRAF",AB139)))),"intermediate","low"))</f>
        <v>intermediate</v>
      </c>
      <c r="AF139" s="27" t="str">
        <f t="shared" si="31"/>
        <v>2</v>
      </c>
      <c r="AG139" s="27" t="str">
        <f t="shared" si="32"/>
        <v>1b</v>
      </c>
      <c r="AH139" s="27" t="str">
        <f t="shared" si="34"/>
        <v>0</v>
      </c>
      <c r="AI139" s="34" t="str">
        <f t="shared" si="35"/>
        <v>I</v>
      </c>
      <c r="AJ139" s="26" t="s">
        <v>937</v>
      </c>
      <c r="AK139" s="31" t="s">
        <v>943</v>
      </c>
      <c r="AL139" s="31" t="s">
        <v>940</v>
      </c>
      <c r="AM139" s="31" t="s">
        <v>944</v>
      </c>
      <c r="AN139" s="31" t="s">
        <v>70</v>
      </c>
      <c r="AO139" s="32">
        <f t="shared" ca="1" si="37"/>
        <v>1</v>
      </c>
      <c r="AP139" s="27">
        <f t="shared" si="38"/>
        <v>1</v>
      </c>
      <c r="AQ139" s="27">
        <f t="shared" si="39"/>
        <v>1</v>
      </c>
      <c r="AR139" s="27">
        <f t="shared" si="40"/>
        <v>1</v>
      </c>
      <c r="AS139" s="33">
        <f t="shared" si="36"/>
        <v>1</v>
      </c>
    </row>
    <row r="140" spans="1:45">
      <c r="A140" t="str">
        <f>'Model output'!A139</f>
        <v>TCGA-EL-A3GQ</v>
      </c>
      <c r="B140" s="42">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X</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X</v>
      </c>
      <c r="F140" t="str">
        <f t="shared" si="29"/>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output'!G139)),AND(ISNUMBER(SEARCH("V ",'Model output'!G139)), NOT(ISNUMBER(SEARCH("VI",'Model output'!G139)))),ISNUMBER(SEARCH("five",'Model output'!G139)),ISNUMBER(SEARCH("5",'Model output'!G139))))), "lateral", "central"))</f>
        <v/>
      </c>
      <c r="H140" t="str">
        <f>IF('Model output'!H139="","negative",IF('Model output'!H139="[]", "negative", IF(OR(ISNUMBER(SEARCH("lymph node",'Model output'!H139)),ISNUMBER(SEARCH("Not mentioned",'Model output'!H139)),ISNUMBER(SEARCH("neck",'Model output'!H139)),ISNUMBER(SEARCH("Not applicable",'Model output'!H139))),"negative","positive")))</f>
        <v>negative</v>
      </c>
      <c r="I140">
        <f>IF('Model output'!I139="","",IF(ISNUMBER('Model output'!I139),'Model output'!I139,1))</f>
        <v>1</v>
      </c>
      <c r="J140">
        <f>IF('Model output'!J139="","",IF(AND(ISNUMBER('Model output'!J139),'Model output'!J139&lt;=I140),'Model output'!J139,IF(ISNUMBER(SEARCH("0/",'Model output'!J139)),0,1)))</f>
        <v>0</v>
      </c>
      <c r="K140" t="str" cm="1">
        <f t="array" ref="K140">IF(COUNT(FIND({0,1,2,3,4,5,6,7,8,9},'Model output'!K139))&gt;0,'Model output'!K139,"")</f>
        <v/>
      </c>
      <c r="L140" s="8" t="str">
        <f t="shared" si="33"/>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 variant</v>
      </c>
      <c r="P140" t="str">
        <f>IF('Model output'!N139="","",'Model output'!N139)</f>
        <v>1.3 cm</v>
      </c>
      <c r="Q140" t="str">
        <f t="shared" si="30"/>
        <v>1.3cm</v>
      </c>
      <c r="R140" cm="1">
        <f t="array" ref="R140">IF(Q140="","",IF(ISNUMBER(SEARCH("cm",Q140)),MAX(VALUE(SUBSTITUTE(_xlfn.FILTERXML("&lt;t&gt;&lt;s&gt;"&amp;SUBSTITUTE(Q140,",","&lt;/s&gt;&lt;s&gt;")&amp;"&lt;/s&gt;&lt;/t&gt;","//s"),"cm",""))),MAX(VALUE(SUBSTITUTE(_xlfn.FILTERXML("&lt;t&gt;&lt;s&gt;"&amp;SUBSTITUTE(Q140,",","&lt;/s&gt;&lt;s&gt;")&amp;"&lt;/s&gt;&lt;/t&gt;","//s"),"mm","")))/10))</f>
        <v>1.3</v>
      </c>
      <c r="S140" t="str">
        <f>IF(OR('Model output'!P139="",ISNUMBER(SEARCH("Not identified", 'Model output'!P139)),ISNUMBER(SEARCH("Absent",'Model output'!P139)),ISNUMBER(SEARCH("No",'Model output'!P139)),ISNUMBER(SEARCH("Negative",'Model output'!P139))),"negative","positive")</f>
        <v>negative</v>
      </c>
      <c r="T140">
        <f>IF('Model output'!O139="","",'Model output'!O139)</f>
        <v>1</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positive</v>
      </c>
      <c r="X140" t="str">
        <f>IF('Model output'!S139="","", IF('Model output'!S139= "[]", "", 'Model output'!S139))</f>
        <v>Absent</v>
      </c>
      <c r="Y140" t="str">
        <f>IF(OR('Model output'!S139="",ISNUMBER(SEARCH("Absent",'Model output'!S139)),ISNUMBER(SEARCH("Not identified",'Model output'!S139)),ISNUMBER(SEARCH("limited to thyroid",'Model output'!S139)),ISNUMBER(SEARCH("No",'Model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 IF('Model output'!T139="[]", "", IF('Model output'!T139="Not mentioned", "No", "Yes")))</f>
        <v/>
      </c>
      <c r="AB140" t="str">
        <f>IF(AA140&lt;&gt;"Yes","",IF(OR('Model output'!U139="",'Model output'!U139="[]",ISNUMBER(SEARCH("Not identified",'Model output'!U139))),"",'Model output'!U139))</f>
        <v/>
      </c>
      <c r="AC140" s="1" t="str">
        <f>IF(OR('Model output'!V139="", AND(ISERROR(SEARCH("Positive",'Model output'!V139)), ISNUMBER(SEARCH("Negative",'Model output'!V139))), ISNUMBER(SEARCH("Uninvolved",'Model output'!V139)), ISNUMBER(SEARCH("not involved",'Model output'!V139)), ISNUMBER(SEARCH("cannot be assessed",'Model output'!V139)), ISNUMBER(SEARCH("Free",'Model output'!V139)), ISNUMBER(SEARCH("1 mm",'Model output'!V139)), ISNUMBER(SEARCH("0.1 CM",'Model output'!V139)), ISNUMBER(SEARCH("less than 0.2 mm",'Model output'!V139)), ISNUMBER(SEARCH("less than 0.5 mm",'Model output'!V139)), ISNUMBER(SEARCH("Margins close",'Model output'!V139)), ISNUMBER(SEARCH("extends close to",'Model output'!V139)), ISNUMBER(SEARCH("abut",'Model output'!V139))), "negative", "positive")</f>
        <v>negative</v>
      </c>
      <c r="AE140" s="26"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AND(ISNUMBER(J140),J140&gt;=5),M140=""),AND(AND(ISNUMBER(J140),J140&gt;=5),AND(ISNUMBER(M140),M140&gt;=1)),AND(ISNUMBER(SERACH("papillary",N140)),OR(Y140="positive",Z140="positive"), ISNUMBER(SEARCH("BRAF",AB140)))),"intermediate","low"))</f>
        <v>low</v>
      </c>
      <c r="AF140" s="27" t="str">
        <f t="shared" si="31"/>
        <v>1b</v>
      </c>
      <c r="AG140" s="27" t="str">
        <f t="shared" si="32"/>
        <v>0</v>
      </c>
      <c r="AH140" s="27" t="str">
        <f t="shared" si="34"/>
        <v>0</v>
      </c>
      <c r="AI140" s="34" t="str">
        <f t="shared" si="35"/>
        <v>I</v>
      </c>
      <c r="AJ140" s="26" t="s">
        <v>936</v>
      </c>
      <c r="AK140" s="31" t="s">
        <v>940</v>
      </c>
      <c r="AL140" s="31" t="s">
        <v>941</v>
      </c>
      <c r="AM140" s="31" t="s">
        <v>944</v>
      </c>
      <c r="AN140" s="31" t="s">
        <v>70</v>
      </c>
      <c r="AO140" s="32">
        <f t="shared" ca="1" si="37"/>
        <v>1</v>
      </c>
      <c r="AP140" s="27">
        <f t="shared" si="38"/>
        <v>1</v>
      </c>
      <c r="AQ140" s="27">
        <f t="shared" si="39"/>
        <v>1</v>
      </c>
      <c r="AR140" s="27">
        <f t="shared" si="40"/>
        <v>1</v>
      </c>
      <c r="AS140" s="33">
        <f t="shared" si="36"/>
        <v>1</v>
      </c>
    </row>
    <row r="141" spans="1:45">
      <c r="A141" t="str">
        <f>'Model output'!A140</f>
        <v>TCGA-EL-A3N2</v>
      </c>
      <c r="B141" s="42">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4b</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1a</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X</v>
      </c>
      <c r="F141" t="str">
        <f t="shared" si="29"/>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output'!G140)),AND(ISNUMBER(SEARCH("V ",'Model output'!G140)), NOT(ISNUMBER(SEARCH("VI",'Model output'!G140)))),ISNUMBER(SEARCH("five",'Model output'!G140)),ISNUMBER(SEARCH("5",'Model output'!G140))))), "lateral", "central"))</f>
        <v>lateral</v>
      </c>
      <c r="H141" t="str">
        <f>IF('Model output'!H140="","negative",IF('Model output'!H140="[]", "negative", IF(OR(ISNUMBER(SEARCH("lymph node",'Model output'!H140)),ISNUMBER(SEARCH("Not mentioned",'Model output'!H140)),ISNUMBER(SEARCH("neck",'Model output'!H140)),ISNUMBER(SEARCH("Not applicable",'Model output'!H140))),"negative","positive")))</f>
        <v>negative</v>
      </c>
      <c r="I141">
        <f>IF('Model output'!I140="","",IF(ISNUMBER('Model output'!I140),'Model output'!I140,1))</f>
        <v>17</v>
      </c>
      <c r="J141">
        <f>IF('Model output'!J140="","",IF(AND(ISNUMBER('Model output'!J140),'Model output'!J140&lt;=I141),'Model output'!J140,IF(ISNUMBER(SEARCH("0/",'Model output'!J140)),0,1)))</f>
        <v>5</v>
      </c>
      <c r="K141" t="str" cm="1">
        <f t="array" ref="K141">IF(COUNT(FIND({0,1,2,3,4,5,6,7,8,9},'Model output'!K140))&gt;0,'Model output'!K140,"")</f>
        <v>2.5 cm</v>
      </c>
      <c r="L141" s="8" t="str">
        <f t="shared" si="33"/>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 cm</v>
      </c>
      <c r="Q141" t="str">
        <f t="shared" si="30"/>
        <v>3.5cm</v>
      </c>
      <c r="R141" cm="1">
        <f t="array" ref="R141">IF(Q141="","",IF(ISNUMBER(SEARCH("cm",Q141)),MAX(VALUE(SUBSTITUTE(_xlfn.FILTERXML("&lt;t&gt;&lt;s&gt;"&amp;SUBSTITUTE(Q141,",","&lt;/s&gt;&lt;s&gt;")&amp;"&lt;/s&gt;&lt;/t&gt;","//s"),"cm",""))),MAX(VALUE(SUBSTITUTE(_xlfn.FILTERXML("&lt;t&gt;&lt;s&gt;"&amp;SUBSTITUTE(Q141,",","&lt;/s&gt;&lt;s&gt;")&amp;"&lt;/s&gt;&lt;/t&gt;","//s"),"mm","")))/10))</f>
        <v>3.5</v>
      </c>
      <c r="S141" t="str">
        <f>IF(OR('Model output'!P140="",ISNUMBER(SEARCH("Not identified", 'Model output'!P140)),ISNUMBER(SEARCH("Absent",'Model output'!P140)),ISNUMBER(SEARCH("No",'Model output'!P140)),ISNUMBER(SEARCH("Negative",'Model output'!P140))),"negative","positive")</f>
        <v>positive</v>
      </c>
      <c r="T141" t="str">
        <f>IF('Model output'!O140="","",'Model output'!O140)</f>
        <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positive</v>
      </c>
      <c r="X141" t="str">
        <f>IF('Model output'!S140="","", IF('Model output'!S140= "[]", "", 'Model output'!S140))</f>
        <v>Present, extending into fibroadipose tissue and abutting skeletal muscle</v>
      </c>
      <c r="Y141" t="str">
        <f>IF(OR('Model output'!S140="",ISNUMBER(SEARCH("Absent",'Model output'!S140)),ISNUMBER(SEARCH("Not identified",'Model output'!S140)),ISNUMBER(SEARCH("limited to thyroid",'Model output'!S140)),ISNUMBER(SEARCH("No",'Model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 IF('Model output'!T140="[]", "", IF('Model output'!T140="Not mentioned", "No", "Yes")))</f>
        <v/>
      </c>
      <c r="AB141" t="str">
        <f>IF(AA141&lt;&gt;"Yes","",IF(OR('Model output'!U140="",'Model output'!U140="[]",ISNUMBER(SEARCH("Not identified",'Model output'!U140))),"",'Model output'!U140))</f>
        <v/>
      </c>
      <c r="AC141" s="1" t="str">
        <f>IF(OR('Model output'!V140="", AND(ISERROR(SEARCH("Positive",'Model output'!V140)), ISNUMBER(SEARCH("Negative",'Model output'!V140))), ISNUMBER(SEARCH("Uninvolved",'Model output'!V140)), ISNUMBER(SEARCH("not involved",'Model output'!V140)), ISNUMBER(SEARCH("cannot be assessed",'Model output'!V140)), ISNUMBER(SEARCH("Free",'Model output'!V140)), ISNUMBER(SEARCH("1 mm",'Model output'!V140)), ISNUMBER(SEARCH("0.1 CM",'Model output'!V140)), ISNUMBER(SEARCH("less than 0.2 mm",'Model output'!V140)), ISNUMBER(SEARCH("less than 0.5 mm",'Model output'!V140)), ISNUMBER(SEARCH("Margins close",'Model output'!V140)), ISNUMBER(SEARCH("extends close to",'Model output'!V140)), ISNUMBER(SEARCH("abut",'Model output'!V140))), "negative", "positive")</f>
        <v>negative</v>
      </c>
      <c r="AE141" s="26"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AND(ISNUMBER(J141),J141&gt;=5),M141=""),AND(AND(ISNUMBER(J141),J141&gt;=5),AND(ISNUMBER(M141),M141&gt;=1)),AND(ISNUMBER(SERACH("papillary",N141)),OR(Y141="positive",Z141="positive"), ISNUMBER(SEARCH("BRAF",AB141)))),"intermediate","low"))</f>
        <v>high</v>
      </c>
      <c r="AF141" s="27" t="str">
        <f t="shared" si="31"/>
        <v>3b</v>
      </c>
      <c r="AG141" s="27" t="str">
        <f t="shared" si="32"/>
        <v>1b</v>
      </c>
      <c r="AH141" s="27" t="str">
        <f t="shared" si="34"/>
        <v>0</v>
      </c>
      <c r="AI141" s="34" t="str">
        <f t="shared" si="35"/>
        <v>I</v>
      </c>
      <c r="AJ141" s="26" t="s">
        <v>935</v>
      </c>
      <c r="AK141" s="31" t="s">
        <v>947</v>
      </c>
      <c r="AL141" s="31" t="s">
        <v>940</v>
      </c>
      <c r="AM141" s="31" t="s">
        <v>944</v>
      </c>
      <c r="AN141" s="31" t="s">
        <v>70</v>
      </c>
      <c r="AO141" s="32">
        <f t="shared" si="37"/>
        <v>1</v>
      </c>
      <c r="AP141" s="27">
        <f t="shared" si="38"/>
        <v>0</v>
      </c>
      <c r="AQ141" s="27">
        <f t="shared" si="39"/>
        <v>1</v>
      </c>
      <c r="AR141" s="27">
        <f t="shared" si="40"/>
        <v>1</v>
      </c>
      <c r="AS141" s="33">
        <f t="shared" si="36"/>
        <v>1</v>
      </c>
    </row>
    <row r="142" spans="1:45">
      <c r="A142" t="str">
        <f>'Model output'!A141</f>
        <v>TCGA-EL-A4K0</v>
      </c>
      <c r="B142" s="42">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X</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X</v>
      </c>
      <c r="F142" t="str">
        <f t="shared" si="29"/>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output'!G141)),AND(ISNUMBER(SEARCH("V ",'Model output'!G141)), NOT(ISNUMBER(SEARCH("VI",'Model output'!G141)))),ISNUMBER(SEARCH("five",'Model output'!G141)),ISNUMBER(SEARCH("5",'Model output'!G141))))), "lateral", "central"))</f>
        <v/>
      </c>
      <c r="H142" t="str">
        <f>IF('Model output'!H141="","negative",IF('Model output'!H141="[]", "negative", IF(OR(ISNUMBER(SEARCH("lymph node",'Model output'!H141)),ISNUMBER(SEARCH("Not mentioned",'Model output'!H141)),ISNUMBER(SEARCH("neck",'Model output'!H141)),ISNUMBER(SEARCH("Not applicable",'Model output'!H141))),"negative","positive")))</f>
        <v>negative</v>
      </c>
      <c r="I142">
        <f>IF('Model output'!I141="","",IF(ISNUMBER('Model output'!I141),'Model output'!I141,1))</f>
        <v>1</v>
      </c>
      <c r="J142">
        <f>IF('Model output'!J141="","",IF(AND(ISNUMBER('Model output'!J141),'Model output'!J141&lt;=I142),'Model output'!J141,IF(ISNUMBER(SEARCH("0/",'Model output'!J141)),0,1)))</f>
        <v>0</v>
      </c>
      <c r="K142" t="str" cm="1">
        <f t="array" ref="K142">IF(COUNT(FIND({0,1,2,3,4,5,6,7,8,9},'Model output'!K141))&gt;0,'Model output'!K141,"")</f>
        <v/>
      </c>
      <c r="L142" s="8" t="str">
        <f t="shared" si="33"/>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v>
      </c>
      <c r="P142" t="str">
        <f>IF('Model output'!N141="","",'Model output'!N141)</f>
        <v>1.1 cm</v>
      </c>
      <c r="Q142" t="str">
        <f t="shared" si="30"/>
        <v>1.1cm</v>
      </c>
      <c r="R142" cm="1">
        <f t="array" ref="R142">IF(Q142="","",IF(ISNUMBER(SEARCH("cm",Q142)),MAX(VALUE(SUBSTITUTE(_xlfn.FILTERXML("&lt;t&gt;&lt;s&gt;"&amp;SUBSTITUTE(Q142,",","&lt;/s&gt;&lt;s&gt;")&amp;"&lt;/s&gt;&lt;/t&gt;","//s"),"cm",""))),MAX(VALUE(SUBSTITUTE(_xlfn.FILTERXML("&lt;t&gt;&lt;s&gt;"&amp;SUBSTITUTE(Q142,",","&lt;/s&gt;&lt;s&gt;")&amp;"&lt;/s&gt;&lt;/t&gt;","//s"),"mm","")))/10))</f>
        <v>1.1000000000000001</v>
      </c>
      <c r="S142" t="str">
        <f>IF(OR('Model output'!P141="",ISNUMBER(SEARCH("Not identified", 'Model output'!P141)),ISNUMBER(SEARCH("Absent",'Model output'!P141)),ISNUMBER(SEARCH("No",'Model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t="str">
        <f>IF('Model output'!S141="","", IF('Model output'!S141= "[]", "", 'Model output'!S141))</f>
        <v>Absent</v>
      </c>
      <c r="Y142" t="str">
        <f>IF(OR('Model output'!S141="",ISNUMBER(SEARCH("Absent",'Model output'!S141)),ISNUMBER(SEARCH("Not identified",'Model output'!S141)),ISNUMBER(SEARCH("limited to thyroid",'Model output'!S141)),ISNUMBER(SEARCH("No",'Model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 IF('Model output'!T141="[]", "", IF('Model output'!T141="Not mentioned", "No", "Yes")))</f>
        <v/>
      </c>
      <c r="AB142" t="str">
        <f>IF(AA142&lt;&gt;"Yes","",IF(OR('Model output'!U141="",'Model output'!U141="[]",ISNUMBER(SEARCH("Not identified",'Model output'!U141))),"",'Model output'!U141))</f>
        <v/>
      </c>
      <c r="AC142" s="1" t="str">
        <f>IF(OR('Model output'!V141="", AND(ISERROR(SEARCH("Positive",'Model output'!V141)), ISNUMBER(SEARCH("Negative",'Model output'!V141))), ISNUMBER(SEARCH("Uninvolved",'Model output'!V141)), ISNUMBER(SEARCH("not involved",'Model output'!V141)), ISNUMBER(SEARCH("cannot be assessed",'Model output'!V141)), ISNUMBER(SEARCH("Free",'Model output'!V141)), ISNUMBER(SEARCH("1 mm",'Model output'!V141)), ISNUMBER(SEARCH("0.1 CM",'Model output'!V141)), ISNUMBER(SEARCH("less than 0.2 mm",'Model output'!V141)), ISNUMBER(SEARCH("less than 0.5 mm",'Model output'!V141)), ISNUMBER(SEARCH("Margins close",'Model output'!V141)), ISNUMBER(SEARCH("extends close to",'Model output'!V141)), ISNUMBER(SEARCH("abut",'Model output'!V141))), "negative", "positive")</f>
        <v>negative</v>
      </c>
      <c r="AE142" s="26"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AND(ISNUMBER(J142),J142&gt;=5),M142=""),AND(AND(ISNUMBER(J142),J142&gt;=5),AND(ISNUMBER(M142),M142&gt;=1)),AND(ISNUMBER(SERACH("papillary",N142)),OR(Y142="positive",Z142="positive"), ISNUMBER(SEARCH("BRAF",AB142)))),"intermediate","low"))</f>
        <v>low</v>
      </c>
      <c r="AF142" s="27" t="str">
        <f t="shared" si="31"/>
        <v>1b</v>
      </c>
      <c r="AG142" s="27" t="str">
        <f t="shared" si="32"/>
        <v>0</v>
      </c>
      <c r="AH142" s="27" t="str">
        <f t="shared" si="34"/>
        <v>0</v>
      </c>
      <c r="AI142" s="34" t="str">
        <f t="shared" si="35"/>
        <v>I</v>
      </c>
      <c r="AJ142" s="26" t="s">
        <v>936</v>
      </c>
      <c r="AK142" s="31" t="s">
        <v>940</v>
      </c>
      <c r="AL142" s="31" t="s">
        <v>941</v>
      </c>
      <c r="AM142" s="31" t="s">
        <v>944</v>
      </c>
      <c r="AN142" s="31" t="s">
        <v>70</v>
      </c>
      <c r="AO142" s="32">
        <f t="shared" ca="1" si="37"/>
        <v>1</v>
      </c>
      <c r="AP142" s="27">
        <f t="shared" si="38"/>
        <v>1</v>
      </c>
      <c r="AQ142" s="27">
        <f t="shared" si="39"/>
        <v>1</v>
      </c>
      <c r="AR142" s="27">
        <f t="shared" si="40"/>
        <v>1</v>
      </c>
      <c r="AS142" s="33">
        <f t="shared" si="36"/>
        <v>1</v>
      </c>
    </row>
    <row r="143" spans="1:45">
      <c r="A143" t="str">
        <f>'Model output'!A142</f>
        <v>TCGA-EL-A4K1</v>
      </c>
      <c r="B143" s="42">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X</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X</v>
      </c>
      <c r="F143" t="str">
        <f t="shared" si="29"/>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output'!G142)),AND(ISNUMBER(SEARCH("V ",'Model output'!G142)), NOT(ISNUMBER(SEARCH("VI",'Model output'!G142)))),ISNUMBER(SEARCH("five",'Model output'!G142)),ISNUMBER(SEARCH("5",'Model output'!G142))))), "lateral", "central"))</f>
        <v>central</v>
      </c>
      <c r="H143" t="str">
        <f>IF('Model output'!H142="","negative",IF('Model output'!H142="[]", "negative", IF(OR(ISNUMBER(SEARCH("lymph node",'Model output'!H142)),ISNUMBER(SEARCH("Not mentioned",'Model output'!H142)),ISNUMBER(SEARCH("neck",'Model output'!H142)),ISNUMBER(SEARCH("Not applicable",'Model output'!H142))),"negative","positive")))</f>
        <v>negative</v>
      </c>
      <c r="I143">
        <f>IF('Model output'!I142="","",IF(ISNUMBER('Model output'!I142),'Model output'!I142,1))</f>
        <v>5</v>
      </c>
      <c r="J143">
        <f>IF('Model output'!J142="","",IF(AND(ISNUMBER('Model output'!J142),'Model output'!J142&lt;=I143),'Model output'!J142,IF(ISNUMBER(SEARCH("0/",'Model output'!J142)),0,1)))</f>
        <v>3</v>
      </c>
      <c r="K143" t="str" cm="1">
        <f t="array" ref="K143">IF(COUNT(FIND({0,1,2,3,4,5,6,7,8,9},'Model output'!K142))&gt;0,'Model output'!K142,"")</f>
        <v>0.4 cm</v>
      </c>
      <c r="L143" s="8" t="str">
        <f t="shared" si="33"/>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30"/>
        <v>2.9cm</v>
      </c>
      <c r="R143" cm="1">
        <f t="array" ref="R143">IF(Q143="","",IF(ISNUMBER(SEARCH("cm",Q143)),MAX(VALUE(SUBSTITUTE(_xlfn.FILTERXML("&lt;t&gt;&lt;s&gt;"&amp;SUBSTITUTE(Q143,",","&lt;/s&gt;&lt;s&gt;")&amp;"&lt;/s&gt;&lt;/t&gt;","//s"),"cm",""))),MAX(VALUE(SUBSTITUTE(_xlfn.FILTERXML("&lt;t&gt;&lt;s&gt;"&amp;SUBSTITUTE(Q143,",","&lt;/s&gt;&lt;s&gt;")&amp;"&lt;/s&gt;&lt;/t&gt;","//s"),"mm","")))/10))</f>
        <v>2.9</v>
      </c>
      <c r="S143" t="str">
        <f>IF(OR('Model output'!P142="",ISNUMBER(SEARCH("Not identified", 'Model output'!P142)),ISNUMBER(SEARCH("Absent",'Model output'!P142)),ISNUMBER(SEARCH("No",'Model output'!P142)),ISNUMBER(SEARCH("Negative",'Model output'!P142))),"negative","positive")</f>
        <v>negative</v>
      </c>
      <c r="T143" t="str">
        <f>IF('Model output'!O142="","",'Model output'!O142)</f>
        <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t="str">
        <f>IF('Model output'!S142="","", IF('Model output'!S142= "[]", "", 'Model output'!S142))</f>
        <v>Present, extending into skeletal muscle</v>
      </c>
      <c r="Y143" t="str">
        <f>IF(OR('Model output'!S142="",ISNUMBER(SEARCH("Absent",'Model output'!S142)),ISNUMBER(SEARCH("Not identified",'Model output'!S142)),ISNUMBER(SEARCH("limited to thyroid",'Model output'!S142)),ISNUMBER(SEARCH("No",'Model output'!S142)),ISNUMBER(SEARCH("negative",'Model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positive</v>
      </c>
      <c r="AA143" t="str">
        <f>IF('Model output'!T142="","", IF('Model output'!T142="[]", "", IF('Model output'!T142="Not mentioned", "No", "Yes")))</f>
        <v/>
      </c>
      <c r="AB143" t="str">
        <f>IF(AA143&lt;&gt;"Yes","",IF(OR('Model output'!U142="",'Model output'!U142="[]",ISNUMBER(SEARCH("Not identified",'Model output'!U142))),"",'Model output'!U142))</f>
        <v/>
      </c>
      <c r="AC143" s="1" t="str">
        <f>IF(OR('Model output'!V142="", AND(ISERROR(SEARCH("Positive",'Model output'!V142)), ISNUMBER(SEARCH("Negative",'Model output'!V142))), ISNUMBER(SEARCH("Uninvolved",'Model output'!V142)), ISNUMBER(SEARCH("not involved",'Model output'!V142)), ISNUMBER(SEARCH("cannot be assessed",'Model output'!V142)), ISNUMBER(SEARCH("Free",'Model output'!V142)), ISNUMBER(SEARCH("1 mm",'Model output'!V142)), ISNUMBER(SEARCH("0.1 CM",'Model output'!V142)), ISNUMBER(SEARCH("less than 0.2 mm",'Model output'!V142)), ISNUMBER(SEARCH("less than 0.5 mm",'Model output'!V142)), ISNUMBER(SEARCH("Margins close",'Model output'!V142)), ISNUMBER(SEARCH("extends close to",'Model output'!V142)), ISNUMBER(SEARCH("abut",'Model output'!V142))), "negative", "positive")</f>
        <v>negative</v>
      </c>
      <c r="AE143" s="26"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AND(ISNUMBER(J143),J143&gt;=5),M143=""),AND(AND(ISNUMBER(J143),J143&gt;=5),AND(ISNUMBER(M143),M143&gt;=1)),AND(ISNUMBER(SERACH("papillary",N143)),OR(Y143="positive",Z143="positive"), ISNUMBER(SEARCH("BRAF",AB143)))),"intermediate","low"))</f>
        <v>high</v>
      </c>
      <c r="AF143" s="27" t="str">
        <f t="shared" si="31"/>
        <v>3b</v>
      </c>
      <c r="AG143" s="27" t="str">
        <f t="shared" si="32"/>
        <v>1a</v>
      </c>
      <c r="AH143" s="27" t="str">
        <f t="shared" si="34"/>
        <v>0</v>
      </c>
      <c r="AI143" s="34" t="str">
        <f t="shared" si="35"/>
        <v>II</v>
      </c>
      <c r="AJ143" s="26" t="s">
        <v>935</v>
      </c>
      <c r="AK143" s="31" t="s">
        <v>939</v>
      </c>
      <c r="AL143" s="31" t="s">
        <v>945</v>
      </c>
      <c r="AM143" s="31" t="s">
        <v>944</v>
      </c>
      <c r="AN143" s="31" t="s">
        <v>942</v>
      </c>
      <c r="AO143" s="32">
        <f t="shared" si="37"/>
        <v>1</v>
      </c>
      <c r="AP143" s="27">
        <f t="shared" si="38"/>
        <v>1</v>
      </c>
      <c r="AQ143" s="27">
        <f t="shared" si="39"/>
        <v>1</v>
      </c>
      <c r="AR143" s="27">
        <f t="shared" si="40"/>
        <v>1</v>
      </c>
      <c r="AS143" s="33">
        <f t="shared" si="36"/>
        <v>1</v>
      </c>
    </row>
    <row r="144" spans="1:45">
      <c r="A144" t="str">
        <f>'Model output'!A143</f>
        <v>TCGA-EL-A4K2</v>
      </c>
      <c r="B144" s="42">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X</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X</v>
      </c>
      <c r="F144" t="str">
        <f t="shared" si="29"/>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output'!G143)),AND(ISNUMBER(SEARCH("V ",'Model output'!G143)), NOT(ISNUMBER(SEARCH("VI",'Model output'!G143)))),ISNUMBER(SEARCH("five",'Model output'!G143)),ISNUMBER(SEARCH("5",'Model output'!G143))))), "lateral", "central"))</f>
        <v/>
      </c>
      <c r="H144" t="str">
        <f>IF('Model output'!H143="","negative",IF('Model output'!H143="[]", "negative", IF(OR(ISNUMBER(SEARCH("lymph node",'Model output'!H143)),ISNUMBER(SEARCH("Not mentioned",'Model output'!H143)),ISNUMBER(SEARCH("neck",'Model output'!H143)),ISNUMBER(SEARCH("Not applicable",'Model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8" t="str">
        <f t="shared" si="33"/>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30"/>
        <v>1.8cm</v>
      </c>
      <c r="R144" cm="1">
        <f t="array" ref="R144">IF(Q144="","",IF(ISNUMBER(SEARCH("cm",Q144)),MAX(VALUE(SUBSTITUTE(_xlfn.FILTERXML("&lt;t&gt;&lt;s&gt;"&amp;SUBSTITUTE(Q144,",","&lt;/s&gt;&lt;s&gt;")&amp;"&lt;/s&gt;&lt;/t&gt;","//s"),"cm",""))),MAX(VALUE(SUBSTITUTE(_xlfn.FILTERXML("&lt;t&gt;&lt;s&gt;"&amp;SUBSTITUTE(Q144,",","&lt;/s&gt;&lt;s&gt;")&amp;"&lt;/s&gt;&lt;/t&gt;","//s"),"mm","")))/10))</f>
        <v>1.8</v>
      </c>
      <c r="S144" t="str">
        <f>IF(OR('Model output'!P143="",ISNUMBER(SEARCH("Not identified", 'Model output'!P143)),ISNUMBER(SEARCH("Absent",'Model output'!P143)),ISNUMBER(SEARCH("No",'Model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t="str">
        <f>IF('Model output'!S143="","", IF('Model output'!S143= "[]", "", 'Model output'!S143))</f>
        <v>Absent</v>
      </c>
      <c r="Y144" t="str">
        <f>IF(OR('Model output'!S143="",ISNUMBER(SEARCH("Absent",'Model output'!S143)),ISNUMBER(SEARCH("Not identified",'Model output'!S143)),ISNUMBER(SEARCH("limited to thyroid",'Model output'!S143)),ISNUMBER(SEARCH("No",'Model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 IF('Model output'!T143="[]", "", IF('Model output'!T143="Not mentioned", "No", "Yes")))</f>
        <v/>
      </c>
      <c r="AB144" t="str">
        <f>IF(AA144&lt;&gt;"Yes","",IF(OR('Model output'!U143="",'Model output'!U143="[]",ISNUMBER(SEARCH("Not identified",'Model output'!U143))),"",'Model output'!U143))</f>
        <v/>
      </c>
      <c r="AC144" s="1" t="str">
        <f>IF(OR('Model output'!V143="", AND(ISERROR(SEARCH("Positive",'Model output'!V143)), ISNUMBER(SEARCH("Negative",'Model output'!V143))), ISNUMBER(SEARCH("Uninvolved",'Model output'!V143)), ISNUMBER(SEARCH("not involved",'Model output'!V143)), ISNUMBER(SEARCH("cannot be assessed",'Model output'!V143)), ISNUMBER(SEARCH("Free",'Model output'!V143)), ISNUMBER(SEARCH("1 mm",'Model output'!V143)), ISNUMBER(SEARCH("0.1 CM",'Model output'!V143)), ISNUMBER(SEARCH("less than 0.2 mm",'Model output'!V143)), ISNUMBER(SEARCH("less than 0.5 mm",'Model output'!V143)), ISNUMBER(SEARCH("Margins close",'Model output'!V143)), ISNUMBER(SEARCH("extends close to",'Model output'!V143)), ISNUMBER(SEARCH("abut",'Model output'!V143))), "negative", "positive")</f>
        <v>negative</v>
      </c>
      <c r="AE144" s="26"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AND(ISNUMBER(J144),J144&gt;=5),M144=""),AND(AND(ISNUMBER(J144),J144&gt;=5),AND(ISNUMBER(M144),M144&gt;=1)),AND(ISNUMBER(SERACH("papillary",N144)),OR(Y144="positive",Z144="positive"), ISNUMBER(SEARCH("BRAF",AB144)))),"intermediate","low"))</f>
        <v>low</v>
      </c>
      <c r="AF144" s="27" t="str">
        <f t="shared" si="31"/>
        <v>1b</v>
      </c>
      <c r="AG144" s="27" t="str">
        <f t="shared" si="32"/>
        <v>0</v>
      </c>
      <c r="AH144" s="27" t="str">
        <f t="shared" si="34"/>
        <v>0</v>
      </c>
      <c r="AI144" s="34" t="str">
        <f t="shared" si="35"/>
        <v>I</v>
      </c>
      <c r="AJ144" s="26" t="s">
        <v>936</v>
      </c>
      <c r="AK144" s="31" t="s">
        <v>940</v>
      </c>
      <c r="AL144" s="31" t="s">
        <v>941</v>
      </c>
      <c r="AM144" s="31" t="s">
        <v>944</v>
      </c>
      <c r="AN144" s="31" t="s">
        <v>70</v>
      </c>
      <c r="AO144" s="32">
        <f t="shared" ca="1" si="37"/>
        <v>1</v>
      </c>
      <c r="AP144" s="27">
        <f t="shared" si="38"/>
        <v>1</v>
      </c>
      <c r="AQ144" s="27">
        <f t="shared" si="39"/>
        <v>1</v>
      </c>
      <c r="AR144" s="27">
        <f t="shared" si="40"/>
        <v>1</v>
      </c>
      <c r="AS144" s="33">
        <f t="shared" si="36"/>
        <v>1</v>
      </c>
    </row>
    <row r="145" spans="1:45">
      <c r="A145" t="str">
        <f>'Model output'!A144</f>
        <v>TCGA-EL-A4K4</v>
      </c>
      <c r="B145" s="42">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X</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X</v>
      </c>
      <c r="F145" t="str">
        <f t="shared" si="29"/>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output'!G144)),AND(ISNUMBER(SEARCH("V ",'Model output'!G144)), NOT(ISNUMBER(SEARCH("VI",'Model output'!G144)))),ISNUMBER(SEARCH("five",'Model output'!G144)),ISNUMBER(SEARCH("5",'Model output'!G144))))), "lateral", "central"))</f>
        <v>central</v>
      </c>
      <c r="H145" t="str">
        <f>IF('Model output'!H144="","negative",IF('Model output'!H144="[]", "negative", IF(OR(ISNUMBER(SEARCH("lymph node",'Model output'!H144)),ISNUMBER(SEARCH("Not mentioned",'Model output'!H144)),ISNUMBER(SEARCH("neck",'Model output'!H144)),ISNUMBER(SEARCH("Not applicable",'Model output'!H144))),"negative","positive")))</f>
        <v>negative</v>
      </c>
      <c r="I145">
        <f>IF('Model output'!I144="","",IF(ISNUMBER('Model output'!I144),'Model output'!I144,1))</f>
        <v>15</v>
      </c>
      <c r="J145">
        <f>IF('Model output'!J144="","",IF(AND(ISNUMBER('Model output'!J144),'Model output'!J144&lt;=I145),'Model output'!J144,IF(ISNUMBER(SEARCH("0/",'Model output'!J144)),0,1)))</f>
        <v>9</v>
      </c>
      <c r="K145" t="str" cm="1">
        <f t="array" ref="K145">IF(COUNT(FIND({0,1,2,3,4,5,6,7,8,9},'Model output'!K144))&gt;0,'Model output'!K144,"")</f>
        <v>4 cm</v>
      </c>
      <c r="L145" s="8" t="str">
        <f t="shared" si="33"/>
        <v>4cm</v>
      </c>
      <c r="M145" cm="1">
        <f t="array" ref="M145">IF(L145="","",IF(ISNUMBER(SEARCH("cm",L145)),MAX(VALUE(SUBSTITUTE(_xlfn.FILTERXML("&lt;t&gt;&lt;s&gt;"&amp;SUBSTITUTE(L145,",","&lt;/s&gt;&lt;s&gt;")&amp;"&lt;/s&gt;&lt;/t&gt;","//s"),"cm",""))),MAX(VALUE(SUBSTITUTE(_xlfn.FILTERXML("&lt;t&gt;&lt;s&gt;"&amp;SUBSTITUTE(L145,",","&lt;/s&gt;&lt;s&gt;")&amp;"&lt;/s&gt;&lt;/t&gt;","//s"),"mm","")))/10))</f>
        <v>4</v>
      </c>
      <c r="N145" t="str">
        <f>IF('Model output'!L144="","",'Model output'!L144)</f>
        <v>Papillary</v>
      </c>
      <c r="O145" t="str">
        <f>IF('Model output'!M144="","",'Model output'!M144)</f>
        <v>Conventional</v>
      </c>
      <c r="P145" t="str">
        <f>IF('Model output'!N144="","",'Model output'!N144)</f>
        <v>4.4 cm</v>
      </c>
      <c r="Q145" t="str">
        <f t="shared" si="30"/>
        <v>4.4cm</v>
      </c>
      <c r="R145" cm="1">
        <f t="array" ref="R145">IF(Q145="","",IF(ISNUMBER(SEARCH("cm",Q145)),MAX(VALUE(SUBSTITUTE(_xlfn.FILTERXML("&lt;t&gt;&lt;s&gt;"&amp;SUBSTITUTE(Q145,",","&lt;/s&gt;&lt;s&gt;")&amp;"&lt;/s&gt;&lt;/t&gt;","//s"),"cm",""))),MAX(VALUE(SUBSTITUTE(_xlfn.FILTERXML("&lt;t&gt;&lt;s&gt;"&amp;SUBSTITUTE(Q145,",","&lt;/s&gt;&lt;s&gt;")&amp;"&lt;/s&gt;&lt;/t&gt;","//s"),"mm","")))/10))</f>
        <v>4.4000000000000004</v>
      </c>
      <c r="S145" t="str">
        <f>IF(OR('Model output'!P144="",ISNUMBER(SEARCH("Not identified", 'Model output'!P144)),ISNUMBER(SEARCH("Absent",'Model output'!P144)),ISNUMBER(SEARCH("No",'Model output'!P144)),ISNUMBER(SEARCH("Negative",'Model output'!P144))),"negative","positive")</f>
        <v>positive</v>
      </c>
      <c r="T145" t="str">
        <f>IF('Model output'!O144="","",'Model output'!O144)</f>
        <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t="str">
        <f>IF('Model output'!S144="","", IF('Model output'!S144= "[]", "", 'Model output'!S144))</f>
        <v>Present, extending into skeletal muscle</v>
      </c>
      <c r="Y145" t="str">
        <f>IF(OR('Model output'!S144="",ISNUMBER(SEARCH("Absent",'Model output'!S144)),ISNUMBER(SEARCH("Not identified",'Model output'!S144)),ISNUMBER(SEARCH("limited to thyroid",'Model output'!S144)),ISNUMBER(SEARCH("No",'Model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 IF('Model output'!T144="[]", "", IF('Model output'!T144="Not mentioned", "No", "Yes")))</f>
        <v/>
      </c>
      <c r="AB145" t="str">
        <f>IF(AA145&lt;&gt;"Yes","",IF(OR('Model output'!U144="",'Model output'!U144="[]",ISNUMBER(SEARCH("Not identified",'Model output'!U144))),"",'Model output'!U144))</f>
        <v/>
      </c>
      <c r="AC145" s="1" t="str">
        <f>IF(OR('Model output'!V144="", AND(ISERROR(SEARCH("Positive",'Model output'!V144)), ISNUMBER(SEARCH("Negative",'Model output'!V144))), ISNUMBER(SEARCH("Uninvolved",'Model output'!V144)), ISNUMBER(SEARCH("not involved",'Model output'!V144)), ISNUMBER(SEARCH("cannot be assessed",'Model output'!V144)), ISNUMBER(SEARCH("Free",'Model output'!V144)), ISNUMBER(SEARCH("1 mm",'Model output'!V144)), ISNUMBER(SEARCH("0.1 CM",'Model output'!V144)), ISNUMBER(SEARCH("less than 0.2 mm",'Model output'!V144)), ISNUMBER(SEARCH("less than 0.5 mm",'Model output'!V144)), ISNUMBER(SEARCH("Margins close",'Model output'!V144)), ISNUMBER(SEARCH("extends close to",'Model output'!V144)), ISNUMBER(SEARCH("abut",'Model output'!V144))), "negative", "positive")</f>
        <v>positive</v>
      </c>
      <c r="AE145" s="26"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AND(ISNUMBER(J145),J145&gt;=5),M145=""),AND(AND(ISNUMBER(J145),J145&gt;=5),AND(ISNUMBER(M145),M145&gt;=1)),AND(ISNUMBER(SERACH("papillary",N145)),OR(Y145="positive",Z145="positive"), ISNUMBER(SEARCH("BRAF",AB145)))),"intermediate","low"))</f>
        <v>high</v>
      </c>
      <c r="AF145" s="27" t="str">
        <f t="shared" si="31"/>
        <v>3b</v>
      </c>
      <c r="AG145" s="27" t="str">
        <f t="shared" si="32"/>
        <v>1a</v>
      </c>
      <c r="AH145" s="27" t="str">
        <f t="shared" si="34"/>
        <v>0</v>
      </c>
      <c r="AI145" s="34" t="str">
        <f t="shared" si="35"/>
        <v>I</v>
      </c>
      <c r="AJ145" s="26" t="s">
        <v>935</v>
      </c>
      <c r="AK145" s="31" t="s">
        <v>939</v>
      </c>
      <c r="AL145" s="31" t="s">
        <v>940</v>
      </c>
      <c r="AM145" s="31" t="s">
        <v>944</v>
      </c>
      <c r="AN145" s="31" t="s">
        <v>70</v>
      </c>
      <c r="AO145" s="32">
        <f t="shared" si="37"/>
        <v>1</v>
      </c>
      <c r="AP145" s="27">
        <f t="shared" si="38"/>
        <v>1</v>
      </c>
      <c r="AQ145" s="27">
        <f t="shared" si="39"/>
        <v>0</v>
      </c>
      <c r="AR145" s="27">
        <f t="shared" si="40"/>
        <v>1</v>
      </c>
      <c r="AS145" s="33">
        <f t="shared" si="36"/>
        <v>1</v>
      </c>
    </row>
    <row r="146" spans="1:45">
      <c r="A146" t="str">
        <f>'Model output'!A145</f>
        <v>TCGA-EL-A4K6</v>
      </c>
      <c r="B146" s="42">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1b</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X</v>
      </c>
      <c r="F146" t="str">
        <f t="shared" si="29"/>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output'!G145)),AND(ISNUMBER(SEARCH("V ",'Model output'!G145)), NOT(ISNUMBER(SEARCH("VI",'Model output'!G145)))),ISNUMBER(SEARCH("five",'Model output'!G145)),ISNUMBER(SEARCH("5",'Model output'!G145))))), "lateral", "central"))</f>
        <v>central</v>
      </c>
      <c r="H146" t="str">
        <f>IF('Model output'!H145="","negative",IF('Model output'!H145="[]", "negative", IF(OR(ISNUMBER(SEARCH("lymph node",'Model output'!H145)),ISNUMBER(SEARCH("Not mentioned",'Model output'!H145)),ISNUMBER(SEARCH("neck",'Model output'!H145)),ISNUMBER(SEARCH("Not applicable",'Model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8" t="str">
        <f t="shared" si="33"/>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v>
      </c>
      <c r="O146" t="str">
        <f>IF('Model output'!M145="","",'Model output'!M145)</f>
        <v>Follicular variant</v>
      </c>
      <c r="P146" t="str">
        <f>IF('Model output'!N145="","",'Model output'!N145)</f>
        <v>6.2 cm</v>
      </c>
      <c r="Q146" t="str">
        <f t="shared" si="30"/>
        <v>6.2cm</v>
      </c>
      <c r="R146" cm="1">
        <f t="array" ref="R146">IF(Q146="","",IF(ISNUMBER(SEARCH("cm",Q146)),MAX(VALUE(SUBSTITUTE(_xlfn.FILTERXML("&lt;t&gt;&lt;s&gt;"&amp;SUBSTITUTE(Q146,",","&lt;/s&gt;&lt;s&gt;")&amp;"&lt;/s&gt;&lt;/t&gt;","//s"),"cm",""))),MAX(VALUE(SUBSTITUTE(_xlfn.FILTERXML("&lt;t&gt;&lt;s&gt;"&amp;SUBSTITUTE(Q146,",","&lt;/s&gt;&lt;s&gt;")&amp;"&lt;/s&gt;&lt;/t&gt;","//s"),"mm","")))/10))</f>
        <v>6.2</v>
      </c>
      <c r="S146" t="str">
        <f>IF(OR('Model output'!P145="",ISNUMBER(SEARCH("Not identified", 'Model output'!P145)),ISNUMBER(SEARCH("Absent",'Model output'!P145)),ISNUMBER(SEARCH("No",'Model output'!P145)),ISNUMBER(SEARCH("Negative",'Model output'!P145))),"negative","positive")</f>
        <v>positive</v>
      </c>
      <c r="T146" t="str">
        <f>IF('Model output'!O145="","",'Model output'!O145)</f>
        <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t="str">
        <f>IF('Model output'!S145="","", IF('Model output'!S145= "[]", "", 'Model output'!S145))</f>
        <v>Present</v>
      </c>
      <c r="Y146" t="str">
        <f>IF(OR('Model output'!S145="",ISNUMBER(SEARCH("Absent",'Model output'!S145)),ISNUMBER(SEARCH("Not identified",'Model output'!S145)),ISNUMBER(SEARCH("limited to thyroid",'Model output'!S145)),ISNUMBER(SEARCH("No",'Model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 IF('Model output'!T145="[]", "", IF('Model output'!T145="Not mentioned", "No", "Yes")))</f>
        <v/>
      </c>
      <c r="AB146" t="str">
        <f>IF(AA146&lt;&gt;"Yes","",IF(OR('Model output'!U145="",'Model output'!U145="[]",ISNUMBER(SEARCH("Not identified",'Model output'!U145))),"",'Model output'!U145))</f>
        <v/>
      </c>
      <c r="AC146" s="1" t="str">
        <f>IF(OR('Model output'!V145="", AND(ISERROR(SEARCH("Positive",'Model output'!V145)), ISNUMBER(SEARCH("Negative",'Model output'!V145))), ISNUMBER(SEARCH("Uninvolved",'Model output'!V145)), ISNUMBER(SEARCH("not involved",'Model output'!V145)), ISNUMBER(SEARCH("cannot be assessed",'Model output'!V145)), ISNUMBER(SEARCH("Free",'Model output'!V145)), ISNUMBER(SEARCH("1 mm",'Model output'!V145)), ISNUMBER(SEARCH("0.1 CM",'Model output'!V145)), ISNUMBER(SEARCH("less than 0.2 mm",'Model output'!V145)), ISNUMBER(SEARCH("less than 0.5 mm",'Model output'!V145)), ISNUMBER(SEARCH("Margins close",'Model output'!V145)), ISNUMBER(SEARCH("extends close to",'Model output'!V145)), ISNUMBER(SEARCH("abut",'Model output'!V145))), "negative", "positive")</f>
        <v>positive</v>
      </c>
      <c r="AE146" s="26" t="str" cm="1">
        <f t="array" ref="AE146">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AND(ISNUMBER(J146),J146&gt;=5),M146=""),AND(AND(ISNUMBER(J146),J146&gt;=5),AND(ISNUMBER(M146),M146&gt;=1)),AND(ISNUMBER(SERACH("papillary",N146)),OR(Y146="positive",Z146="positive"), ISNUMBER(SEARCH("BRAF",AB146)))),"intermediate","low"))</f>
        <v>high</v>
      </c>
      <c r="AF146" s="27" t="str">
        <f t="shared" si="31"/>
        <v>3a</v>
      </c>
      <c r="AG146" s="27" t="str">
        <f t="shared" si="32"/>
        <v>1a</v>
      </c>
      <c r="AH146" s="27" t="str">
        <f t="shared" si="34"/>
        <v>0</v>
      </c>
      <c r="AI146" s="34" t="str">
        <f t="shared" si="35"/>
        <v>II</v>
      </c>
      <c r="AJ146" s="26" t="s">
        <v>937</v>
      </c>
      <c r="AK146" s="31" t="s">
        <v>946</v>
      </c>
      <c r="AL146" s="31" t="s">
        <v>945</v>
      </c>
      <c r="AM146" s="31" t="s">
        <v>944</v>
      </c>
      <c r="AN146" s="31" t="s">
        <v>942</v>
      </c>
      <c r="AO146" s="32">
        <f t="shared" si="37"/>
        <v>0</v>
      </c>
      <c r="AP146" s="27">
        <f t="shared" si="38"/>
        <v>1</v>
      </c>
      <c r="AQ146" s="27">
        <f t="shared" si="39"/>
        <v>1</v>
      </c>
      <c r="AR146" s="27">
        <f t="shared" si="40"/>
        <v>1</v>
      </c>
      <c r="AS146" s="33">
        <f t="shared" si="36"/>
        <v>1</v>
      </c>
    </row>
    <row r="147" spans="1:45">
      <c r="A147" t="str">
        <f>'Model output'!A146</f>
        <v>TCGA-EL-A4K9</v>
      </c>
      <c r="B147" s="42">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X</v>
      </c>
      <c r="F147" t="str">
        <f t="shared" si="29"/>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output'!G146)),AND(ISNUMBER(SEARCH("V ",'Model output'!G146)), NOT(ISNUMBER(SEARCH("VI",'Model output'!G146)))),ISNUMBER(SEARCH("five",'Model output'!G146)),ISNUMBER(SEARCH("5",'Model output'!G146))))), "lateral", "central"))</f>
        <v/>
      </c>
      <c r="H147" t="str">
        <f>IF('Model output'!H146="","negative",IF('Model output'!H146="[]", "negative", IF(OR(ISNUMBER(SEARCH("lymph node",'Model output'!H146)),ISNUMBER(SEARCH("Not mentioned",'Model output'!H146)),ISNUMBER(SEARCH("neck",'Model output'!H146)),ISNUMBER(SEARCH("Not applicable",'Model output'!H146))),"negative","positive")))</f>
        <v>negative</v>
      </c>
      <c r="I147">
        <f>IF('Model output'!I146="","",IF(ISNUMBER('Model output'!I146),'Model output'!I146,1))</f>
        <v>0</v>
      </c>
      <c r="J147">
        <f>IF('Model output'!J146="","",IF(AND(ISNUMBER('Model output'!J146),'Model output'!J146&lt;=I147),'Model output'!J146,IF(ISNUMBER(SEARCH("0/",'Model output'!J146)),0,1)))</f>
        <v>0</v>
      </c>
      <c r="K147" t="str" cm="1">
        <f t="array" ref="K147">IF(COUNT(FIND({0,1,2,3,4,5,6,7,8,9},'Model output'!K146))&gt;0,'Model output'!K146,"")</f>
        <v/>
      </c>
      <c r="L147" s="8" t="str">
        <f t="shared" si="33"/>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v>
      </c>
      <c r="P147" t="str">
        <f>IF('Model output'!N146="","",'Model output'!N146)</f>
        <v>1.5 cm</v>
      </c>
      <c r="Q147" t="str">
        <f t="shared" si="30"/>
        <v>1.5cm</v>
      </c>
      <c r="R147" cm="1">
        <f t="array" ref="R147">IF(Q147="","",IF(ISNUMBER(SEARCH("cm",Q147)),MAX(VALUE(SUBSTITUTE(_xlfn.FILTERXML("&lt;t&gt;&lt;s&gt;"&amp;SUBSTITUTE(Q147,",","&lt;/s&gt;&lt;s&gt;")&amp;"&lt;/s&gt;&lt;/t&gt;","//s"),"cm",""))),MAX(VALUE(SUBSTITUTE(_xlfn.FILTERXML("&lt;t&gt;&lt;s&gt;"&amp;SUBSTITUTE(Q147,",","&lt;/s&gt;&lt;s&gt;")&amp;"&lt;/s&gt;&lt;/t&gt;","//s"),"mm","")))/10))</f>
        <v>1.5</v>
      </c>
      <c r="S147" t="str">
        <f>IF(OR('Model output'!P146="",ISNUMBER(SEARCH("Not identified", 'Model output'!P146)),ISNUMBER(SEARCH("Absent",'Model output'!P146)),ISNUMBER(SEARCH("No",'Model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t="str">
        <f>IF('Model output'!S146="","", IF('Model output'!S146= "[]", "", 'Model output'!S146))</f>
        <v>Present</v>
      </c>
      <c r="Y147" t="str">
        <f>IF(OR('Model output'!S146="",ISNUMBER(SEARCH("Absent",'Model output'!S146)),ISNUMBER(SEARCH("Not identified",'Model output'!S146)),ISNUMBER(SEARCH("limited to thyroid",'Model output'!S146)),ISNUMBER(SEARCH("No",'Model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 IF('Model output'!T146="[]", "", IF('Model output'!T146="Not mentioned", "No", "Yes")))</f>
        <v/>
      </c>
      <c r="AB147" t="str">
        <f>IF(AA147&lt;&gt;"Yes","",IF(OR('Model output'!U146="",'Model output'!U146="[]",ISNUMBER(SEARCH("Not identified",'Model output'!U146))),"",'Model output'!U146))</f>
        <v/>
      </c>
      <c r="AC147" s="1" t="str">
        <f>IF(OR('Model output'!V146="", AND(ISERROR(SEARCH("Positive",'Model output'!V146)), ISNUMBER(SEARCH("Negative",'Model output'!V146))), ISNUMBER(SEARCH("Uninvolved",'Model output'!V146)), ISNUMBER(SEARCH("not involved",'Model output'!V146)), ISNUMBER(SEARCH("cannot be assessed",'Model output'!V146)), ISNUMBER(SEARCH("Free",'Model output'!V146)), ISNUMBER(SEARCH("1 mm",'Model output'!V146)), ISNUMBER(SEARCH("0.1 CM",'Model output'!V146)), ISNUMBER(SEARCH("less than 0.2 mm",'Model output'!V146)), ISNUMBER(SEARCH("less than 0.5 mm",'Model output'!V146)), ISNUMBER(SEARCH("Margins close",'Model output'!V146)), ISNUMBER(SEARCH("extends close to",'Model output'!V146)), ISNUMBER(SEARCH("abut",'Model output'!V146))), "negative", "positive")</f>
        <v>negative</v>
      </c>
      <c r="AE147" s="26"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AND(ISNUMBER(J147),J147&gt;=5),M147=""),AND(AND(ISNUMBER(J147),J147&gt;=5),AND(ISNUMBER(M147),M147&gt;=1)),AND(ISNUMBER(SERACH("papillary",N147)),OR(Y147="positive",Z147="positive"), ISNUMBER(SEARCH("BRAF",AB147)))),"intermediate","low"))</f>
        <v>intermediate</v>
      </c>
      <c r="AF147" s="27" t="str">
        <f t="shared" si="31"/>
        <v>1b</v>
      </c>
      <c r="AG147" s="27" t="str">
        <f t="shared" si="32"/>
        <v>0</v>
      </c>
      <c r="AH147" s="27" t="str">
        <f t="shared" si="34"/>
        <v>0</v>
      </c>
      <c r="AI147" s="34" t="str">
        <f t="shared" si="35"/>
        <v>I</v>
      </c>
      <c r="AJ147" s="26" t="s">
        <v>937</v>
      </c>
      <c r="AK147" s="31" t="s">
        <v>940</v>
      </c>
      <c r="AL147" s="31" t="s">
        <v>944</v>
      </c>
      <c r="AM147" s="31" t="s">
        <v>944</v>
      </c>
      <c r="AN147" s="31" t="s">
        <v>70</v>
      </c>
      <c r="AO147" s="32">
        <f t="shared" ca="1" si="37"/>
        <v>1</v>
      </c>
      <c r="AP147" s="27">
        <f t="shared" si="38"/>
        <v>1</v>
      </c>
      <c r="AQ147" s="27">
        <f t="shared" si="39"/>
        <v>1</v>
      </c>
      <c r="AR147" s="27">
        <f t="shared" si="40"/>
        <v>1</v>
      </c>
      <c r="AS147" s="33">
        <f t="shared" si="36"/>
        <v>1</v>
      </c>
    </row>
    <row r="148" spans="1:45">
      <c r="A148" t="str">
        <f>'Model output'!A147</f>
        <v>TCGA-EL-A4KD</v>
      </c>
      <c r="B148" s="42">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1</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0</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X</v>
      </c>
      <c r="F148" t="str">
        <f t="shared" si="29"/>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output'!G147)),AND(ISNUMBER(SEARCH("V ",'Model output'!G147)), NOT(ISNUMBER(SEARCH("VI",'Model output'!G147)))),ISNUMBER(SEARCH("five",'Model output'!G147)),ISNUMBER(SEARCH("5",'Model output'!G147))))), "lateral", "central"))</f>
        <v>central</v>
      </c>
      <c r="H148" t="str">
        <f>IF('Model output'!H147="","negative",IF('Model output'!H147="[]", "negative", IF(OR(ISNUMBER(SEARCH("lymph node",'Model output'!H147)),ISNUMBER(SEARCH("Not mentioned",'Model output'!H147)),ISNUMBER(SEARCH("neck",'Model output'!H147)),ISNUMBER(SEARCH("Not applicable",'Model output'!H147))),"negative","positive")))</f>
        <v>negative</v>
      </c>
      <c r="I148">
        <f>IF('Model output'!I147="","",IF(ISNUMBER('Model output'!I147),'Model output'!I147,1))</f>
        <v>17</v>
      </c>
      <c r="J148">
        <f>IF('Model output'!J147="","",IF(AND(ISNUMBER('Model output'!J147),'Model output'!J147&lt;=I148),'Model output'!J147,IF(ISNUMBER(SEARCH("0/",'Model output'!J147)),0,1)))</f>
        <v>4</v>
      </c>
      <c r="K148" t="str" cm="1">
        <f t="array" ref="K148">IF(COUNT(FIND({0,1,2,3,4,5,6,7,8,9},'Model output'!K147))&gt;0,'Model output'!K147,"")</f>
        <v>2.5 cm</v>
      </c>
      <c r="L148" s="8" t="str">
        <f t="shared" si="33"/>
        <v>2.5cm</v>
      </c>
      <c r="M148" cm="1">
        <f t="array" ref="M148">IF(L148="","",IF(ISNUMBER(SEARCH("cm",L148)),MAX(VALUE(SUBSTITUTE(_xlfn.FILTERXML("&lt;t&gt;&lt;s&gt;"&amp;SUBSTITUTE(L148,",","&lt;/s&gt;&lt;s&gt;")&amp;"&lt;/s&gt;&lt;/t&gt;","//s"),"cm",""))),MAX(VALUE(SUBSTITUTE(_xlfn.FILTERXML("&lt;t&gt;&lt;s&gt;"&amp;SUBSTITUTE(L148,",","&lt;/s&gt;&lt;s&gt;")&amp;"&lt;/s&gt;&lt;/t&gt;","//s"),"mm","")))/10))</f>
        <v>2.5</v>
      </c>
      <c r="N148" t="str">
        <f>IF('Model output'!L147="","",'Model output'!L147)</f>
        <v>Papillary</v>
      </c>
      <c r="O148" t="str">
        <f>IF('Model output'!M147="","",'Model output'!M147)</f>
        <v>Follicular variant</v>
      </c>
      <c r="P148" t="str">
        <f>IF('Model output'!N147="","",'Model output'!N147)</f>
        <v>4.5 cm</v>
      </c>
      <c r="Q148" t="str">
        <f t="shared" si="30"/>
        <v>4.5cm</v>
      </c>
      <c r="R148" cm="1">
        <f t="array" ref="R148">IF(Q148="","",IF(ISNUMBER(SEARCH("cm",Q148)),MAX(VALUE(SUBSTITUTE(_xlfn.FILTERXML("&lt;t&gt;&lt;s&gt;"&amp;SUBSTITUTE(Q148,",","&lt;/s&gt;&lt;s&gt;")&amp;"&lt;/s&gt;&lt;/t&gt;","//s"),"cm",""))),MAX(VALUE(SUBSTITUTE(_xlfn.FILTERXML("&lt;t&gt;&lt;s&gt;"&amp;SUBSTITUTE(Q148,",","&lt;/s&gt;&lt;s&gt;")&amp;"&lt;/s&gt;&lt;/t&gt;","//s"),"mm","")))/10))</f>
        <v>4.5</v>
      </c>
      <c r="S148" t="str">
        <f>IF(OR('Model output'!P147="",ISNUMBER(SEARCH("Not identified", 'Model output'!P147)),ISNUMBER(SEARCH("Absent",'Model output'!P147)),ISNUMBER(SEARCH("No",'Model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positive</v>
      </c>
      <c r="X148" t="str">
        <f>IF('Model output'!S147="","", IF('Model output'!S147= "[]", "", 'Model output'!S147))</f>
        <v>Focally present</v>
      </c>
      <c r="Y148" t="str">
        <f>IF(OR('Model output'!S147="",ISNUMBER(SEARCH("Absent",'Model output'!S147)),ISNUMBER(SEARCH("Not identified",'Model output'!S147)),ISNUMBER(SEARCH("limited to thyroid",'Model output'!S147)),ISNUMBER(SEARCH("No",'Model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 IF('Model output'!T147="[]", "", IF('Model output'!T147="Not mentioned", "No", "Yes")))</f>
        <v/>
      </c>
      <c r="AB148" t="str">
        <f>IF(AA148&lt;&gt;"Yes","",IF(OR('Model output'!U147="",'Model output'!U147="[]",ISNUMBER(SEARCH("Not identified",'Model output'!U147))),"",'Model output'!U147))</f>
        <v/>
      </c>
      <c r="AC148" s="1" t="str">
        <f>IF(OR('Model output'!V147="", AND(ISERROR(SEARCH("Positive",'Model output'!V147)), ISNUMBER(SEARCH("Negative",'Model output'!V147))), ISNUMBER(SEARCH("Uninvolved",'Model output'!V147)), ISNUMBER(SEARCH("not involved",'Model output'!V147)), ISNUMBER(SEARCH("cannot be assessed",'Model output'!V147)), ISNUMBER(SEARCH("Free",'Model output'!V147)), ISNUMBER(SEARCH("1 mm",'Model output'!V147)), ISNUMBER(SEARCH("0.1 CM",'Model output'!V147)), ISNUMBER(SEARCH("less than 0.2 mm",'Model output'!V147)), ISNUMBER(SEARCH("less than 0.5 mm",'Model output'!V147)), ISNUMBER(SEARCH("Margins close",'Model output'!V147)), ISNUMBER(SEARCH("extends close to",'Model output'!V147)), ISNUMBER(SEARCH("abut",'Model output'!V147))), "negative", "positive")</f>
        <v>negative</v>
      </c>
      <c r="AE148" s="26"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AND(ISNUMBER(J148),J148&gt;=5),M148=""),AND(AND(ISNUMBER(J148),J148&gt;=5),AND(ISNUMBER(M148),M148&gt;=1)),AND(ISNUMBER(SERACH("papillary",N148)),OR(Y148="positive",Z148="positive"), ISNUMBER(SEARCH("BRAF",AB148)))),"intermediate","low"))</f>
        <v>intermediate</v>
      </c>
      <c r="AF148" s="27" t="str">
        <f t="shared" si="31"/>
        <v>3a</v>
      </c>
      <c r="AG148" s="27" t="str">
        <f t="shared" si="32"/>
        <v>1a</v>
      </c>
      <c r="AH148" s="27" t="str">
        <f t="shared" si="34"/>
        <v>0</v>
      </c>
      <c r="AI148" s="34" t="str">
        <f t="shared" si="35"/>
        <v>I</v>
      </c>
      <c r="AJ148" s="26" t="s">
        <v>937</v>
      </c>
      <c r="AK148" s="31" t="s">
        <v>946</v>
      </c>
      <c r="AL148" s="31" t="s">
        <v>945</v>
      </c>
      <c r="AM148" s="31" t="s">
        <v>944</v>
      </c>
      <c r="AN148" s="31" t="s">
        <v>70</v>
      </c>
      <c r="AO148" s="32">
        <f t="shared" ca="1" si="37"/>
        <v>1</v>
      </c>
      <c r="AP148" s="27">
        <f t="shared" si="38"/>
        <v>1</v>
      </c>
      <c r="AQ148" s="27">
        <f t="shared" si="39"/>
        <v>1</v>
      </c>
      <c r="AR148" s="27">
        <f t="shared" si="40"/>
        <v>1</v>
      </c>
      <c r="AS148" s="33">
        <f t="shared" si="36"/>
        <v>1</v>
      </c>
    </row>
    <row r="149" spans="1:45">
      <c r="A149" t="str">
        <f>'Model output'!A148</f>
        <v>TCGA-EL-A4KG</v>
      </c>
      <c r="B149" s="42">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1</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0</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X</v>
      </c>
      <c r="F149" t="str">
        <f t="shared" si="29"/>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output'!G148)),AND(ISNUMBER(SEARCH("V ",'Model output'!G148)), NOT(ISNUMBER(SEARCH("VI",'Model output'!G148)))),ISNUMBER(SEARCH("five",'Model output'!G148)),ISNUMBER(SEARCH("5",'Model output'!G148))))), "lateral", "central"))</f>
        <v/>
      </c>
      <c r="H149" t="str">
        <f>IF('Model output'!H148="","negative",IF('Model output'!H148="[]", "negative", IF(OR(ISNUMBER(SEARCH("lymph node",'Model output'!H148)),ISNUMBER(SEARCH("Not mentioned",'Model output'!H148)),ISNUMBER(SEARCH("neck",'Model output'!H148)),ISNUMBER(SEARCH("Not applicable",'Model output'!H148))),"negative","positive")))</f>
        <v>negative</v>
      </c>
      <c r="I149">
        <f>IF('Model output'!I148="","",IF(ISNUMBER('Model output'!I148),'Model output'!I148,1))</f>
        <v>1</v>
      </c>
      <c r="J149">
        <f>IF('Model output'!J148="","",IF(AND(ISNUMBER('Model output'!J148),'Model output'!J148&lt;=I149),'Model output'!J148,IF(ISNUMBER(SEARCH("0/",'Model output'!J148)),0,1)))</f>
        <v>0</v>
      </c>
      <c r="K149" t="str" cm="1">
        <f t="array" ref="K149">IF(COUNT(FIND({0,1,2,3,4,5,6,7,8,9},'Model output'!K148))&gt;0,'Model output'!K148,"")</f>
        <v/>
      </c>
      <c r="L149" s="8" t="str">
        <f t="shared" si="33"/>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2.0 cm</v>
      </c>
      <c r="Q149" t="str">
        <f t="shared" si="30"/>
        <v>2.0cm</v>
      </c>
      <c r="R149" cm="1">
        <f t="array" ref="R149">IF(Q149="","",IF(ISNUMBER(SEARCH("cm",Q149)),MAX(VALUE(SUBSTITUTE(_xlfn.FILTERXML("&lt;t&gt;&lt;s&gt;"&amp;SUBSTITUTE(Q149,",","&lt;/s&gt;&lt;s&gt;")&amp;"&lt;/s&gt;&lt;/t&gt;","//s"),"cm",""))),MAX(VALUE(SUBSTITUTE(_xlfn.FILTERXML("&lt;t&gt;&lt;s&gt;"&amp;SUBSTITUTE(Q149,",","&lt;/s&gt;&lt;s&gt;")&amp;"&lt;/s&gt;&lt;/t&gt;","//s"),"mm","")))/10))</f>
        <v>2</v>
      </c>
      <c r="S149" t="str">
        <f>IF(OR('Model output'!P148="",ISNUMBER(SEARCH("Not identified", 'Model output'!P148)),ISNUMBER(SEARCH("Absent",'Model output'!P148)),ISNUMBER(SEARCH("No",'Model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t="str">
        <f>IF('Model output'!S148="","", IF('Model output'!S148= "[]", "", 'Model output'!S148))</f>
        <v>Present, extending into fibroadipose tissue</v>
      </c>
      <c r="Y149" t="str">
        <f>IF(OR('Model output'!S148="",ISNUMBER(SEARCH("Absent",'Model output'!S148)),ISNUMBER(SEARCH("Not identified",'Model output'!S148)),ISNUMBER(SEARCH("limited to thyroid",'Model output'!S148)),ISNUMBER(SEARCH("No",'Model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 IF('Model output'!T148="[]", "", IF('Model output'!T148="Not mentioned", "No", "Yes")))</f>
        <v/>
      </c>
      <c r="AB149" t="str">
        <f>IF(AA149&lt;&gt;"Yes","",IF(OR('Model output'!U148="",'Model output'!U148="[]",ISNUMBER(SEARCH("Not identified",'Model output'!U148))),"",'Model output'!U148))</f>
        <v/>
      </c>
      <c r="AC149" s="1" t="str">
        <f>IF(OR('Model output'!V148="", AND(ISERROR(SEARCH("Positive",'Model output'!V148)), ISNUMBER(SEARCH("Negative",'Model output'!V148))), ISNUMBER(SEARCH("Uninvolved",'Model output'!V148)), ISNUMBER(SEARCH("not involved",'Model output'!V148)), ISNUMBER(SEARCH("cannot be assessed",'Model output'!V148)), ISNUMBER(SEARCH("Free",'Model output'!V148)), ISNUMBER(SEARCH("1 mm",'Model output'!V148)), ISNUMBER(SEARCH("0.1 CM",'Model output'!V148)), ISNUMBER(SEARCH("less than 0.2 mm",'Model output'!V148)), ISNUMBER(SEARCH("less than 0.5 mm",'Model output'!V148)), ISNUMBER(SEARCH("Margins close",'Model output'!V148)), ISNUMBER(SEARCH("extends close to",'Model output'!V148)), ISNUMBER(SEARCH("abut",'Model output'!V148))), "negative", "positive")</f>
        <v>negative</v>
      </c>
      <c r="AE149" s="26"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AND(ISNUMBER(J149),J149&gt;=5),M149=""),AND(AND(ISNUMBER(J149),J149&gt;=5),AND(ISNUMBER(M149),M149&gt;=1)),AND(ISNUMBER(SERACH("papillary",N149)),OR(Y149="positive",Z149="positive"), ISNUMBER(SEARCH("BRAF",AB149)))),"intermediate","low"))</f>
        <v>intermediate</v>
      </c>
      <c r="AF149" s="27" t="str">
        <f t="shared" si="31"/>
        <v>1b</v>
      </c>
      <c r="AG149" s="27" t="str">
        <f t="shared" si="32"/>
        <v>0</v>
      </c>
      <c r="AH149" s="27" t="str">
        <f t="shared" si="34"/>
        <v>0</v>
      </c>
      <c r="AI149" s="34" t="str">
        <f t="shared" si="35"/>
        <v>I</v>
      </c>
      <c r="AJ149" s="26" t="s">
        <v>937</v>
      </c>
      <c r="AK149" s="31" t="s">
        <v>940</v>
      </c>
      <c r="AL149" s="31" t="s">
        <v>941</v>
      </c>
      <c r="AM149" s="31" t="s">
        <v>944</v>
      </c>
      <c r="AN149" s="31" t="s">
        <v>70</v>
      </c>
      <c r="AO149" s="32">
        <f t="shared" ca="1" si="37"/>
        <v>1</v>
      </c>
      <c r="AP149" s="27">
        <f t="shared" si="38"/>
        <v>1</v>
      </c>
      <c r="AQ149" s="27">
        <f t="shared" si="39"/>
        <v>1</v>
      </c>
      <c r="AR149" s="27">
        <f t="shared" si="40"/>
        <v>1</v>
      </c>
      <c r="AS149" s="33">
        <f t="shared" si="36"/>
        <v>1</v>
      </c>
    </row>
    <row r="150" spans="1:45">
      <c r="A150" t="str">
        <f>'Model output'!A149</f>
        <v>TCGA-EL-A4KH</v>
      </c>
      <c r="B150" s="42">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X</v>
      </c>
      <c r="F150" t="str">
        <f t="shared" si="29"/>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output'!G149)),AND(ISNUMBER(SEARCH("V ",'Model output'!G149)), NOT(ISNUMBER(SEARCH("VI",'Model output'!G149)))),ISNUMBER(SEARCH("five",'Model output'!G149)),ISNUMBER(SEARCH("5",'Model output'!G149))))), "lateral", "central"))</f>
        <v/>
      </c>
      <c r="H150" t="str">
        <f>IF('Model output'!H149="","negative",IF('Model output'!H149="[]", "negative", IF(OR(ISNUMBER(SEARCH("lymph node",'Model output'!H149)),ISNUMBER(SEARCH("Not mentioned",'Model output'!H149)),ISNUMBER(SEARCH("neck",'Model output'!H149)),ISNUMBER(SEARCH("Not applicable",'Model output'!H149))),"negative","positive")))</f>
        <v>negative</v>
      </c>
      <c r="I150">
        <f>IF('Model output'!I149="","",IF(ISNUMBER('Model output'!I149),'Model output'!I149,1))</f>
        <v>0</v>
      </c>
      <c r="J150">
        <f>IF('Model output'!J149="","",IF(AND(ISNUMBER('Model output'!J149),'Model output'!J149&lt;=I150),'Model output'!J149,IF(ISNUMBER(SEARCH("0/",'Model output'!J149)),0,1)))</f>
        <v>0</v>
      </c>
      <c r="K150" t="str" cm="1">
        <f t="array" ref="K150">IF(COUNT(FIND({0,1,2,3,4,5,6,7,8,9},'Model output'!K149))&gt;0,'Model output'!K149,"")</f>
        <v/>
      </c>
      <c r="L150" s="8" t="str">
        <f t="shared" si="33"/>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30"/>
        <v>2.1cm</v>
      </c>
      <c r="R150" cm="1">
        <f t="array" ref="R150">IF(Q150="","",IF(ISNUMBER(SEARCH("cm",Q150)),MAX(VALUE(SUBSTITUTE(_xlfn.FILTERXML("&lt;t&gt;&lt;s&gt;"&amp;SUBSTITUTE(Q150,",","&lt;/s&gt;&lt;s&gt;")&amp;"&lt;/s&gt;&lt;/t&gt;","//s"),"cm",""))),MAX(VALUE(SUBSTITUTE(_xlfn.FILTERXML("&lt;t&gt;&lt;s&gt;"&amp;SUBSTITUTE(Q150,",","&lt;/s&gt;&lt;s&gt;")&amp;"&lt;/s&gt;&lt;/t&gt;","//s"),"mm","")))/10))</f>
        <v>2.1</v>
      </c>
      <c r="S150" t="str">
        <f>IF(OR('Model output'!P149="",ISNUMBER(SEARCH("Not identified", 'Model output'!P149)),ISNUMBER(SEARCH("Absent",'Model output'!P149)),ISNUMBER(SEARCH("No",'Model output'!P149)),ISNUMBER(SEARCH("Negative",'Model output'!P149))),"negative","positive")</f>
        <v>negative</v>
      </c>
      <c r="T150">
        <f>IF('Model output'!O149="","",'Model output'!O149)</f>
        <v>2</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t="str">
        <f>IF('Model output'!S149="","", IF('Model output'!S149= "[]", "", 'Model output'!S149))</f>
        <v>Absent</v>
      </c>
      <c r="Y150" t="str">
        <f>IF(OR('Model output'!S149="",ISNUMBER(SEARCH("Absent",'Model output'!S149)),ISNUMBER(SEARCH("Not identified",'Model output'!S149)),ISNUMBER(SEARCH("limited to thyroid",'Model output'!S149)),ISNUMBER(SEARCH("No",'Model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 IF('Model output'!T149="[]", "", IF('Model output'!T149="Not mentioned", "No", "Yes")))</f>
        <v/>
      </c>
      <c r="AB150" t="str">
        <f>IF(AA150&lt;&gt;"Yes","",IF(OR('Model output'!U149="",'Model output'!U149="[]",ISNUMBER(SEARCH("Not identified",'Model output'!U149))),"",'Model output'!U149))</f>
        <v/>
      </c>
      <c r="AC150" s="1" t="str">
        <f>IF(OR('Model output'!V149="", AND(ISERROR(SEARCH("Positive",'Model output'!V149)), ISNUMBER(SEARCH("Negative",'Model output'!V149))), ISNUMBER(SEARCH("Uninvolved",'Model output'!V149)), ISNUMBER(SEARCH("not involved",'Model output'!V149)), ISNUMBER(SEARCH("cannot be assessed",'Model output'!V149)), ISNUMBER(SEARCH("Free",'Model output'!V149)), ISNUMBER(SEARCH("1 mm",'Model output'!V149)), ISNUMBER(SEARCH("0.1 CM",'Model output'!V149)), ISNUMBER(SEARCH("less than 0.2 mm",'Model output'!V149)), ISNUMBER(SEARCH("less than 0.5 mm",'Model output'!V149)), ISNUMBER(SEARCH("Margins close",'Model output'!V149)), ISNUMBER(SEARCH("extends close to",'Model output'!V149)), ISNUMBER(SEARCH("abut",'Model output'!V149))), "negative", "positive")</f>
        <v>negative</v>
      </c>
      <c r="AE150" s="26"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AND(ISNUMBER(J150),J150&gt;=5),M150=""),AND(AND(ISNUMBER(J150),J150&gt;=5),AND(ISNUMBER(M150),M150&gt;=1)),AND(ISNUMBER(SERACH("papillary",N150)),OR(Y150="positive",Z150="positive"), ISNUMBER(SEARCH("BRAF",AB150)))),"intermediate","low"))</f>
        <v>low</v>
      </c>
      <c r="AF150" s="27" t="str">
        <f t="shared" si="31"/>
        <v>2</v>
      </c>
      <c r="AG150" s="27" t="str">
        <f t="shared" si="32"/>
        <v>0</v>
      </c>
      <c r="AH150" s="27" t="str">
        <f t="shared" si="34"/>
        <v>0</v>
      </c>
      <c r="AI150" s="34" t="str">
        <f t="shared" si="35"/>
        <v>I</v>
      </c>
      <c r="AJ150" s="26" t="s">
        <v>936</v>
      </c>
      <c r="AK150" s="31" t="s">
        <v>943</v>
      </c>
      <c r="AL150" s="31" t="s">
        <v>944</v>
      </c>
      <c r="AM150" s="31" t="s">
        <v>944</v>
      </c>
      <c r="AN150" s="31" t="s">
        <v>70</v>
      </c>
      <c r="AO150" s="32">
        <f t="shared" ca="1" si="37"/>
        <v>1</v>
      </c>
      <c r="AP150" s="27">
        <f t="shared" si="38"/>
        <v>1</v>
      </c>
      <c r="AQ150" s="27">
        <f t="shared" si="39"/>
        <v>1</v>
      </c>
      <c r="AR150" s="27">
        <f t="shared" si="40"/>
        <v>1</v>
      </c>
      <c r="AS150" s="33">
        <f t="shared" si="36"/>
        <v>1</v>
      </c>
    </row>
    <row r="151" spans="1:45">
      <c r="A151" t="str">
        <f>'Model output'!A150</f>
        <v>TCGA-EL-A4KI</v>
      </c>
      <c r="B151" s="42">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29"/>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output'!G150)),AND(ISNUMBER(SEARCH("V ",'Model output'!G150)), NOT(ISNUMBER(SEARCH("VI",'Model output'!G150)))),ISNUMBER(SEARCH("five",'Model output'!G150)),ISNUMBER(SEARCH("5",'Model output'!G150))))), "lateral", "central"))</f>
        <v/>
      </c>
      <c r="H151" t="str">
        <f>IF('Model output'!H150="","negative",IF('Model output'!H150="[]", "negative", IF(OR(ISNUMBER(SEARCH("lymph node",'Model output'!H150)),ISNUMBER(SEARCH("Not mentioned",'Model output'!H150)),ISNUMBER(SEARCH("neck",'Model output'!H150)),ISNUMBER(SEARCH("Not applicable",'Model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8" t="str">
        <f t="shared" si="33"/>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
      </c>
      <c r="P151" t="str">
        <f>IF('Model output'!N150="","",'Model output'!N150)</f>
        <v>3.4 cm</v>
      </c>
      <c r="Q151" t="str">
        <f t="shared" si="30"/>
        <v>3.4cm</v>
      </c>
      <c r="R151" cm="1">
        <f t="array" ref="R151">IF(Q151="","",IF(ISNUMBER(SEARCH("cm",Q151)),MAX(VALUE(SUBSTITUTE(_xlfn.FILTERXML("&lt;t&gt;&lt;s&gt;"&amp;SUBSTITUTE(Q151,",","&lt;/s&gt;&lt;s&gt;")&amp;"&lt;/s&gt;&lt;/t&gt;","//s"),"cm",""))),MAX(VALUE(SUBSTITUTE(_xlfn.FILTERXML("&lt;t&gt;&lt;s&gt;"&amp;SUBSTITUTE(Q151,",","&lt;/s&gt;&lt;s&gt;")&amp;"&lt;/s&gt;&lt;/t&gt;","//s"),"mm","")))/10))</f>
        <v>3.4</v>
      </c>
      <c r="S151" t="str">
        <f>IF(OR('Model output'!P150="",ISNUMBER(SEARCH("Not identified", 'Model output'!P150)),ISNUMBER(SEARCH("Absent",'Model output'!P150)),ISNUMBER(SEARCH("No",'Model output'!P150)),ISNUMBER(SEARCH("Negative",'Model output'!P150))),"negative","positive")</f>
        <v>positive</v>
      </c>
      <c r="T151">
        <f>IF('Model output'!O150="","",'Model output'!O150)</f>
        <v>1</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positive</v>
      </c>
      <c r="X151" t="str">
        <f>IF('Model output'!S150="","", IF('Model output'!S150= "[]", "", 'Model output'!S150))</f>
        <v>favor into fibrous tissue</v>
      </c>
      <c r="Y151" t="str">
        <f>IF(OR('Model output'!S150="",ISNUMBER(SEARCH("Absent",'Model output'!S150)),ISNUMBER(SEARCH("Not identified",'Model output'!S150)),ISNUMBER(SEARCH("limited to thyroid",'Model output'!S150)),ISNUMBER(SEARCH("No",'Model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 IF('Model output'!T150="[]", "", IF('Model output'!T150="Not mentioned", "No", "Yes")))</f>
        <v/>
      </c>
      <c r="AB151" t="str">
        <f>IF(AA151&lt;&gt;"Yes","",IF(OR('Model output'!U150="",'Model output'!U150="[]",ISNUMBER(SEARCH("Not identified",'Model output'!U150))),"",'Model output'!U150))</f>
        <v/>
      </c>
      <c r="AC151" s="1" t="str">
        <f>IF(OR('Model output'!V150="", AND(ISERROR(SEARCH("Positive",'Model output'!V150)), ISNUMBER(SEARCH("Negative",'Model output'!V150))), ISNUMBER(SEARCH("Uninvolved",'Model output'!V150)), ISNUMBER(SEARCH("not involved",'Model output'!V150)), ISNUMBER(SEARCH("cannot be assessed",'Model output'!V150)), ISNUMBER(SEARCH("Free",'Model output'!V150)), ISNUMBER(SEARCH("1 mm",'Model output'!V150)), ISNUMBER(SEARCH("0.1 CM",'Model output'!V150)), ISNUMBER(SEARCH("less than 0.2 mm",'Model output'!V150)), ISNUMBER(SEARCH("less than 0.5 mm",'Model output'!V150)), ISNUMBER(SEARCH("Margins close",'Model output'!V150)), ISNUMBER(SEARCH("extends close to",'Model output'!V150)), ISNUMBER(SEARCH("abut",'Model output'!V150))), "negative", "positive")</f>
        <v>negative</v>
      </c>
      <c r="AE151" s="26"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AND(ISNUMBER(J151),J151&gt;=5),M151=""),AND(AND(ISNUMBER(J151),J151&gt;=5),AND(ISNUMBER(M151),M151&gt;=1)),AND(ISNUMBER(SERACH("papillary",N151)),OR(Y151="positive",Z151="positive"), ISNUMBER(SEARCH("BRAF",AB151)))),"intermediate","low"))</f>
        <v>intermediate</v>
      </c>
      <c r="AF151" s="27" t="str">
        <f t="shared" si="31"/>
        <v>2</v>
      </c>
      <c r="AG151" s="27" t="str">
        <f t="shared" si="32"/>
        <v>0</v>
      </c>
      <c r="AH151" s="27" t="str">
        <f t="shared" si="34"/>
        <v>0</v>
      </c>
      <c r="AI151" s="34" t="str">
        <f t="shared" si="35"/>
        <v>I</v>
      </c>
      <c r="AJ151" s="26" t="s">
        <v>937</v>
      </c>
      <c r="AK151" s="31" t="s">
        <v>943</v>
      </c>
      <c r="AL151" s="31" t="s">
        <v>941</v>
      </c>
      <c r="AM151" s="31" t="s">
        <v>944</v>
      </c>
      <c r="AN151" s="31" t="s">
        <v>70</v>
      </c>
      <c r="AO151" s="32">
        <f t="shared" ca="1" si="37"/>
        <v>1</v>
      </c>
      <c r="AP151" s="27">
        <f t="shared" si="38"/>
        <v>1</v>
      </c>
      <c r="AQ151" s="27">
        <f t="shared" si="39"/>
        <v>1</v>
      </c>
      <c r="AR151" s="27">
        <f t="shared" si="40"/>
        <v>1</v>
      </c>
      <c r="AS151" s="33">
        <f t="shared" si="36"/>
        <v>1</v>
      </c>
    </row>
    <row r="152" spans="1:45">
      <c r="A152" t="str">
        <f>'Model output'!A151</f>
        <v>TCGA-EM-A1CU</v>
      </c>
      <c r="B152" s="42">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29"/>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output'!G151)),AND(ISNUMBER(SEARCH("V ",'Model output'!G151)), NOT(ISNUMBER(SEARCH("VI",'Model output'!G151)))),ISNUMBER(SEARCH("five",'Model output'!G151)),ISNUMBER(SEARCH("5",'Model output'!G151))))), "lateral", "central"))</f>
        <v>central</v>
      </c>
      <c r="H152" t="str">
        <f>IF('Model output'!H151="","negative",IF('Model output'!H151="[]", "negative", IF(OR(ISNUMBER(SEARCH("lymph node",'Model output'!H151)),ISNUMBER(SEARCH("Not mentioned",'Model output'!H151)),ISNUMBER(SEARCH("neck",'Model output'!H151)),ISNUMBER(SEARCH("Not applicable",'Model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0.8 cm</v>
      </c>
      <c r="L152" s="8" t="str">
        <f t="shared" si="33"/>
        <v>0.8cm</v>
      </c>
      <c r="M152" cm="1">
        <f t="array" ref="M152">IF(L152="","",IF(ISNUMBER(SEARCH("cm",L152)),MAX(VALUE(SUBSTITUTE(_xlfn.FILTERXML("&lt;t&gt;&lt;s&gt;"&amp;SUBSTITUTE(L152,",","&lt;/s&gt;&lt;s&gt;")&amp;"&lt;/s&gt;&lt;/t&gt;","//s"),"cm",""))),MAX(VALUE(SUBSTITUTE(_xlfn.FILTERXML("&lt;t&gt;&lt;s&gt;"&amp;SUBSTITUTE(L152,",","&lt;/s&gt;&lt;s&gt;")&amp;"&lt;/s&gt;&lt;/t&gt;","//s"),"mm","")))/10))</f>
        <v>0.8</v>
      </c>
      <c r="N152" t="str">
        <f>IF('Model output'!L151="","",'Model output'!L151)</f>
        <v>Papillary carcinoma, classical type</v>
      </c>
      <c r="O152" t="str">
        <f>IF('Model output'!M151="","",'Model output'!M151)</f>
        <v/>
      </c>
      <c r="P152" t="str">
        <f>IF('Model output'!N151="","",'Model output'!N151)</f>
        <v>6.5 cm</v>
      </c>
      <c r="Q152" t="str">
        <f t="shared" si="30"/>
        <v>6.5cm</v>
      </c>
      <c r="R152" cm="1">
        <f t="array" ref="R152">IF(Q152="","",IF(ISNUMBER(SEARCH("cm",Q152)),MAX(VALUE(SUBSTITUTE(_xlfn.FILTERXML("&lt;t&gt;&lt;s&gt;"&amp;SUBSTITUTE(Q152,",","&lt;/s&gt;&lt;s&gt;")&amp;"&lt;/s&gt;&lt;/t&gt;","//s"),"cm",""))),MAX(VALUE(SUBSTITUTE(_xlfn.FILTERXML("&lt;t&gt;&lt;s&gt;"&amp;SUBSTITUTE(Q152,",","&lt;/s&gt;&lt;s&gt;")&amp;"&lt;/s&gt;&lt;/t&gt;","//s"),"mm","")))/10))</f>
        <v>6.5</v>
      </c>
      <c r="S152" t="str">
        <f>IF(OR('Model output'!P151="",ISNUMBER(SEARCH("Not identified", 'Model output'!P151)),ISNUMBER(SEARCH("Absent",'Model output'!P151)),ISNUMBER(SEARCH("No",'Model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t="str">
        <f>IF('Model output'!S151="","", IF('Model output'!S151= "[]", "", 'Model output'!S151))</f>
        <v>Absent</v>
      </c>
      <c r="Y152" t="str">
        <f>IF(OR('Model output'!S151="",ISNUMBER(SEARCH("Absent",'Model output'!S151)),ISNUMBER(SEARCH("Not identified",'Model output'!S151)),ISNUMBER(SEARCH("limited to thyroid",'Model output'!S151)),ISNUMBER(SEARCH("No",'Model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 IF('Model output'!T151="[]", "", IF('Model output'!T151="Not mentioned", "No", "Yes")))</f>
        <v/>
      </c>
      <c r="AB152" t="str">
        <f>IF(AA152&lt;&gt;"Yes","",IF(OR('Model output'!U151="",'Model output'!U151="[]",ISNUMBER(SEARCH("Not identified",'Model output'!U151))),"",'Model output'!U151))</f>
        <v/>
      </c>
      <c r="AC152" s="1" t="str">
        <f>IF(OR('Model output'!V151="", AND(ISERROR(SEARCH("Positive",'Model output'!V151)), ISNUMBER(SEARCH("Negative",'Model output'!V151))), ISNUMBER(SEARCH("Uninvolved",'Model output'!V151)), ISNUMBER(SEARCH("not involved",'Model output'!V151)), ISNUMBER(SEARCH("cannot be assessed",'Model output'!V151)), ISNUMBER(SEARCH("Free",'Model output'!V151)), ISNUMBER(SEARCH("1 mm",'Model output'!V151)), ISNUMBER(SEARCH("0.1 CM",'Model output'!V151)), ISNUMBER(SEARCH("less than 0.2 mm",'Model output'!V151)), ISNUMBER(SEARCH("less than 0.5 mm",'Model output'!V151)), ISNUMBER(SEARCH("Margins close",'Model output'!V151)), ISNUMBER(SEARCH("extends close to",'Model output'!V151)), ISNUMBER(SEARCH("abut",'Model output'!V151))), "negative", "positive")</f>
        <v>negative</v>
      </c>
      <c r="AE152" s="26"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AND(ISNUMBER(J152),J152&gt;=5),M152=""),AND(AND(ISNUMBER(J152),J152&gt;=5),AND(ISNUMBER(M152),M152&gt;=1)),AND(ISNUMBER(SERACH("papillary",N152)),OR(Y152="positive",Z152="positive"), ISNUMBER(SEARCH("BRAF",AB152)))),"intermediate","low"))</f>
        <v>low</v>
      </c>
      <c r="AF152" s="27" t="str">
        <f t="shared" si="31"/>
        <v>3a</v>
      </c>
      <c r="AG152" s="27" t="str">
        <f t="shared" si="32"/>
        <v>1a</v>
      </c>
      <c r="AH152" s="27" t="str">
        <f t="shared" si="34"/>
        <v>0</v>
      </c>
      <c r="AI152" s="34" t="str">
        <f t="shared" si="35"/>
        <v>I</v>
      </c>
      <c r="AJ152" s="26" t="s">
        <v>936</v>
      </c>
      <c r="AK152" s="31" t="s">
        <v>946</v>
      </c>
      <c r="AL152" s="31" t="s">
        <v>945</v>
      </c>
      <c r="AM152" s="31" t="s">
        <v>944</v>
      </c>
      <c r="AN152" s="31" t="s">
        <v>70</v>
      </c>
      <c r="AO152" s="32">
        <f t="shared" ca="1" si="37"/>
        <v>1</v>
      </c>
      <c r="AP152" s="27">
        <f t="shared" si="38"/>
        <v>1</v>
      </c>
      <c r="AQ152" s="27">
        <f t="shared" si="39"/>
        <v>1</v>
      </c>
      <c r="AR152" s="27">
        <f t="shared" si="40"/>
        <v>1</v>
      </c>
      <c r="AS152" s="33">
        <f t="shared" si="36"/>
        <v>1</v>
      </c>
    </row>
    <row r="153" spans="1:45">
      <c r="A153" t="str">
        <f>'Model output'!A152</f>
        <v>TCGA-EM-A1CV</v>
      </c>
      <c r="B153" s="42">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
      </c>
      <c r="F153" t="str">
        <f t="shared" si="29"/>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output'!G152)),AND(ISNUMBER(SEARCH("V ",'Model output'!G152)), NOT(ISNUMBER(SEARCH("VI",'Model output'!G152)))),ISNUMBER(SEARCH("five",'Model output'!G152)),ISNUMBER(SEARCH("5",'Model output'!G152))))), "lateral", "central"))</f>
        <v/>
      </c>
      <c r="H153" t="str">
        <f>IF('Model output'!H152="","negative",IF('Model output'!H152="[]", "negative", IF(OR(ISNUMBER(SEARCH("lymph node",'Model output'!H152)),ISNUMBER(SEARCH("Not mentioned",'Model output'!H152)),ISNUMBER(SEARCH("neck",'Model output'!H152)),ISNUMBER(SEARCH("Not applicable",'Model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3"/>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 classical (usual)</v>
      </c>
      <c r="O153" t="str">
        <f>IF('Model output'!M152="","",'Model output'!M152)</f>
        <v>Follicular variant</v>
      </c>
      <c r="P153" t="str">
        <f>IF('Model output'!N152="","",'Model output'!N152)</f>
        <v>1.1cm</v>
      </c>
      <c r="Q153" t="str">
        <f t="shared" si="30"/>
        <v>1.1cm</v>
      </c>
      <c r="R153" cm="1">
        <f t="array" ref="R153">IF(Q153="","",IF(ISNUMBER(SEARCH("cm",Q153)),MAX(VALUE(SUBSTITUTE(_xlfn.FILTERXML("&lt;t&gt;&lt;s&gt;"&amp;SUBSTITUTE(Q153,",","&lt;/s&gt;&lt;s&gt;")&amp;"&lt;/s&gt;&lt;/t&gt;","//s"),"cm",""))),MAX(VALUE(SUBSTITUTE(_xlfn.FILTERXML("&lt;t&gt;&lt;s&gt;"&amp;SUBSTITUTE(Q153,",","&lt;/s&gt;&lt;s&gt;")&amp;"&lt;/s&gt;&lt;/t&gt;","//s"),"mm","")))/10))</f>
        <v>1.1000000000000001</v>
      </c>
      <c r="S153" t="str">
        <f>IF(OR('Model output'!P152="",ISNUMBER(SEARCH("Not identified", 'Model output'!P152)),ISNUMBER(SEARCH("Absent",'Model output'!P152)),ISNUMBER(SEARCH("No",'Model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t="str">
        <f>IF('Model output'!S152="","", IF('Model output'!S152= "[]", "", 'Model output'!S152))</f>
        <v>Not identified</v>
      </c>
      <c r="Y153" t="str">
        <f>IF(OR('Model output'!S152="",ISNUMBER(SEARCH("Absent",'Model output'!S152)),ISNUMBER(SEARCH("Not identified",'Model output'!S152)),ISNUMBER(SEARCH("limited to thyroid",'Model output'!S152)),ISNUMBER(SEARCH("No",'Model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 IF('Model output'!T152="[]", "", IF('Model output'!T152="Not mentioned", "No", "Yes")))</f>
        <v/>
      </c>
      <c r="AB153" t="str">
        <f>IF(AA153&lt;&gt;"Yes","",IF(OR('Model output'!U152="",'Model output'!U152="[]",ISNUMBER(SEARCH("Not identified",'Model output'!U152))),"",'Model output'!U152))</f>
        <v/>
      </c>
      <c r="AC153" s="1" t="str">
        <f>IF(OR('Model output'!V152="", AND(ISERROR(SEARCH("Positive",'Model output'!V152)), ISNUMBER(SEARCH("Negative",'Model output'!V152))), ISNUMBER(SEARCH("Uninvolved",'Model output'!V152)), ISNUMBER(SEARCH("not involved",'Model output'!V152)), ISNUMBER(SEARCH("cannot be assessed",'Model output'!V152)), ISNUMBER(SEARCH("Free",'Model output'!V152)), ISNUMBER(SEARCH("1 mm",'Model output'!V152)), ISNUMBER(SEARCH("0.1 CM",'Model output'!V152)), ISNUMBER(SEARCH("less than 0.2 mm",'Model output'!V152)), ISNUMBER(SEARCH("less than 0.5 mm",'Model output'!V152)), ISNUMBER(SEARCH("Margins close",'Model output'!V152)), ISNUMBER(SEARCH("extends close to",'Model output'!V152)), ISNUMBER(SEARCH("abut",'Model output'!V152))), "negative", "positive")</f>
        <v>negative</v>
      </c>
      <c r="AE153" s="26"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AND(ISNUMBER(J153),J153&gt;=5),M153=""),AND(AND(ISNUMBER(J153),J153&gt;=5),AND(ISNUMBER(M153),M153&gt;=1)),AND(ISNUMBER(SERACH("papillary",N153)),OR(Y153="positive",Z153="positive"), ISNUMBER(SEARCH("BRAF",AB153)))),"intermediate","low"))</f>
        <v>low</v>
      </c>
      <c r="AF153" s="27" t="str">
        <f t="shared" si="31"/>
        <v>1b</v>
      </c>
      <c r="AG153" s="27" t="str">
        <f t="shared" si="32"/>
        <v>0</v>
      </c>
      <c r="AH153" s="27" t="str">
        <f t="shared" si="34"/>
        <v>0</v>
      </c>
      <c r="AI153" s="34" t="str">
        <f t="shared" si="35"/>
        <v>I</v>
      </c>
      <c r="AJ153" s="26" t="s">
        <v>936</v>
      </c>
      <c r="AK153" s="31" t="s">
        <v>940</v>
      </c>
      <c r="AL153" s="31" t="s">
        <v>941</v>
      </c>
      <c r="AM153" s="31" t="s">
        <v>944</v>
      </c>
      <c r="AN153" s="31" t="s">
        <v>70</v>
      </c>
      <c r="AO153" s="32">
        <f t="shared" ca="1" si="37"/>
        <v>1</v>
      </c>
      <c r="AP153" s="27">
        <f t="shared" si="38"/>
        <v>1</v>
      </c>
      <c r="AQ153" s="27">
        <f t="shared" si="39"/>
        <v>1</v>
      </c>
      <c r="AR153" s="27">
        <f t="shared" si="40"/>
        <v>1</v>
      </c>
      <c r="AS153" s="33">
        <f t="shared" si="36"/>
        <v>1</v>
      </c>
    </row>
    <row r="154" spans="1:45">
      <c r="A154" t="str">
        <f>'Model output'!A153</f>
        <v>TCGA-EM-A1CW</v>
      </c>
      <c r="B154" s="42">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29"/>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output'!G153)),AND(ISNUMBER(SEARCH("V ",'Model output'!G153)), NOT(ISNUMBER(SEARCH("VI",'Model output'!G153)))),ISNUMBER(SEARCH("five",'Model output'!G153)),ISNUMBER(SEARCH("5",'Model output'!G153))))), "lateral", "central"))</f>
        <v/>
      </c>
      <c r="H154" t="str">
        <f>IF('Model output'!H153="","negative",IF('Model output'!H153="[]", "negative", IF(OR(ISNUMBER(SEARCH("lymph node",'Model output'!H153)),ISNUMBER(SEARCH("Not mentioned",'Model output'!H153)),ISNUMBER(SEARCH("neck",'Model output'!H153)),ISNUMBER(SEARCH("Not applicable",'Model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33"/>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 follicular variant</v>
      </c>
      <c r="O154" t="str">
        <f>IF('Model output'!M153="","",'Model output'!M153)</f>
        <v/>
      </c>
      <c r="P154" t="str">
        <f>IF('Model output'!N153="","",'Model output'!N153)</f>
        <v>4.5 cm</v>
      </c>
      <c r="Q154" t="str">
        <f t="shared" si="30"/>
        <v>4.5cm</v>
      </c>
      <c r="R154" cm="1">
        <f t="array" ref="R154">IF(Q154="","",IF(ISNUMBER(SEARCH("cm",Q154)),MAX(VALUE(SUBSTITUTE(_xlfn.FILTERXML("&lt;t&gt;&lt;s&gt;"&amp;SUBSTITUTE(Q154,",","&lt;/s&gt;&lt;s&gt;")&amp;"&lt;/s&gt;&lt;/t&gt;","//s"),"cm",""))),MAX(VALUE(SUBSTITUTE(_xlfn.FILTERXML("&lt;t&gt;&lt;s&gt;"&amp;SUBSTITUTE(Q154,",","&lt;/s&gt;&lt;s&gt;")&amp;"&lt;/s&gt;&lt;/t&gt;","//s"),"mm","")))/10))</f>
        <v>4.5</v>
      </c>
      <c r="S154" t="str">
        <f>IF(OR('Model output'!P153="",ISNUMBER(SEARCH("Not identified", 'Model output'!P153)),ISNUMBER(SEARCH("Absent",'Model output'!P153)),ISNUMBER(SEARCH("No",'Model output'!P153)),ISNUMBER(SEARCH("Negative",'Model output'!P153))),"negative","positive")</f>
        <v>negative</v>
      </c>
      <c r="T154">
        <f>IF('Model output'!O153="","",'Model output'!O153)</f>
        <v>2</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t="str">
        <f>IF('Model output'!S153="","", IF('Model output'!S153= "[]", "", 'Model output'!S153))</f>
        <v>Absent</v>
      </c>
      <c r="Y154" t="str">
        <f>IF(OR('Model output'!S153="",ISNUMBER(SEARCH("Absent",'Model output'!S153)),ISNUMBER(SEARCH("Not identified",'Model output'!S153)),ISNUMBER(SEARCH("limited to thyroid",'Model output'!S153)),ISNUMBER(SEARCH("No",'Model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 IF('Model output'!T153="[]", "", IF('Model output'!T153="Not mentioned", "No", "Yes")))</f>
        <v/>
      </c>
      <c r="AB154" t="str">
        <f>IF(AA154&lt;&gt;"Yes","",IF(OR('Model output'!U153="",'Model output'!U153="[]",ISNUMBER(SEARCH("Not identified",'Model output'!U153))),"",'Model output'!U153))</f>
        <v/>
      </c>
      <c r="AC154" s="1" t="str">
        <f>IF(OR('Model output'!V153="", AND(ISERROR(SEARCH("Positive",'Model output'!V153)), ISNUMBER(SEARCH("Negative",'Model output'!V153))), ISNUMBER(SEARCH("Uninvolved",'Model output'!V153)), ISNUMBER(SEARCH("not involved",'Model output'!V153)), ISNUMBER(SEARCH("cannot be assessed",'Model output'!V153)), ISNUMBER(SEARCH("Free",'Model output'!V153)), ISNUMBER(SEARCH("1 mm",'Model output'!V153)), ISNUMBER(SEARCH("0.1 CM",'Model output'!V153)), ISNUMBER(SEARCH("less than 0.2 mm",'Model output'!V153)), ISNUMBER(SEARCH("less than 0.5 mm",'Model output'!V153)), ISNUMBER(SEARCH("Margins close",'Model output'!V153)), ISNUMBER(SEARCH("extends close to",'Model output'!V153)), ISNUMBER(SEARCH("abut",'Model output'!V153))), "negative", "positive")</f>
        <v>negative</v>
      </c>
      <c r="AE154" s="26"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AND(ISNUMBER(J154),J154&gt;=5),M154=""),AND(AND(ISNUMBER(J154),J154&gt;=5),AND(ISNUMBER(M154),M154&gt;=1)),AND(ISNUMBER(SERACH("papillary",N154)),OR(Y154="positive",Z154="positive"), ISNUMBER(SEARCH("BRAF",AB154)))),"intermediate","low"))</f>
        <v>low</v>
      </c>
      <c r="AF154" s="27" t="str">
        <f t="shared" si="31"/>
        <v>3a</v>
      </c>
      <c r="AG154" s="27" t="str">
        <f t="shared" si="32"/>
        <v>0</v>
      </c>
      <c r="AH154" s="27" t="str">
        <f t="shared" si="34"/>
        <v>0</v>
      </c>
      <c r="AI154" s="34" t="str">
        <f t="shared" si="35"/>
        <v>I</v>
      </c>
      <c r="AJ154" s="26" t="s">
        <v>936</v>
      </c>
      <c r="AK154" s="31" t="s">
        <v>946</v>
      </c>
      <c r="AL154" s="31" t="s">
        <v>941</v>
      </c>
      <c r="AM154" s="31" t="s">
        <v>944</v>
      </c>
      <c r="AN154" s="31" t="s">
        <v>70</v>
      </c>
      <c r="AO154" s="32">
        <f t="shared" ca="1" si="37"/>
        <v>1</v>
      </c>
      <c r="AP154" s="27">
        <f t="shared" si="38"/>
        <v>1</v>
      </c>
      <c r="AQ154" s="27">
        <f t="shared" si="39"/>
        <v>1</v>
      </c>
      <c r="AR154" s="27">
        <f t="shared" si="40"/>
        <v>1</v>
      </c>
      <c r="AS154" s="33">
        <f t="shared" si="36"/>
        <v>1</v>
      </c>
    </row>
    <row r="155" spans="1:45">
      <c r="A155" t="str">
        <f>'Model output'!A154</f>
        <v>TCGA-EM-A1YA</v>
      </c>
      <c r="B155" s="42">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29"/>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output'!G154)),AND(ISNUMBER(SEARCH("V ",'Model output'!G154)), NOT(ISNUMBER(SEARCH("VI",'Model output'!G154)))),ISNUMBER(SEARCH("five",'Model output'!G154)),ISNUMBER(SEARCH("5",'Model output'!G154))))), "lateral", "central"))</f>
        <v/>
      </c>
      <c r="H155" t="str">
        <f>IF('Model output'!H154="","negative",IF('Model output'!H154="[]", "negative", IF(OR(ISNUMBER(SEARCH("lymph node",'Model output'!H154)),ISNUMBER(SEARCH("Not mentioned",'Model output'!H154)),ISNUMBER(SEARCH("neck",'Model output'!H154)),ISNUMBER(SEARCH("Not applicable",'Model output'!H154))),"negative","positive")))</f>
        <v>negative</v>
      </c>
      <c r="I155" t="str">
        <f>IF('Model output'!I154="","",IF(ISNUMBER('Model output'!I154),'Model output'!I154,1))</f>
        <v/>
      </c>
      <c r="J155" t="str">
        <f>IF('Model output'!J154="","",IF(AND(ISNUMBER('Model output'!J154),'Model output'!J154&lt;=I155),'Model output'!J154,IF(ISNUMBER(SEARCH("0/",'Model output'!J154)),0,1)))</f>
        <v/>
      </c>
      <c r="K155" t="str" cm="1">
        <f t="array" ref="K155">IF(COUNT(FIND({0,1,2,3,4,5,6,7,8,9},'Model output'!K154))&gt;0,'Model output'!K154,"")</f>
        <v/>
      </c>
      <c r="L155" s="8" t="str">
        <f t="shared" si="33"/>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v>
      </c>
      <c r="O155" t="str">
        <f>IF('Model output'!M154="","",'Model output'!M154)</f>
        <v>Oncocytic type</v>
      </c>
      <c r="P155" t="str">
        <f>IF('Model output'!N154="","",'Model output'!N154)</f>
        <v>3.7 cm</v>
      </c>
      <c r="Q155" t="str">
        <f t="shared" si="30"/>
        <v>3.7cm</v>
      </c>
      <c r="R155" cm="1">
        <f t="array" ref="R155">IF(Q155="","",IF(ISNUMBER(SEARCH("cm",Q155)),MAX(VALUE(SUBSTITUTE(_xlfn.FILTERXML("&lt;t&gt;&lt;s&gt;"&amp;SUBSTITUTE(Q155,",","&lt;/s&gt;&lt;s&gt;")&amp;"&lt;/s&gt;&lt;/t&gt;","//s"),"cm",""))),MAX(VALUE(SUBSTITUTE(_xlfn.FILTERXML("&lt;t&gt;&lt;s&gt;"&amp;SUBSTITUTE(Q155,",","&lt;/s&gt;&lt;s&gt;")&amp;"&lt;/s&gt;&lt;/t&gt;","//s"),"mm","")))/10))</f>
        <v>3.7</v>
      </c>
      <c r="S155" t="str">
        <f>IF(OR('Model output'!P154="",ISNUMBER(SEARCH("Not identified", 'Model output'!P154)),ISNUMBER(SEARCH("Absent",'Model output'!P154)),ISNUMBER(SEARCH("No",'Model output'!P154)),ISNUMBER(SEARCH("Negative",'Model output'!P154))),"negative","positive")</f>
        <v>negative</v>
      </c>
      <c r="T155" t="str">
        <f>IF('Model output'!O154="","",'Model output'!O154)</f>
        <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t="str">
        <f>IF('Model output'!S154="","", IF('Model output'!S154= "[]", "", 'Model output'!S154))</f>
        <v>Absent</v>
      </c>
      <c r="Y155" t="str">
        <f>IF(OR('Model output'!S154="",ISNUMBER(SEARCH("Absent",'Model output'!S154)),ISNUMBER(SEARCH("Not identified",'Model output'!S154)),ISNUMBER(SEARCH("limited to thyroid",'Model output'!S154)),ISNUMBER(SEARCH("No",'Model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 IF('Model output'!T154="[]", "", IF('Model output'!T154="Not mentioned", "No", "Yes")))</f>
        <v/>
      </c>
      <c r="AB155" t="str">
        <f>IF(AA155&lt;&gt;"Yes","",IF(OR('Model output'!U154="",'Model output'!U154="[]",ISNUMBER(SEARCH("Not identified",'Model output'!U154))),"",'Model output'!U154))</f>
        <v/>
      </c>
      <c r="AC155" s="1" t="str">
        <f>IF(OR('Model output'!V154="", AND(ISERROR(SEARCH("Positive",'Model output'!V154)), ISNUMBER(SEARCH("Negative",'Model output'!V154))), ISNUMBER(SEARCH("Uninvolved",'Model output'!V154)), ISNUMBER(SEARCH("not involved",'Model output'!V154)), ISNUMBER(SEARCH("cannot be assessed",'Model output'!V154)), ISNUMBER(SEARCH("Free",'Model output'!V154)), ISNUMBER(SEARCH("1 mm",'Model output'!V154)), ISNUMBER(SEARCH("0.1 CM",'Model output'!V154)), ISNUMBER(SEARCH("less than 0.2 mm",'Model output'!V154)), ISNUMBER(SEARCH("less than 0.5 mm",'Model output'!V154)), ISNUMBER(SEARCH("Margins close",'Model output'!V154)), ISNUMBER(SEARCH("extends close to",'Model output'!V154)), ISNUMBER(SEARCH("abut",'Model output'!V154))), "negative", "positive")</f>
        <v>negative</v>
      </c>
      <c r="AE155" s="26"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AND(ISNUMBER(J155),J155&gt;=5),M155=""),AND(AND(ISNUMBER(J155),J155&gt;=5),AND(ISNUMBER(M155),M155&gt;=1)),AND(ISNUMBER(SERACH("papillary",N155)),OR(Y155="positive",Z155="positive"), ISNUMBER(SEARCH("BRAF",AB155)))),"intermediate","low"))</f>
        <v>low</v>
      </c>
      <c r="AF155" s="27" t="str">
        <f t="shared" si="31"/>
        <v>2</v>
      </c>
      <c r="AG155" s="27" t="str">
        <f t="shared" si="32"/>
        <v>0</v>
      </c>
      <c r="AH155" s="27" t="str">
        <f t="shared" si="34"/>
        <v>0</v>
      </c>
      <c r="AI155" s="34" t="str">
        <f t="shared" si="35"/>
        <v>I</v>
      </c>
      <c r="AJ155" s="26" t="s">
        <v>936</v>
      </c>
      <c r="AK155" s="31" t="s">
        <v>943</v>
      </c>
      <c r="AL155" s="31" t="s">
        <v>944</v>
      </c>
      <c r="AM155" s="31" t="s">
        <v>944</v>
      </c>
      <c r="AN155" s="31" t="s">
        <v>70</v>
      </c>
      <c r="AO155" s="32">
        <f t="shared" ca="1" si="37"/>
        <v>1</v>
      </c>
      <c r="AP155" s="27">
        <f t="shared" si="38"/>
        <v>1</v>
      </c>
      <c r="AQ155" s="27">
        <f t="shared" si="39"/>
        <v>1</v>
      </c>
      <c r="AR155" s="27">
        <f t="shared" si="40"/>
        <v>1</v>
      </c>
      <c r="AS155" s="33">
        <f t="shared" si="36"/>
        <v>1</v>
      </c>
    </row>
    <row r="156" spans="1:45">
      <c r="A156" t="str">
        <f>'Model output'!A155</f>
        <v>TCGA-EM-A1YB</v>
      </c>
      <c r="B156" s="42">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29"/>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output'!G155)),AND(ISNUMBER(SEARCH("V ",'Model output'!G155)), NOT(ISNUMBER(SEARCH("VI",'Model output'!G155)))),ISNUMBER(SEARCH("five",'Model output'!G155)),ISNUMBER(SEARCH("5",'Model output'!G155))))), "lateral", "central"))</f>
        <v/>
      </c>
      <c r="H156" t="str">
        <f>IF('Model output'!H155="","negative",IF('Model output'!H155="[]", "negative", IF(OR(ISNUMBER(SEARCH("lymph node",'Model output'!H155)),ISNUMBER(SEARCH("Not mentioned",'Model output'!H155)),ISNUMBER(SEARCH("neck",'Model output'!H155)),ISNUMBER(SEARCH("Not applicable",'Model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8" t="str">
        <f t="shared" si="33"/>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 or oxyphilic variant</v>
      </c>
      <c r="P156" t="str">
        <f>IF('Model output'!N155="","",'Model output'!N155)</f>
        <v>2.7cm</v>
      </c>
      <c r="Q156" t="str">
        <f t="shared" si="30"/>
        <v>2.7cm</v>
      </c>
      <c r="R156" cm="1">
        <f t="array" ref="R156">IF(Q156="","",IF(ISNUMBER(SEARCH("cm",Q156)),MAX(VALUE(SUBSTITUTE(_xlfn.FILTERXML("&lt;t&gt;&lt;s&gt;"&amp;SUBSTITUTE(Q156,",","&lt;/s&gt;&lt;s&gt;")&amp;"&lt;/s&gt;&lt;/t&gt;","//s"),"cm",""))),MAX(VALUE(SUBSTITUTE(_xlfn.FILTERXML("&lt;t&gt;&lt;s&gt;"&amp;SUBSTITUTE(Q156,",","&lt;/s&gt;&lt;s&gt;")&amp;"&lt;/s&gt;&lt;/t&gt;","//s"),"mm","")))/10))</f>
        <v>2.7</v>
      </c>
      <c r="S156" t="str">
        <f>IF(OR('Model output'!P155="",ISNUMBER(SEARCH("Not identified", 'Model output'!P155)),ISNUMBER(SEARCH("Absent",'Model output'!P155)),ISNUMBER(SEARCH("No",'Model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t="str">
        <f>IF('Model output'!S155="","", IF('Model output'!S155= "[]", "", 'Model output'!S155))</f>
        <v>Not identified</v>
      </c>
      <c r="Y156" t="str">
        <f>IF(OR('Model output'!S155="",ISNUMBER(SEARCH("Absent",'Model output'!S155)),ISNUMBER(SEARCH("Not identified",'Model output'!S155)),ISNUMBER(SEARCH("limited to thyroid",'Model output'!S155)),ISNUMBER(SEARCH("No",'Model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 IF('Model output'!T155="[]", "", IF('Model output'!T155="Not mentioned", "No", "Yes")))</f>
        <v/>
      </c>
      <c r="AB156" t="str">
        <f>IF(AA156&lt;&gt;"Yes","",IF(OR('Model output'!U155="",'Model output'!U155="[]",ISNUMBER(SEARCH("Not identified",'Model output'!U155))),"",'Model output'!U155))</f>
        <v/>
      </c>
      <c r="AC156" s="1" t="str">
        <f>IF(OR('Model output'!V155="", AND(ISERROR(SEARCH("Positive",'Model output'!V155)), ISNUMBER(SEARCH("Negative",'Model output'!V155))), ISNUMBER(SEARCH("Uninvolved",'Model output'!V155)), ISNUMBER(SEARCH("not involved",'Model output'!V155)), ISNUMBER(SEARCH("cannot be assessed",'Model output'!V155)), ISNUMBER(SEARCH("Free",'Model output'!V155)), ISNUMBER(SEARCH("1 mm",'Model output'!V155)), ISNUMBER(SEARCH("0.1 CM",'Model output'!V155)), ISNUMBER(SEARCH("less than 0.2 mm",'Model output'!V155)), ISNUMBER(SEARCH("less than 0.5 mm",'Model output'!V155)), ISNUMBER(SEARCH("Margins close",'Model output'!V155)), ISNUMBER(SEARCH("extends close to",'Model output'!V155)), ISNUMBER(SEARCH("abut",'Model output'!V155))), "negative", "positive")</f>
        <v>negative</v>
      </c>
      <c r="AE156" s="26"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AND(ISNUMBER(J156),J156&gt;=5),M156=""),AND(AND(ISNUMBER(J156),J156&gt;=5),AND(ISNUMBER(M156),M156&gt;=1)),AND(ISNUMBER(SERACH("papillary",N156)),OR(Y156="positive",Z156="positive"), ISNUMBER(SEARCH("BRAF",AB156)))),"intermediate","low"))</f>
        <v>low</v>
      </c>
      <c r="AF156" s="27" t="str">
        <f t="shared" si="31"/>
        <v>2</v>
      </c>
      <c r="AG156" s="27" t="str">
        <f t="shared" si="32"/>
        <v>0</v>
      </c>
      <c r="AH156" s="27" t="str">
        <f t="shared" si="34"/>
        <v>0</v>
      </c>
      <c r="AI156" s="34" t="str">
        <f t="shared" si="35"/>
        <v>I</v>
      </c>
      <c r="AJ156" s="26" t="s">
        <v>936</v>
      </c>
      <c r="AK156" s="31" t="s">
        <v>943</v>
      </c>
      <c r="AL156" s="31" t="s">
        <v>944</v>
      </c>
      <c r="AM156" s="31" t="s">
        <v>944</v>
      </c>
      <c r="AN156" s="31" t="s">
        <v>70</v>
      </c>
      <c r="AO156" s="32">
        <f t="shared" ca="1" si="37"/>
        <v>1</v>
      </c>
      <c r="AP156" s="27">
        <f t="shared" si="38"/>
        <v>1</v>
      </c>
      <c r="AQ156" s="27">
        <f t="shared" si="39"/>
        <v>1</v>
      </c>
      <c r="AR156" s="27">
        <f t="shared" si="40"/>
        <v>1</v>
      </c>
      <c r="AS156" s="33">
        <f t="shared" si="36"/>
        <v>1</v>
      </c>
    </row>
    <row r="157" spans="1:45">
      <c r="A157" t="str">
        <f>'Model output'!A156</f>
        <v>TCGA-EM-A22I</v>
      </c>
      <c r="B157" s="42">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29"/>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output'!G156)),AND(ISNUMBER(SEARCH("V ",'Model output'!G156)), NOT(ISNUMBER(SEARCH("VI",'Model output'!G156)))),ISNUMBER(SEARCH("five",'Model output'!G156)),ISNUMBER(SEARCH("5",'Model output'!G156))))), "lateral", "central"))</f>
        <v/>
      </c>
      <c r="H157" t="str">
        <f>IF('Model output'!H156="","negative",IF('Model output'!H156="[]", "negative", IF(OR(ISNUMBER(SEARCH("lymph node",'Model output'!H156)),ISNUMBER(SEARCH("Not mentioned",'Model output'!H156)),ISNUMBER(SEARCH("neck",'Model output'!H156)),ISNUMBER(SEARCH("Not applicable",'Model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8" t="str">
        <f t="shared" si="33"/>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 classical (usual)</v>
      </c>
      <c r="O157" t="str">
        <f>IF('Model output'!M156="","",'Model output'!M156)</f>
        <v>Follicular variant</v>
      </c>
      <c r="P157" t="str">
        <f>IF('Model output'!N156="","",'Model output'!N156)</f>
        <v>2.1 cm</v>
      </c>
      <c r="Q157" t="str">
        <f t="shared" si="30"/>
        <v>2.1cm</v>
      </c>
      <c r="R157" cm="1">
        <f t="array" ref="R157">IF(Q157="","",IF(ISNUMBER(SEARCH("cm",Q157)),MAX(VALUE(SUBSTITUTE(_xlfn.FILTERXML("&lt;t&gt;&lt;s&gt;"&amp;SUBSTITUTE(Q157,",","&lt;/s&gt;&lt;s&gt;")&amp;"&lt;/s&gt;&lt;/t&gt;","//s"),"cm",""))),MAX(VALUE(SUBSTITUTE(_xlfn.FILTERXML("&lt;t&gt;&lt;s&gt;"&amp;SUBSTITUTE(Q157,",","&lt;/s&gt;&lt;s&gt;")&amp;"&lt;/s&gt;&lt;/t&gt;","//s"),"mm","")))/10))</f>
        <v>2.1</v>
      </c>
      <c r="S157" t="str">
        <f>IF(OR('Model output'!P156="",ISNUMBER(SEARCH("Not identified", 'Model output'!P156)),ISNUMBER(SEARCH("Absent",'Model output'!P156)),ISNUMBER(SEARCH("No",'Model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t="str">
        <f>IF('Model output'!S156="","", IF('Model output'!S156= "[]", "", 'Model output'!S156))</f>
        <v>Present, minimal</v>
      </c>
      <c r="Y157" t="str">
        <f>IF(OR('Model output'!S156="",ISNUMBER(SEARCH("Absent",'Model output'!S156)),ISNUMBER(SEARCH("Not identified",'Model output'!S156)),ISNUMBER(SEARCH("limited to thyroid",'Model output'!S156)),ISNUMBER(SEARCH("No",'Model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 IF('Model output'!T156="[]", "", IF('Model output'!T156="Not mentioned", "No", "Yes")))</f>
        <v/>
      </c>
      <c r="AB157" t="str">
        <f>IF(AA157&lt;&gt;"Yes","",IF(OR('Model output'!U156="",'Model output'!U156="[]",ISNUMBER(SEARCH("Not identified",'Model output'!U156))),"",'Model output'!U156))</f>
        <v/>
      </c>
      <c r="AC157" s="1" t="str">
        <f>IF(OR('Model output'!V156="", AND(ISERROR(SEARCH("Positive",'Model output'!V156)), ISNUMBER(SEARCH("Negative",'Model output'!V156))), ISNUMBER(SEARCH("Uninvolved",'Model output'!V156)), ISNUMBER(SEARCH("not involved",'Model output'!V156)), ISNUMBER(SEARCH("cannot be assessed",'Model output'!V156)), ISNUMBER(SEARCH("Free",'Model output'!V156)), ISNUMBER(SEARCH("1 mm",'Model output'!V156)), ISNUMBER(SEARCH("0.1 CM",'Model output'!V156)), ISNUMBER(SEARCH("less than 0.2 mm",'Model output'!V156)), ISNUMBER(SEARCH("less than 0.5 mm",'Model output'!V156)), ISNUMBER(SEARCH("Margins close",'Model output'!V156)), ISNUMBER(SEARCH("extends close to",'Model output'!V156)), ISNUMBER(SEARCH("abut",'Model output'!V156))), "negative", "positive")</f>
        <v>positive</v>
      </c>
      <c r="AE157" s="26"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AND(ISNUMBER(J157),J157&gt;=5),M157=""),AND(AND(ISNUMBER(J157),J157&gt;=5),AND(ISNUMBER(M157),M157&gt;=1)),AND(ISNUMBER(SERACH("papillary",N157)),OR(Y157="positive",Z157="positive"), ISNUMBER(SEARCH("BRAF",AB157)))),"intermediate","low"))</f>
        <v>high</v>
      </c>
      <c r="AF157" s="27" t="str">
        <f t="shared" si="31"/>
        <v>2</v>
      </c>
      <c r="AG157" s="27" t="str">
        <f t="shared" si="32"/>
        <v>0</v>
      </c>
      <c r="AH157" s="27" t="str">
        <f t="shared" si="34"/>
        <v>0</v>
      </c>
      <c r="AI157" s="34" t="str">
        <f t="shared" si="35"/>
        <v>I</v>
      </c>
      <c r="AJ157" s="26" t="s">
        <v>935</v>
      </c>
      <c r="AK157" s="31" t="s">
        <v>943</v>
      </c>
      <c r="AL157" s="31" t="s">
        <v>941</v>
      </c>
      <c r="AM157" s="31" t="s">
        <v>944</v>
      </c>
      <c r="AN157" s="31" t="s">
        <v>70</v>
      </c>
      <c r="AO157" s="32">
        <f t="shared" si="37"/>
        <v>1</v>
      </c>
      <c r="AP157" s="27">
        <f t="shared" si="38"/>
        <v>1</v>
      </c>
      <c r="AQ157" s="27">
        <f t="shared" si="39"/>
        <v>1</v>
      </c>
      <c r="AR157" s="27">
        <f t="shared" si="40"/>
        <v>1</v>
      </c>
      <c r="AS157" s="33">
        <f t="shared" si="36"/>
        <v>1</v>
      </c>
    </row>
    <row r="158" spans="1:45">
      <c r="A158" t="str">
        <f>'Model output'!A157</f>
        <v>TCGA-EM-A22J</v>
      </c>
      <c r="B158" s="42">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X</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X</v>
      </c>
      <c r="F158" t="str">
        <f t="shared" si="29"/>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output'!G157)),AND(ISNUMBER(SEARCH("V ",'Model output'!G157)), NOT(ISNUMBER(SEARCH("VI",'Model output'!G157)))),ISNUMBER(SEARCH("five",'Model output'!G157)),ISNUMBER(SEARCH("5",'Model output'!G157))))), "lateral", "central"))</f>
        <v/>
      </c>
      <c r="H158" t="str">
        <f>IF('Model output'!H157="","negative",IF('Model output'!H157="[]", "negative", IF(OR(ISNUMBER(SEARCH("lymph node",'Model output'!H157)),ISNUMBER(SEARCH("Not mentioned",'Model output'!H157)),ISNUMBER(SEARCH("neck",'Model output'!H157)),ISNUMBER(SEARCH("Not applicable",'Model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3"/>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 follicular variant</v>
      </c>
      <c r="O158" t="str">
        <f>IF('Model output'!M157="","",'Model output'!M157)</f>
        <v>Mixed solid and follicular variant with oncocytic change</v>
      </c>
      <c r="P158" t="str">
        <f>IF('Model output'!N157="","",'Model output'!N157)</f>
        <v>2.5cm</v>
      </c>
      <c r="Q158" t="str">
        <f t="shared" si="30"/>
        <v>2.5cm</v>
      </c>
      <c r="R158" cm="1">
        <f t="array" ref="R158">IF(Q158="","",IF(ISNUMBER(SEARCH("cm",Q158)),MAX(VALUE(SUBSTITUTE(_xlfn.FILTERXML("&lt;t&gt;&lt;s&gt;"&amp;SUBSTITUTE(Q158,",","&lt;/s&gt;&lt;s&gt;")&amp;"&lt;/s&gt;&lt;/t&gt;","//s"),"cm",""))),MAX(VALUE(SUBSTITUTE(_xlfn.FILTERXML("&lt;t&gt;&lt;s&gt;"&amp;SUBSTITUTE(Q158,",","&lt;/s&gt;&lt;s&gt;")&amp;"&lt;/s&gt;&lt;/t&gt;","//s"),"mm","")))/10))</f>
        <v>2.5</v>
      </c>
      <c r="S158" t="str">
        <f>IF(OR('Model output'!P157="",ISNUMBER(SEARCH("Not identified", 'Model output'!P157)),ISNUMBER(SEARCH("Absent",'Model output'!P157)),ISNUMBER(SEARCH("No",'Model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t="str">
        <f>IF('Model output'!S157="","", IF('Model output'!S157= "[]", "", 'Model output'!S157))</f>
        <v>Not identified</v>
      </c>
      <c r="Y158" t="str">
        <f>IF(OR('Model output'!S157="",ISNUMBER(SEARCH("Absent",'Model output'!S157)),ISNUMBER(SEARCH("Not identified",'Model output'!S157)),ISNUMBER(SEARCH("limited to thyroid",'Model output'!S157)),ISNUMBER(SEARCH("No",'Model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 IF('Model output'!T157="[]", "", IF('Model output'!T157="Not mentioned", "No", "Yes")))</f>
        <v/>
      </c>
      <c r="AB158" t="str">
        <f>IF(AA158&lt;&gt;"Yes","",IF(OR('Model output'!U157="",'Model output'!U157="[]",ISNUMBER(SEARCH("Not identified",'Model output'!U157))),"",'Model output'!U157))</f>
        <v/>
      </c>
      <c r="AC158" s="1" t="str">
        <f>IF(OR('Model output'!V157="", AND(ISERROR(SEARCH("Positive",'Model output'!V157)), ISNUMBER(SEARCH("Negative",'Model output'!V157))), ISNUMBER(SEARCH("Uninvolved",'Model output'!V157)), ISNUMBER(SEARCH("not involved",'Model output'!V157)), ISNUMBER(SEARCH("cannot be assessed",'Model output'!V157)), ISNUMBER(SEARCH("Free",'Model output'!V157)), ISNUMBER(SEARCH("1 mm",'Model output'!V157)), ISNUMBER(SEARCH("0.1 CM",'Model output'!V157)), ISNUMBER(SEARCH("less than 0.2 mm",'Model output'!V157)), ISNUMBER(SEARCH("less than 0.5 mm",'Model output'!V157)), ISNUMBER(SEARCH("Margins close",'Model output'!V157)), ISNUMBER(SEARCH("extends close to",'Model output'!V157)), ISNUMBER(SEARCH("abut",'Model output'!V157))), "negative", "positive")</f>
        <v>negative</v>
      </c>
      <c r="AE158" s="26"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AND(ISNUMBER(J158),J158&gt;=5),M158=""),AND(AND(ISNUMBER(J158),J158&gt;=5),AND(ISNUMBER(M158),M158&gt;=1)),AND(ISNUMBER(SERACH("papillary",N158)),OR(Y158="positive",Z158="positive"), ISNUMBER(SEARCH("BRAF",AB158)))),"intermediate","low"))</f>
        <v>intermediate</v>
      </c>
      <c r="AF158" s="27" t="str">
        <f t="shared" si="31"/>
        <v>2</v>
      </c>
      <c r="AG158" s="27" t="str">
        <f t="shared" si="32"/>
        <v>0</v>
      </c>
      <c r="AH158" s="27" t="str">
        <f t="shared" si="34"/>
        <v>0</v>
      </c>
      <c r="AI158" s="34" t="str">
        <f t="shared" si="35"/>
        <v>I</v>
      </c>
      <c r="AJ158" s="26" t="s">
        <v>937</v>
      </c>
      <c r="AK158" s="31" t="s">
        <v>943</v>
      </c>
      <c r="AL158" s="31" t="s">
        <v>941</v>
      </c>
      <c r="AM158" s="31" t="s">
        <v>944</v>
      </c>
      <c r="AN158" s="31" t="s">
        <v>70</v>
      </c>
      <c r="AO158" s="32">
        <f t="shared" ca="1" si="37"/>
        <v>1</v>
      </c>
      <c r="AP158" s="27">
        <f t="shared" si="38"/>
        <v>1</v>
      </c>
      <c r="AQ158" s="27">
        <f t="shared" si="39"/>
        <v>1</v>
      </c>
      <c r="AR158" s="27">
        <f t="shared" si="40"/>
        <v>1</v>
      </c>
      <c r="AS158" s="33">
        <f t="shared" si="36"/>
        <v>1</v>
      </c>
    </row>
    <row r="159" spans="1:45">
      <c r="A159" t="str">
        <f>'Model output'!A158</f>
        <v>TCGA-EM-A22K</v>
      </c>
      <c r="B159" s="42">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29"/>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output'!G158)),AND(ISNUMBER(SEARCH("V ",'Model output'!G158)), NOT(ISNUMBER(SEARCH("VI",'Model output'!G158)))),ISNUMBER(SEARCH("five",'Model output'!G158)),ISNUMBER(SEARCH("5",'Model output'!G158))))), "lateral", "central"))</f>
        <v>central</v>
      </c>
      <c r="H159" t="str">
        <f>IF('Model output'!H158="","negative",IF('Model output'!H158="[]", "negative", IF(OR(ISNUMBER(SEARCH("lymph node",'Model output'!H158)),ISNUMBER(SEARCH("Not mentioned",'Model output'!H158)),ISNUMBER(SEARCH("neck",'Model output'!H158)),ISNUMBER(SEARCH("Not applicable",'Model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
      </c>
      <c r="L159" s="8" t="str">
        <f t="shared" si="33"/>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 carcinoma, classical (usual)', 'papillary carcinoma, columnar cell variant', 'papillary carcinoma, follicular variant']</v>
      </c>
      <c r="O159" t="str">
        <f>IF('Model output'!M158="","",'Model output'!M158)</f>
        <v>[]</v>
      </c>
      <c r="P159" t="str">
        <f>IF('Model output'!N158="","",'Model output'!N158)</f>
        <v>1.1 cm</v>
      </c>
      <c r="Q159" t="str">
        <f t="shared" si="30"/>
        <v>1.1cm</v>
      </c>
      <c r="R159" cm="1">
        <f t="array" ref="R159">IF(Q159="","",IF(ISNUMBER(SEARCH("cm",Q159)),MAX(VALUE(SUBSTITUTE(_xlfn.FILTERXML("&lt;t&gt;&lt;s&gt;"&amp;SUBSTITUTE(Q159,",","&lt;/s&gt;&lt;s&gt;")&amp;"&lt;/s&gt;&lt;/t&gt;","//s"),"cm",""))),MAX(VALUE(SUBSTITUTE(_xlfn.FILTERXML("&lt;t&gt;&lt;s&gt;"&amp;SUBSTITUTE(Q159,",","&lt;/s&gt;&lt;s&gt;")&amp;"&lt;/s&gt;&lt;/t&gt;","//s"),"mm","")))/10))</f>
        <v>1.1000000000000001</v>
      </c>
      <c r="S159" t="str">
        <f>IF(OR('Model output'!P158="",ISNUMBER(SEARCH("Not identified", 'Model output'!P158)),ISNUMBER(SEARCH("Absent",'Model output'!P158)),ISNUMBER(SEARCH("No",'Model output'!P158)),ISNUMBER(SEARCH("Negative",'Model output'!P158))),"negative","positive")</f>
        <v>negative</v>
      </c>
      <c r="T159" t="str">
        <f>IF('Model output'!O158="","",'Model output'!O158)</f>
        <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t="str">
        <f>IF('Model output'!S158="","", IF('Model output'!S158= "[]", "", 'Model output'!S158))</f>
        <v>Not identified</v>
      </c>
      <c r="Y159" t="str">
        <f>IF(OR('Model output'!S158="",ISNUMBER(SEARCH("Absent",'Model output'!S158)),ISNUMBER(SEARCH("Not identified",'Model output'!S158)),ISNUMBER(SEARCH("limited to thyroid",'Model output'!S158)),ISNUMBER(SEARCH("No",'Model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 IF('Model output'!T158="[]", "", IF('Model output'!T158="Not mentioned", "No", "Yes")))</f>
        <v/>
      </c>
      <c r="AB159" t="str">
        <f>IF(AA159&lt;&gt;"Yes","",IF(OR('Model output'!U158="",'Model output'!U158="[]",ISNUMBER(SEARCH("Not identified",'Model output'!U158))),"",'Model output'!U158))</f>
        <v/>
      </c>
      <c r="AC159" s="1" t="str">
        <f>IF(OR('Model output'!V158="", AND(ISERROR(SEARCH("Positive",'Model output'!V158)), ISNUMBER(SEARCH("Negative",'Model output'!V158))), ISNUMBER(SEARCH("Uninvolved",'Model output'!V158)), ISNUMBER(SEARCH("not involved",'Model output'!V158)), ISNUMBER(SEARCH("cannot be assessed",'Model output'!V158)), ISNUMBER(SEARCH("Free",'Model output'!V158)), ISNUMBER(SEARCH("1 mm",'Model output'!V158)), ISNUMBER(SEARCH("0.1 CM",'Model output'!V158)), ISNUMBER(SEARCH("less than 0.2 mm",'Model output'!V158)), ISNUMBER(SEARCH("less than 0.5 mm",'Model output'!V158)), ISNUMBER(SEARCH("Margins close",'Model output'!V158)), ISNUMBER(SEARCH("extends close to",'Model output'!V158)), ISNUMBER(SEARCH("abut",'Model output'!V158))), "negative", "positive")</f>
        <v>positive</v>
      </c>
      <c r="AE159" s="26"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AND(ISNUMBER(J159),J159&gt;=5),M159=""),AND(AND(ISNUMBER(J159),J159&gt;=5),AND(ISNUMBER(M159),M159&gt;=1)),AND(ISNUMBER(SERACH("papillary",N159)),OR(Y159="positive",Z159="positive"), ISNUMBER(SEARCH("BRAF",AB159)))),"intermediate","low"))</f>
        <v>high</v>
      </c>
      <c r="AF159" s="27" t="str">
        <f t="shared" si="31"/>
        <v>1b</v>
      </c>
      <c r="AG159" s="27" t="str">
        <f t="shared" si="32"/>
        <v>1a</v>
      </c>
      <c r="AH159" s="27" t="str">
        <f t="shared" si="34"/>
        <v>0</v>
      </c>
      <c r="AI159" s="34" t="str">
        <f t="shared" si="35"/>
        <v>I</v>
      </c>
      <c r="AJ159" s="26" t="s">
        <v>935</v>
      </c>
      <c r="AK159" s="31" t="s">
        <v>940</v>
      </c>
      <c r="AL159" s="31" t="s">
        <v>940</v>
      </c>
      <c r="AM159" s="31" t="s">
        <v>944</v>
      </c>
      <c r="AN159" s="31" t="s">
        <v>70</v>
      </c>
      <c r="AO159" s="32">
        <f t="shared" si="37"/>
        <v>1</v>
      </c>
      <c r="AP159" s="27">
        <f t="shared" si="38"/>
        <v>1</v>
      </c>
      <c r="AQ159" s="27">
        <f t="shared" si="39"/>
        <v>0</v>
      </c>
      <c r="AR159" s="27">
        <f t="shared" si="40"/>
        <v>1</v>
      </c>
      <c r="AS159" s="33">
        <f t="shared" si="36"/>
        <v>1</v>
      </c>
    </row>
    <row r="160" spans="1:45">
      <c r="A160" t="str">
        <f>'Model output'!A159</f>
        <v>TCGA-EM-A22L</v>
      </c>
      <c r="B160" s="42">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29"/>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output'!G159)),AND(ISNUMBER(SEARCH("V ",'Model output'!G159)), NOT(ISNUMBER(SEARCH("VI",'Model output'!G159)))),ISNUMBER(SEARCH("five",'Model output'!G159)),ISNUMBER(SEARCH("5",'Model output'!G159))))), "lateral", "central"))</f>
        <v/>
      </c>
      <c r="H160" t="str">
        <f>IF('Model output'!H159="","negative",IF('Model output'!H159="[]", "negative", IF(OR(ISNUMBER(SEARCH("lymph node",'Model output'!H159)),ISNUMBER(SEARCH("Not mentioned",'Model output'!H159)),ISNUMBER(SEARCH("neck",'Model output'!H159)),ISNUMBER(SEARCH("Not applicable",'Model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3"/>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follicular architecture, classical cytomorphology</v>
      </c>
      <c r="P160" t="str">
        <f>IF('Model output'!N159="","",'Model output'!N159)</f>
        <v>2.2cm</v>
      </c>
      <c r="Q160" t="str">
        <f t="shared" si="30"/>
        <v>2.2cm</v>
      </c>
      <c r="R160" cm="1">
        <f t="array" ref="R160">IF(Q160="","",IF(ISNUMBER(SEARCH("cm",Q160)),MAX(VALUE(SUBSTITUTE(_xlfn.FILTERXML("&lt;t&gt;&lt;s&gt;"&amp;SUBSTITUTE(Q160,",","&lt;/s&gt;&lt;s&gt;")&amp;"&lt;/s&gt;&lt;/t&gt;","//s"),"cm",""))),MAX(VALUE(SUBSTITUTE(_xlfn.FILTERXML("&lt;t&gt;&lt;s&gt;"&amp;SUBSTITUTE(Q160,",","&lt;/s&gt;&lt;s&gt;")&amp;"&lt;/s&gt;&lt;/t&gt;","//s"),"mm","")))/10))</f>
        <v>2.2000000000000002</v>
      </c>
      <c r="S160" t="str">
        <f>IF(OR('Model output'!P159="",ISNUMBER(SEARCH("Not identified", 'Model output'!P159)),ISNUMBER(SEARCH("Absent",'Model output'!P159)),ISNUMBER(SEARCH("No",'Model output'!P159)),ISNUMBER(SEARCH("Negative",'Model output'!P159))),"negative","positive")</f>
        <v>positive</v>
      </c>
      <c r="T160">
        <f>IF('Model output'!O159="","",'Model output'!O159)</f>
        <v>1</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t="str">
        <f>IF('Model output'!S159="","", IF('Model output'!S159= "[]", "", 'Model output'!S159))</f>
        <v>Not identified</v>
      </c>
      <c r="Y160" t="str">
        <f>IF(OR('Model output'!S159="",ISNUMBER(SEARCH("Absent",'Model output'!S159)),ISNUMBER(SEARCH("Not identified",'Model output'!S159)),ISNUMBER(SEARCH("limited to thyroid",'Model output'!S159)),ISNUMBER(SEARCH("No",'Model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 IF('Model output'!T159="[]", "", IF('Model output'!T159="Not mentioned", "No", "Yes")))</f>
        <v/>
      </c>
      <c r="AB160" t="str">
        <f>IF(AA160&lt;&gt;"Yes","",IF(OR('Model output'!U159="",'Model output'!U159="[]",ISNUMBER(SEARCH("Not identified",'Model output'!U159))),"",'Model output'!U159))</f>
        <v/>
      </c>
      <c r="AC160" s="1" t="str">
        <f>IF(OR('Model output'!V159="", AND(ISERROR(SEARCH("Positive",'Model output'!V159)), ISNUMBER(SEARCH("Negative",'Model output'!V159))), ISNUMBER(SEARCH("Uninvolved",'Model output'!V159)), ISNUMBER(SEARCH("not involved",'Model output'!V159)), ISNUMBER(SEARCH("cannot be assessed",'Model output'!V159)), ISNUMBER(SEARCH("Free",'Model output'!V159)), ISNUMBER(SEARCH("1 mm",'Model output'!V159)), ISNUMBER(SEARCH("0.1 CM",'Model output'!V159)), ISNUMBER(SEARCH("less than 0.2 mm",'Model output'!V159)), ISNUMBER(SEARCH("less than 0.5 mm",'Model output'!V159)), ISNUMBER(SEARCH("Margins close",'Model output'!V159)), ISNUMBER(SEARCH("extends close to",'Model output'!V159)), ISNUMBER(SEARCH("abut",'Model output'!V159))), "negative", "positive")</f>
        <v>negative</v>
      </c>
      <c r="AE160" s="26"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AND(ISNUMBER(J160),J160&gt;=5),M160=""),AND(AND(ISNUMBER(J160),J160&gt;=5),AND(ISNUMBER(M160),M160&gt;=1)),AND(ISNUMBER(SERACH("papillary",N160)),OR(Y160="positive",Z160="positive"), ISNUMBER(SEARCH("BRAF",AB160)))),"intermediate","low"))</f>
        <v>intermediate</v>
      </c>
      <c r="AF160" s="27" t="str">
        <f t="shared" si="31"/>
        <v>2</v>
      </c>
      <c r="AG160" s="27" t="str">
        <f t="shared" si="32"/>
        <v>0</v>
      </c>
      <c r="AH160" s="27" t="str">
        <f t="shared" si="34"/>
        <v>0</v>
      </c>
      <c r="AI160" s="34" t="str">
        <f t="shared" si="35"/>
        <v>I</v>
      </c>
      <c r="AJ160" s="26" t="s">
        <v>937</v>
      </c>
      <c r="AK160" s="31" t="s">
        <v>943</v>
      </c>
      <c r="AL160" s="31" t="s">
        <v>941</v>
      </c>
      <c r="AM160" s="31" t="s">
        <v>944</v>
      </c>
      <c r="AN160" s="31" t="s">
        <v>70</v>
      </c>
      <c r="AO160" s="32">
        <f t="shared" ca="1" si="37"/>
        <v>1</v>
      </c>
      <c r="AP160" s="27">
        <f t="shared" si="38"/>
        <v>1</v>
      </c>
      <c r="AQ160" s="27">
        <f t="shared" si="39"/>
        <v>1</v>
      </c>
      <c r="AR160" s="27">
        <f t="shared" si="40"/>
        <v>1</v>
      </c>
      <c r="AS160" s="33">
        <f t="shared" si="36"/>
        <v>1</v>
      </c>
    </row>
    <row r="161" spans="1:45">
      <c r="A161" t="str">
        <f>'Model output'!A160</f>
        <v>TCGA-EM-A22M</v>
      </c>
      <c r="B161" s="42">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29"/>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output'!G160)),AND(ISNUMBER(SEARCH("V ",'Model output'!G160)), NOT(ISNUMBER(SEARCH("VI",'Model output'!G160)))),ISNUMBER(SEARCH("five",'Model output'!G160)),ISNUMBER(SEARCH("5",'Model output'!G160))))), "lateral", "central"))</f>
        <v/>
      </c>
      <c r="H161" t="str">
        <f>IF('Model output'!H160="","negative",IF('Model output'!H160="[]", "negative", IF(OR(ISNUMBER(SEARCH("lymph node",'Model output'!H160)),ISNUMBER(SEARCH("Not mentioned",'Model output'!H160)),ISNUMBER(SEARCH("neck",'Model output'!H160)),ISNUMBER(SEARCH("Not applicable",'Model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33"/>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 carcinoma, columnar cell variant</v>
      </c>
      <c r="O161" t="str">
        <f>IF('Model output'!M160="","",'Model output'!M160)</f>
        <v>Mixed follicular and columnar cell variant with focal tall cell change and Warthin-like component</v>
      </c>
      <c r="P161" t="str">
        <f>IF('Model output'!N160="","",'Model output'!N160)</f>
        <v>1.7cm</v>
      </c>
      <c r="Q161" t="str">
        <f t="shared" si="30"/>
        <v>1.7cm</v>
      </c>
      <c r="R161" cm="1">
        <f t="array" ref="R161">IF(Q161="","",IF(ISNUMBER(SEARCH("cm",Q161)),MAX(VALUE(SUBSTITUTE(_xlfn.FILTERXML("&lt;t&gt;&lt;s&gt;"&amp;SUBSTITUTE(Q161,",","&lt;/s&gt;&lt;s&gt;")&amp;"&lt;/s&gt;&lt;/t&gt;","//s"),"cm",""))),MAX(VALUE(SUBSTITUTE(_xlfn.FILTERXML("&lt;t&gt;&lt;s&gt;"&amp;SUBSTITUTE(Q161,",","&lt;/s&gt;&lt;s&gt;")&amp;"&lt;/s&gt;&lt;/t&gt;","//s"),"mm","")))/10))</f>
        <v>1.7</v>
      </c>
      <c r="S161" t="str">
        <f>IF(OR('Model output'!P160="",ISNUMBER(SEARCH("Not identified", 'Model output'!P160)),ISNUMBER(SEARCH("Absent",'Model output'!P160)),ISNUMBER(SEARCH("No",'Model output'!P160)),ISNUMBER(SEARCH("Negative",'Model output'!P160))),"negative","positive")</f>
        <v>negative</v>
      </c>
      <c r="T161" t="str">
        <f>IF('Model output'!O160="","",'Model output'!O160)</f>
        <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t="str">
        <f>IF('Model output'!S160="","", IF('Model output'!S160= "[]", "", 'Model output'!S160))</f>
        <v>Not identified</v>
      </c>
      <c r="Y161" t="str">
        <f>IF(OR('Model output'!S160="",ISNUMBER(SEARCH("Absent",'Model output'!S160)),ISNUMBER(SEARCH("Not identified",'Model output'!S160)),ISNUMBER(SEARCH("limited to thyroid",'Model output'!S160)),ISNUMBER(SEARCH("No",'Model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 IF('Model output'!T160="[]", "", IF('Model output'!T160="Not mentioned", "No", "Yes")))</f>
        <v/>
      </c>
      <c r="AB161" t="str">
        <f>IF(AA161&lt;&gt;"Yes","",IF(OR('Model output'!U160="",'Model output'!U160="[]",ISNUMBER(SEARCH("Not identified",'Model output'!U160))),"",'Model output'!U160))</f>
        <v/>
      </c>
      <c r="AC161" s="1" t="str">
        <f>IF(OR('Model output'!V160="", AND(ISERROR(SEARCH("Positive",'Model output'!V160)), ISNUMBER(SEARCH("Negative",'Model output'!V160))), ISNUMBER(SEARCH("Uninvolved",'Model output'!V160)), ISNUMBER(SEARCH("not involved",'Model output'!V160)), ISNUMBER(SEARCH("cannot be assessed",'Model output'!V160)), ISNUMBER(SEARCH("Free",'Model output'!V160)), ISNUMBER(SEARCH("1 mm",'Model output'!V160)), ISNUMBER(SEARCH("0.1 CM",'Model output'!V160)), ISNUMBER(SEARCH("less than 0.2 mm",'Model output'!V160)), ISNUMBER(SEARCH("less than 0.5 mm",'Model output'!V160)), ISNUMBER(SEARCH("Margins close",'Model output'!V160)), ISNUMBER(SEARCH("extends close to",'Model output'!V160)), ISNUMBER(SEARCH("abut",'Model output'!V160))), "negative", "positive")</f>
        <v>negative</v>
      </c>
      <c r="AE161" s="26"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AND(ISNUMBER(J161),J161&gt;=5),M161=""),AND(AND(ISNUMBER(J161),J161&gt;=5),AND(ISNUMBER(M161),M161&gt;=1)),AND(ISNUMBER(SERACH("papillary",N161)),OR(Y161="positive",Z161="positive"), ISNUMBER(SEARCH("BRAF",AB161)))),"intermediate","low"))</f>
        <v>intermediate</v>
      </c>
      <c r="AF161" s="27" t="str">
        <f t="shared" si="31"/>
        <v>1b</v>
      </c>
      <c r="AG161" s="27" t="str">
        <f t="shared" si="32"/>
        <v>0</v>
      </c>
      <c r="AH161" s="27" t="str">
        <f t="shared" si="34"/>
        <v>0</v>
      </c>
      <c r="AI161" s="34" t="str">
        <f t="shared" si="35"/>
        <v>I</v>
      </c>
      <c r="AJ161" s="26" t="s">
        <v>937</v>
      </c>
      <c r="AK161" s="31" t="s">
        <v>940</v>
      </c>
      <c r="AL161" s="31" t="s">
        <v>941</v>
      </c>
      <c r="AM161" s="31" t="s">
        <v>944</v>
      </c>
      <c r="AN161" s="31" t="s">
        <v>70</v>
      </c>
      <c r="AO161" s="32">
        <f t="shared" ca="1" si="37"/>
        <v>1</v>
      </c>
      <c r="AP161" s="27">
        <f t="shared" si="38"/>
        <v>1</v>
      </c>
      <c r="AQ161" s="27">
        <f t="shared" si="39"/>
        <v>1</v>
      </c>
      <c r="AR161" s="27">
        <f t="shared" si="40"/>
        <v>1</v>
      </c>
      <c r="AS161" s="33">
        <f t="shared" si="36"/>
        <v>1</v>
      </c>
    </row>
    <row r="162" spans="1:45">
      <c r="A162" t="str">
        <f>'Model output'!A161</f>
        <v>TCGA-EM-A22N</v>
      </c>
      <c r="B162" s="42">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29"/>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output'!G161)),AND(ISNUMBER(SEARCH("V ",'Model output'!G161)), NOT(ISNUMBER(SEARCH("VI",'Model output'!G161)))),ISNUMBER(SEARCH("five",'Model output'!G161)),ISNUMBER(SEARCH("5",'Model output'!G161))))), "lateral", "central"))</f>
        <v/>
      </c>
      <c r="H162" t="str">
        <f>IF('Model output'!H161="","negative",IF('Model output'!H161="[]", "negative", IF(OR(ISNUMBER(SEARCH("lymph node",'Model output'!H161)),ISNUMBER(SEARCH("Not mentioned",'Model output'!H161)),ISNUMBER(SEARCH("neck",'Model output'!H161)),ISNUMBER(SEARCH("Not applicable",'Model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3"/>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 follicular variant</v>
      </c>
      <c r="O162" t="str">
        <f>IF('Model output'!M161="","",'Model output'!M161)</f>
        <v>Oncocytic or oxyphilic variant Follicular architecture</v>
      </c>
      <c r="P162" t="str">
        <f>IF('Model output'!N161="","",'Model output'!N161)</f>
        <v>2.0cm</v>
      </c>
      <c r="Q162" t="str">
        <f t="shared" si="30"/>
        <v>2.0cm</v>
      </c>
      <c r="R162" cm="1">
        <f t="array" ref="R162">IF(Q162="","",IF(ISNUMBER(SEARCH("cm",Q162)),MAX(VALUE(SUBSTITUTE(_xlfn.FILTERXML("&lt;t&gt;&lt;s&gt;"&amp;SUBSTITUTE(Q162,",","&lt;/s&gt;&lt;s&gt;")&amp;"&lt;/s&gt;&lt;/t&gt;","//s"),"cm",""))),MAX(VALUE(SUBSTITUTE(_xlfn.FILTERXML("&lt;t&gt;&lt;s&gt;"&amp;SUBSTITUTE(Q162,",","&lt;/s&gt;&lt;s&gt;")&amp;"&lt;/s&gt;&lt;/t&gt;","//s"),"mm","")))/10))</f>
        <v>2</v>
      </c>
      <c r="S162" t="str">
        <f>IF(OR('Model output'!P161="",ISNUMBER(SEARCH("Not identified", 'Model output'!P161)),ISNUMBER(SEARCH("Absent",'Model output'!P161)),ISNUMBER(SEARCH("No",'Model output'!P161)),ISNUMBER(SEARCH("Negative",'Model output'!P161))),"negative","positive")</f>
        <v>negative</v>
      </c>
      <c r="T162" t="str">
        <f>IF('Model output'!O161="","",'Model output'!O161)</f>
        <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t="str">
        <f>IF('Model output'!S161="","", IF('Model output'!S161= "[]", "", 'Model output'!S161))</f>
        <v>Not identified</v>
      </c>
      <c r="Y162" t="str">
        <f>IF(OR('Model output'!S161="",ISNUMBER(SEARCH("Absent",'Model output'!S161)),ISNUMBER(SEARCH("Not identified",'Model output'!S161)),ISNUMBER(SEARCH("limited to thyroid",'Model output'!S161)),ISNUMBER(SEARCH("No",'Model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 IF('Model output'!T161="[]", "", IF('Model output'!T161="Not mentioned", "No", "Yes")))</f>
        <v/>
      </c>
      <c r="AB162" t="str">
        <f>IF(AA162&lt;&gt;"Yes","",IF(OR('Model output'!U161="",'Model output'!U161="[]",ISNUMBER(SEARCH("Not identified",'Model output'!U161))),"",'Model output'!U161))</f>
        <v/>
      </c>
      <c r="AC162" s="1" t="str">
        <f>IF(OR('Model output'!V161="", AND(ISERROR(SEARCH("Positive",'Model output'!V161)), ISNUMBER(SEARCH("Negative",'Model output'!V161))), ISNUMBER(SEARCH("Uninvolved",'Model output'!V161)), ISNUMBER(SEARCH("not involved",'Model output'!V161)), ISNUMBER(SEARCH("cannot be assessed",'Model output'!V161)), ISNUMBER(SEARCH("Free",'Model output'!V161)), ISNUMBER(SEARCH("1 mm",'Model output'!V161)), ISNUMBER(SEARCH("0.1 CM",'Model output'!V161)), ISNUMBER(SEARCH("less than 0.2 mm",'Model output'!V161)), ISNUMBER(SEARCH("less than 0.5 mm",'Model output'!V161)), ISNUMBER(SEARCH("Margins close",'Model output'!V161)), ISNUMBER(SEARCH("extends close to",'Model output'!V161)), ISNUMBER(SEARCH("abut",'Model output'!V161))), "negative", "positive")</f>
        <v>negative</v>
      </c>
      <c r="AE162" s="26"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AND(ISNUMBER(J162),J162&gt;=5),M162=""),AND(AND(ISNUMBER(J162),J162&gt;=5),AND(ISNUMBER(M162),M162&gt;=1)),AND(ISNUMBER(SERACH("papillary",N162)),OR(Y162="positive",Z162="positive"), ISNUMBER(SEARCH("BRAF",AB162)))),"intermediate","low"))</f>
        <v>low</v>
      </c>
      <c r="AF162" s="27" t="str">
        <f t="shared" si="31"/>
        <v>1b</v>
      </c>
      <c r="AG162" s="27" t="str">
        <f t="shared" si="32"/>
        <v>0</v>
      </c>
      <c r="AH162" s="27" t="str">
        <f t="shared" si="34"/>
        <v>0</v>
      </c>
      <c r="AI162" s="34" t="str">
        <f t="shared" si="35"/>
        <v>I</v>
      </c>
      <c r="AJ162" s="26" t="s">
        <v>936</v>
      </c>
      <c r="AK162" s="31" t="s">
        <v>940</v>
      </c>
      <c r="AL162" s="31" t="s">
        <v>941</v>
      </c>
      <c r="AM162" s="31" t="s">
        <v>944</v>
      </c>
      <c r="AN162" s="31" t="s">
        <v>70</v>
      </c>
      <c r="AO162" s="32">
        <f t="shared" ca="1" si="37"/>
        <v>1</v>
      </c>
      <c r="AP162" s="27">
        <f t="shared" si="38"/>
        <v>1</v>
      </c>
      <c r="AQ162" s="27">
        <f t="shared" si="39"/>
        <v>1</v>
      </c>
      <c r="AR162" s="27">
        <f t="shared" si="40"/>
        <v>1</v>
      </c>
      <c r="AS162" s="33">
        <f t="shared" si="36"/>
        <v>1</v>
      </c>
    </row>
    <row r="163" spans="1:45">
      <c r="A163" t="str">
        <f>'Model output'!A162</f>
        <v>TCGA-EM-A22O</v>
      </c>
      <c r="B163" s="42">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29"/>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output'!G162)),AND(ISNUMBER(SEARCH("V ",'Model output'!G162)), NOT(ISNUMBER(SEARCH("VI",'Model output'!G162)))),ISNUMBER(SEARCH("five",'Model output'!G162)),ISNUMBER(SEARCH("5",'Model output'!G162))))), "lateral", "central"))</f>
        <v>central</v>
      </c>
      <c r="H163" t="str">
        <f>IF('Model output'!H162="","negative",IF('Model output'!H162="[]", "negative", IF(OR(ISNUMBER(SEARCH("lymph node",'Model output'!H162)),ISNUMBER(SEARCH("Not mentioned",'Model output'!H162)),ISNUMBER(SEARCH("neck",'Model output'!H162)),ISNUMBER(SEARCH("Not applicable",'Model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1.0 cm</v>
      </c>
      <c r="L163" s="8" t="str">
        <f t="shared" si="33"/>
        <v>1.0cm</v>
      </c>
      <c r="M163" cm="1">
        <f t="array" ref="M163">IF(L163="","",IF(ISNUMBER(SEARCH("cm",L163)),MAX(VALUE(SUBSTITUTE(_xlfn.FILTERXML("&lt;t&gt;&lt;s&gt;"&amp;SUBSTITUTE(L163,",","&lt;/s&gt;&lt;s&gt;")&amp;"&lt;/s&gt;&lt;/t&gt;","//s"),"cm",""))),MAX(VALUE(SUBSTITUTE(_xlfn.FILTERXML("&lt;t&gt;&lt;s&gt;"&amp;SUBSTITUTE(L163,",","&lt;/s&gt;&lt;s&gt;")&amp;"&lt;/s&gt;&lt;/t&gt;","//s"),"mm","")))/10))</f>
        <v>1</v>
      </c>
      <c r="N163" t="str">
        <f>IF('Model output'!L162="","",'Model output'!L162)</f>
        <v>Papillary carcinoma, classical (usual)</v>
      </c>
      <c r="O163" t="str">
        <f>IF('Model output'!M162="","",'Model output'!M162)</f>
        <v/>
      </c>
      <c r="P163" t="str">
        <f>IF('Model output'!N162="","",'Model output'!N162)</f>
        <v>6.6cm</v>
      </c>
      <c r="Q163" t="str">
        <f t="shared" si="30"/>
        <v>6.6cm</v>
      </c>
      <c r="R163" cm="1">
        <f t="array" ref="R163">IF(Q163="","",IF(ISNUMBER(SEARCH("cm",Q163)),MAX(VALUE(SUBSTITUTE(_xlfn.FILTERXML("&lt;t&gt;&lt;s&gt;"&amp;SUBSTITUTE(Q163,",","&lt;/s&gt;&lt;s&gt;")&amp;"&lt;/s&gt;&lt;/t&gt;","//s"),"cm",""))),MAX(VALUE(SUBSTITUTE(_xlfn.FILTERXML("&lt;t&gt;&lt;s&gt;"&amp;SUBSTITUTE(Q163,",","&lt;/s&gt;&lt;s&gt;")&amp;"&lt;/s&gt;&lt;/t&gt;","//s"),"mm","")))/10))</f>
        <v>6.6</v>
      </c>
      <c r="S163" t="str">
        <f>IF(OR('Model output'!P162="",ISNUMBER(SEARCH("Not identified", 'Model output'!P162)),ISNUMBER(SEARCH("Absent",'Model output'!P162)),ISNUMBER(SEARCH("No",'Model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&lt;4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t="str">
        <f>IF('Model output'!S162="","", IF('Model output'!S162= "[]", "", 'Model output'!S162))</f>
        <v>Present, extensive</v>
      </c>
      <c r="Y163" t="str">
        <f>IF(OR('Model output'!S162="",ISNUMBER(SEARCH("Absent",'Model output'!S162)),ISNUMBER(SEARCH("Not identified",'Model output'!S162)),ISNUMBER(SEARCH("limited to thyroid",'Model output'!S162)),ISNUMBER(SEARCH("No",'Model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 IF('Model output'!T162="[]", "", IF('Model output'!T162="Not mentioned", "No", "Yes")))</f>
        <v/>
      </c>
      <c r="AB163" t="str">
        <f>IF(AA163&lt;&gt;"Yes","",IF(OR('Model output'!U162="",'Model output'!U162="[]",ISNUMBER(SEARCH("Not identified",'Model output'!U162))),"",'Model output'!U162))</f>
        <v/>
      </c>
      <c r="AC163" s="1" t="str">
        <f>IF(OR('Model output'!V162="", AND(ISERROR(SEARCH("Positive",'Model output'!V162)), ISNUMBER(SEARCH("Negative",'Model output'!V162))), ISNUMBER(SEARCH("Uninvolved",'Model output'!V162)), ISNUMBER(SEARCH("not involved",'Model output'!V162)), ISNUMBER(SEARCH("cannot be assessed",'Model output'!V162)), ISNUMBER(SEARCH("Free",'Model output'!V162)), ISNUMBER(SEARCH("1 mm",'Model output'!V162)), ISNUMBER(SEARCH("0.1 CM",'Model output'!V162)), ISNUMBER(SEARCH("less than 0.2 mm",'Model output'!V162)), ISNUMBER(SEARCH("less than 0.5 mm",'Model output'!V162)), ISNUMBER(SEARCH("Margins close",'Model output'!V162)), ISNUMBER(SEARCH("extends close to",'Model output'!V162)), ISNUMBER(SEARCH("abut",'Model output'!V162))), "negative", "positive")</f>
        <v>positive</v>
      </c>
      <c r="AE163" s="26"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AND(ISNUMBER(J163),J163&gt;=5),M163=""),AND(AND(ISNUMBER(J163),J163&gt;=5),AND(ISNUMBER(M163),M163&gt;=1)),AND(ISNUMBER(SERACH("papillary",N163)),OR(Y163="positive",Z163="positive"), ISNUMBER(SEARCH("BRAF",AB163)))),"intermediate","low"))</f>
        <v>high</v>
      </c>
      <c r="AF163" s="27" t="str">
        <f t="shared" si="31"/>
        <v>3b</v>
      </c>
      <c r="AG163" s="27" t="str">
        <f t="shared" si="32"/>
        <v>1a</v>
      </c>
      <c r="AH163" s="27" t="str">
        <f t="shared" si="34"/>
        <v>0</v>
      </c>
      <c r="AI163" s="34" t="str">
        <f t="shared" si="35"/>
        <v>II</v>
      </c>
      <c r="AJ163" s="26" t="s">
        <v>935</v>
      </c>
      <c r="AK163" s="31" t="s">
        <v>947</v>
      </c>
      <c r="AL163" s="31" t="s">
        <v>945</v>
      </c>
      <c r="AM163" s="31" t="s">
        <v>944</v>
      </c>
      <c r="AN163" s="31" t="s">
        <v>948</v>
      </c>
      <c r="AO163" s="32">
        <f t="shared" si="37"/>
        <v>1</v>
      </c>
      <c r="AP163" s="27">
        <f t="shared" si="38"/>
        <v>0</v>
      </c>
      <c r="AQ163" s="27">
        <f t="shared" si="39"/>
        <v>1</v>
      </c>
      <c r="AR163" s="27">
        <f t="shared" si="40"/>
        <v>1</v>
      </c>
      <c r="AS163" s="33">
        <f t="shared" si="36"/>
        <v>0</v>
      </c>
    </row>
    <row r="164" spans="1:45">
      <c r="A164" t="str">
        <f>'Model output'!A163</f>
        <v>TCGA-EM-A22P</v>
      </c>
      <c r="B164" s="42">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29"/>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output'!G163)),AND(ISNUMBER(SEARCH("V ",'Model output'!G163)), NOT(ISNUMBER(SEARCH("VI",'Model output'!G163)))),ISNUMBER(SEARCH("five",'Model output'!G163)),ISNUMBER(SEARCH("5",'Model output'!G163))))), "lateral", "central"))</f>
        <v>lateral</v>
      </c>
      <c r="H164" t="str">
        <f>IF('Model output'!H163="","negative",IF('Model output'!H163="[]", "negative", IF(OR(ISNUMBER(SEARCH("lymph node",'Model output'!H163)),ISNUMBER(SEARCH("Not mentioned",'Model output'!H163)),ISNUMBER(SEARCH("neck",'Model output'!H163)),ISNUMBER(SEARCH("Not applicable",'Model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
      </c>
      <c r="L164" s="8" t="str">
        <f t="shared" si="33"/>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 carcinoma, classical (usual)</v>
      </c>
      <c r="O164" t="str">
        <f>IF('Model output'!M163="","",'Model output'!M163)</f>
        <v>['Classical (papillary) architecture', 'Classical cytomorphology']</v>
      </c>
      <c r="P164" t="str">
        <f>IF('Model output'!N163="","",'Model output'!N163)</f>
        <v>1.2cm</v>
      </c>
      <c r="Q164" t="str">
        <f t="shared" si="30"/>
        <v>1.2cm</v>
      </c>
      <c r="R164" cm="1">
        <f t="array" ref="R164">IF(Q164="","",IF(ISNUMBER(SEARCH("cm",Q164)),MAX(VALUE(SUBSTITUTE(_xlfn.FILTERXML("&lt;t&gt;&lt;s&gt;"&amp;SUBSTITUTE(Q164,",","&lt;/s&gt;&lt;s&gt;")&amp;"&lt;/s&gt;&lt;/t&gt;","//s"),"cm",""))),MAX(VALUE(SUBSTITUTE(_xlfn.FILTERXML("&lt;t&gt;&lt;s&gt;"&amp;SUBSTITUTE(Q164,",","&lt;/s&gt;&lt;s&gt;")&amp;"&lt;/s&gt;&lt;/t&gt;","//s"),"mm","")))/10))</f>
        <v>1.2</v>
      </c>
      <c r="S164" t="str">
        <f>IF(OR('Model output'!P163="",ISNUMBER(SEARCH("Not identified", 'Model output'!P163)),ISNUMBER(SEARCH("Absent",'Model output'!P163)),ISNUMBER(SEARCH("No",'Model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t="str">
        <f>IF('Model output'!S163="","", IF('Model output'!S163= "[]", "", 'Model output'!S163))</f>
        <v>Cannot be assessed</v>
      </c>
      <c r="Y164" t="str">
        <f>IF(OR('Model output'!S163="",ISNUMBER(SEARCH("Absent",'Model output'!S163)),ISNUMBER(SEARCH("Not identified",'Model output'!S163)),ISNUMBER(SEARCH("limited to thyroid",'Model output'!S163)),ISNUMBER(SEARCH("No",'Model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 IF('Model output'!T163="[]", "", IF('Model output'!T163="Not mentioned", "No", "Yes")))</f>
        <v/>
      </c>
      <c r="AB164" t="str">
        <f>IF(AA164&lt;&gt;"Yes","",IF(OR('Model output'!U163="",'Model output'!U163="[]",ISNUMBER(SEARCH("Not identified",'Model output'!U163))),"",'Model output'!U163))</f>
        <v/>
      </c>
      <c r="AC164" s="1" t="str">
        <f>IF(OR('Model output'!V163="", AND(ISERROR(SEARCH("Positive",'Model output'!V163)), ISNUMBER(SEARCH("Negative",'Model output'!V163))), ISNUMBER(SEARCH("Uninvolved",'Model output'!V163)), ISNUMBER(SEARCH("not involved",'Model output'!V163)), ISNUMBER(SEARCH("cannot be assessed",'Model output'!V163)), ISNUMBER(SEARCH("Free",'Model output'!V163)), ISNUMBER(SEARCH("1 mm",'Model output'!V163)), ISNUMBER(SEARCH("0.1 CM",'Model output'!V163)), ISNUMBER(SEARCH("less than 0.2 mm",'Model output'!V163)), ISNUMBER(SEARCH("less than 0.5 mm",'Model output'!V163)), ISNUMBER(SEARCH("Margins close",'Model output'!V163)), ISNUMBER(SEARCH("extends close to",'Model output'!V163)), ISNUMBER(SEARCH("abut",'Model output'!V163))), "negative", "positive")</f>
        <v>positive</v>
      </c>
      <c r="AE164" s="26"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AND(ISNUMBER(J164),J164&gt;=5),M164=""),AND(AND(ISNUMBER(J164),J164&gt;=5),AND(ISNUMBER(M164),M164&gt;=1)),AND(ISNUMBER(SERACH("papillary",N164)),OR(Y164="positive",Z164="positive"), ISNUMBER(SEARCH("BRAF",AB164)))),"intermediate","low"))</f>
        <v>high</v>
      </c>
      <c r="AF164" s="27" t="str">
        <f t="shared" si="31"/>
        <v>1b</v>
      </c>
      <c r="AG164" s="27" t="str">
        <f t="shared" si="32"/>
        <v>1b</v>
      </c>
      <c r="AH164" s="27" t="str">
        <f t="shared" si="34"/>
        <v>0</v>
      </c>
      <c r="AI164" s="34" t="str">
        <f t="shared" si="35"/>
        <v>II</v>
      </c>
      <c r="AJ164" s="26" t="s">
        <v>935</v>
      </c>
      <c r="AK164" s="31" t="s">
        <v>940</v>
      </c>
      <c r="AL164" s="31" t="s">
        <v>940</v>
      </c>
      <c r="AM164" s="31" t="s">
        <v>944</v>
      </c>
      <c r="AN164" s="31" t="s">
        <v>942</v>
      </c>
      <c r="AO164" s="32">
        <f t="shared" ref="AO164:AO191" si="41">IF(AE164=AJ164,1,0)</f>
        <v>1</v>
      </c>
      <c r="AP164" s="27">
        <f t="shared" ref="AP164:AP191" si="42">IF(AF164=AK164, 1, IF(AND(AF164="x", AK164="0"), 1, IF(AND(AF164="0", AK164="x"), 1, 0)))</f>
        <v>1</v>
      </c>
      <c r="AQ164" s="27">
        <f t="shared" ref="AQ164:AQ191" si="43">IF(AG164=AL164, 1, IF(AND(AG164="x", AL164="0"), 1, IF(AND(AG164="0", AL164="x"), 1, 0)))</f>
        <v>1</v>
      </c>
      <c r="AR164" s="27">
        <f t="shared" ref="AR164:AR191" si="44">IF(AH164=AM164, 1, IF(AND(AH164="x", AM164="0"), 1, IF(AND(AH164="0", AM164="x"), 1, 0)))</f>
        <v>1</v>
      </c>
      <c r="AS164" s="33">
        <f t="shared" si="36"/>
        <v>1</v>
      </c>
    </row>
    <row r="165" spans="1:45">
      <c r="A165" t="str">
        <f>'Model output'!A164</f>
        <v>TCGA-EM-A22Q</v>
      </c>
      <c r="B165" s="42">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29"/>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output'!G164)),AND(ISNUMBER(SEARCH("V ",'Model output'!G164)), NOT(ISNUMBER(SEARCH("VI",'Model output'!G164)))),ISNUMBER(SEARCH("five",'Model output'!G164)),ISNUMBER(SEARCH("5",'Model output'!G164))))), "lateral", "central"))</f>
        <v/>
      </c>
      <c r="H165" t="str">
        <f>IF('Model output'!H164="","negative",IF('Model output'!H164="[]", "negative", IF(OR(ISNUMBER(SEARCH("lymph node",'Model output'!H164)),ISNUMBER(SEARCH("Not mentioned",'Model output'!H164)),ISNUMBER(SEARCH("neck",'Model output'!H164)),ISNUMBER(SEARCH("Not applicable",'Model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33"/>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 follicular variant</v>
      </c>
      <c r="O165" t="str">
        <f>IF('Model output'!M164="","",'Model output'!M164)</f>
        <v/>
      </c>
      <c r="P165" t="str">
        <f>IF('Model output'!N164="","",'Model output'!N164)</f>
        <v>5.4cm</v>
      </c>
      <c r="Q165" t="str">
        <f t="shared" si="30"/>
        <v>5.4cm</v>
      </c>
      <c r="R165" cm="1">
        <f t="array" ref="R165">IF(Q165="","",IF(ISNUMBER(SEARCH("cm",Q165)),MAX(VALUE(SUBSTITUTE(_xlfn.FILTERXML("&lt;t&gt;&lt;s&gt;"&amp;SUBSTITUTE(Q165,",","&lt;/s&gt;&lt;s&gt;")&amp;"&lt;/s&gt;&lt;/t&gt;","//s"),"cm",""))),MAX(VALUE(SUBSTITUTE(_xlfn.FILTERXML("&lt;t&gt;&lt;s&gt;"&amp;SUBSTITUTE(Q165,",","&lt;/s&gt;&lt;s&gt;")&amp;"&lt;/s&gt;&lt;/t&gt;","//s"),"mm","")))/10))</f>
        <v>5.4</v>
      </c>
      <c r="S165" t="str">
        <f>IF(OR('Model output'!P164="",ISNUMBER(SEARCH("Not identified", 'Model output'!P164)),ISNUMBER(SEARCH("Absent",'Model output'!P164)),ISNUMBER(SEARCH("No",'Model output'!P164)),ISNUMBER(SEARCH("Negative",'Model output'!P164))),"negative","positive")</f>
        <v>negative</v>
      </c>
      <c r="T165" t="str">
        <f>IF('Model output'!O164="","",'Model output'!O164)</f>
        <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t="str">
        <f>IF('Model output'!S164="","", IF('Model output'!S164= "[]", "", 'Model output'!S164))</f>
        <v>Not identified</v>
      </c>
      <c r="Y165" t="str">
        <f>IF(OR('Model output'!S164="",ISNUMBER(SEARCH("Absent",'Model output'!S164)),ISNUMBER(SEARCH("Not identified",'Model output'!S164)),ISNUMBER(SEARCH("limited to thyroid",'Model output'!S164)),ISNUMBER(SEARCH("No",'Model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 IF('Model output'!T164="[]", "", IF('Model output'!T164="Not mentioned", "No", "Yes")))</f>
        <v/>
      </c>
      <c r="AB165" t="str">
        <f>IF(AA165&lt;&gt;"Yes","",IF(OR('Model output'!U164="",'Model output'!U164="[]",ISNUMBER(SEARCH("Not identified",'Model output'!U164))),"",'Model output'!U164))</f>
        <v/>
      </c>
      <c r="AC165" s="1" t="str">
        <f>IF(OR('Model output'!V164="", AND(ISERROR(SEARCH("Positive",'Model output'!V164)), ISNUMBER(SEARCH("Negative",'Model output'!V164))), ISNUMBER(SEARCH("Uninvolved",'Model output'!V164)), ISNUMBER(SEARCH("not involved",'Model output'!V164)), ISNUMBER(SEARCH("cannot be assessed",'Model output'!V164)), ISNUMBER(SEARCH("Free",'Model output'!V164)), ISNUMBER(SEARCH("1 mm",'Model output'!V164)), ISNUMBER(SEARCH("0.1 CM",'Model output'!V164)), ISNUMBER(SEARCH("less than 0.2 mm",'Model output'!V164)), ISNUMBER(SEARCH("less than 0.5 mm",'Model output'!V164)), ISNUMBER(SEARCH("Margins close",'Model output'!V164)), ISNUMBER(SEARCH("extends close to",'Model output'!V164)), ISNUMBER(SEARCH("abut",'Model output'!V164))), "negative", "positive")</f>
        <v>negative</v>
      </c>
      <c r="AE165" s="26"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AND(ISNUMBER(J165),J165&gt;=5),M165=""),AND(AND(ISNUMBER(J165),J165&gt;=5),AND(ISNUMBER(M165),M165&gt;=1)),AND(ISNUMBER(SERACH("papillary",N165)),OR(Y165="positive",Z165="positive"), ISNUMBER(SEARCH("BRAF",AB165)))),"intermediate","low"))</f>
        <v>low</v>
      </c>
      <c r="AF165" s="27" t="str">
        <f t="shared" si="31"/>
        <v>3a</v>
      </c>
      <c r="AG165" s="27" t="str">
        <f t="shared" si="32"/>
        <v>0</v>
      </c>
      <c r="AH165" s="27" t="str">
        <f t="shared" si="34"/>
        <v>0</v>
      </c>
      <c r="AI165" s="34" t="str">
        <f t="shared" si="35"/>
        <v>I</v>
      </c>
      <c r="AJ165" s="26" t="s">
        <v>936</v>
      </c>
      <c r="AK165" s="31" t="s">
        <v>946</v>
      </c>
      <c r="AL165" s="31" t="s">
        <v>941</v>
      </c>
      <c r="AM165" s="31" t="s">
        <v>944</v>
      </c>
      <c r="AN165" s="31" t="s">
        <v>70</v>
      </c>
      <c r="AO165" s="32">
        <f t="shared" ca="1" si="41"/>
        <v>1</v>
      </c>
      <c r="AP165" s="27">
        <f t="shared" si="42"/>
        <v>1</v>
      </c>
      <c r="AQ165" s="27">
        <f t="shared" si="43"/>
        <v>1</v>
      </c>
      <c r="AR165" s="27">
        <f t="shared" si="44"/>
        <v>1</v>
      </c>
      <c r="AS165" s="33">
        <f t="shared" si="36"/>
        <v>1</v>
      </c>
    </row>
    <row r="166" spans="1:45">
      <c r="A166" t="str">
        <f>'Model output'!A165</f>
        <v>TCGA-EM-A2CJ</v>
      </c>
      <c r="B166" s="42">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29"/>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output'!G165)),AND(ISNUMBER(SEARCH("V ",'Model output'!G165)), NOT(ISNUMBER(SEARCH("VI",'Model output'!G165)))),ISNUMBER(SEARCH("five",'Model output'!G165)),ISNUMBER(SEARCH("5",'Model output'!G165))))), "lateral", "central"))</f>
        <v/>
      </c>
      <c r="H166" t="str">
        <f>IF('Model output'!H165="","negative",IF('Model output'!H165="[]", "negative", IF(OR(ISNUMBER(SEARCH("lymph node",'Model output'!H165)),ISNUMBER(SEARCH("Not mentioned",'Model output'!H165)),ISNUMBER(SEARCH("neck",'Model output'!H165)),ISNUMBER(SEARCH("Not applicable",'Model output'!H165))),"negative","positive")))</f>
        <v>negative</v>
      </c>
      <c r="I166">
        <f>IF('Model output'!I165="","",IF(ISNUMBER('Model output'!I165),'Model output'!I165,1))</f>
        <v>0</v>
      </c>
      <c r="J166">
        <f>IF('Model output'!J165="","",IF(AND(ISNUMBER('Model output'!J165),'Model output'!J165&lt;=I166),'Model output'!J165,IF(ISNUMBER(SEARCH("0/",'Model output'!J165)),0,1)))</f>
        <v>0</v>
      </c>
      <c r="K166" t="str" cm="1">
        <f t="array" ref="K166">IF(COUNT(FIND({0,1,2,3,4,5,6,7,8,9},'Model output'!K165))&gt;0,'Model output'!K165,"")</f>
        <v/>
      </c>
      <c r="L166" s="8" t="str">
        <f t="shared" si="33"/>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v>
      </c>
      <c r="O166" t="str">
        <f>IF('Model output'!M165="","",'Model output'!M165)</f>
        <v>follicular variant, microcarcinoma (occult, small or microscopic) variant</v>
      </c>
      <c r="P166" t="str">
        <f>IF('Model output'!N165="","",'Model output'!N165)</f>
        <v>1.2cm</v>
      </c>
      <c r="Q166" t="str">
        <f t="shared" si="30"/>
        <v>1.2cm</v>
      </c>
      <c r="R166" cm="1">
        <f t="array" ref="R166">IF(Q166="","",IF(ISNUMBER(SEARCH("cm",Q166)),MAX(VALUE(SUBSTITUTE(_xlfn.FILTERXML("&lt;t&gt;&lt;s&gt;"&amp;SUBSTITUTE(Q166,",","&lt;/s&gt;&lt;s&gt;")&amp;"&lt;/s&gt;&lt;/t&gt;","//s"),"cm",""))),MAX(VALUE(SUBSTITUTE(_xlfn.FILTERXML("&lt;t&gt;&lt;s&gt;"&amp;SUBSTITUTE(Q166,",","&lt;/s&gt;&lt;s&gt;")&amp;"&lt;/s&gt;&lt;/t&gt;","//s"),"mm","")))/10))</f>
        <v>1.2</v>
      </c>
      <c r="S166" t="str">
        <f>IF(OR('Model output'!P165="",ISNUMBER(SEARCH("Not identified", 'Model output'!P165)),ISNUMBER(SEARCH("Absent",'Model output'!P165)),ISNUMBER(SEARCH("No",'Model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t="str">
        <f>IF('Model output'!S165="","", IF('Model output'!S165= "[]", "", 'Model output'!S165))</f>
        <v>Not identified</v>
      </c>
      <c r="Y166" t="str">
        <f>IF(OR('Model output'!S165="",ISNUMBER(SEARCH("Absent",'Model output'!S165)),ISNUMBER(SEARCH("Not identified",'Model output'!S165)),ISNUMBER(SEARCH("limited to thyroid",'Model output'!S165)),ISNUMBER(SEARCH("No",'Model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 IF('Model output'!T165="[]", "", IF('Model output'!T165="Not mentioned", "No", "Yes")))</f>
        <v/>
      </c>
      <c r="AB166" t="str">
        <f>IF(AA166&lt;&gt;"Yes","",IF(OR('Model output'!U165="",'Model output'!U165="[]",ISNUMBER(SEARCH("Not identified",'Model output'!U165))),"",'Model output'!U165))</f>
        <v/>
      </c>
      <c r="AC166" s="1" t="str">
        <f>IF(OR('Model output'!V165="", AND(ISERROR(SEARCH("Positive",'Model output'!V165)), ISNUMBER(SEARCH("Negative",'Model output'!V165))), ISNUMBER(SEARCH("Uninvolved",'Model output'!V165)), ISNUMBER(SEARCH("not involved",'Model output'!V165)), ISNUMBER(SEARCH("cannot be assessed",'Model output'!V165)), ISNUMBER(SEARCH("Free",'Model output'!V165)), ISNUMBER(SEARCH("1 mm",'Model output'!V165)), ISNUMBER(SEARCH("0.1 CM",'Model output'!V165)), ISNUMBER(SEARCH("less than 0.2 mm",'Model output'!V165)), ISNUMBER(SEARCH("less than 0.5 mm",'Model output'!V165)), ISNUMBER(SEARCH("Margins close",'Model output'!V165)), ISNUMBER(SEARCH("extends close to",'Model output'!V165)), ISNUMBER(SEARCH("abut",'Model output'!V165))), "negative", "positive")</f>
        <v>negative</v>
      </c>
      <c r="AE166" s="26"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AND(ISNUMBER(J166),J166&gt;=5),M166=""),AND(AND(ISNUMBER(J166),J166&gt;=5),AND(ISNUMBER(M166),M166&gt;=1)),AND(ISNUMBER(SERACH("papillary",N166)),OR(Y166="positive",Z166="positive"), ISNUMBER(SEARCH("BRAF",AB166)))),"intermediate","low"))</f>
        <v>low</v>
      </c>
      <c r="AF166" s="27" t="str">
        <f t="shared" si="31"/>
        <v>1b</v>
      </c>
      <c r="AG166" s="27" t="str">
        <f t="shared" si="32"/>
        <v>0</v>
      </c>
      <c r="AH166" s="27" t="str">
        <f t="shared" si="34"/>
        <v>0</v>
      </c>
      <c r="AI166" s="34" t="str">
        <f t="shared" si="35"/>
        <v>I</v>
      </c>
      <c r="AJ166" s="26" t="s">
        <v>936</v>
      </c>
      <c r="AK166" s="31" t="s">
        <v>940</v>
      </c>
      <c r="AL166" s="31" t="s">
        <v>944</v>
      </c>
      <c r="AM166" s="31" t="s">
        <v>944</v>
      </c>
      <c r="AN166" s="31" t="s">
        <v>70</v>
      </c>
      <c r="AO166" s="32">
        <f t="shared" ca="1" si="41"/>
        <v>1</v>
      </c>
      <c r="AP166" s="27">
        <f t="shared" si="42"/>
        <v>1</v>
      </c>
      <c r="AQ166" s="27">
        <f t="shared" si="43"/>
        <v>1</v>
      </c>
      <c r="AR166" s="27">
        <f t="shared" si="44"/>
        <v>1</v>
      </c>
      <c r="AS166" s="33">
        <f t="shared" si="36"/>
        <v>1</v>
      </c>
    </row>
    <row r="167" spans="1:45">
      <c r="A167" t="str">
        <f>'Model output'!A166</f>
        <v>TCGA-EM-A2CK</v>
      </c>
      <c r="B167" s="42">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29"/>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output'!G166)),AND(ISNUMBER(SEARCH("V ",'Model output'!G166)), NOT(ISNUMBER(SEARCH("VI",'Model output'!G166)))),ISNUMBER(SEARCH("five",'Model output'!G166)),ISNUMBER(SEARCH("5",'Model output'!G166))))), "lateral", "central"))</f>
        <v>lateral</v>
      </c>
      <c r="H167" t="str">
        <f>IF('Model output'!H166="","negative",IF('Model output'!H166="[]", "negative", IF(OR(ISNUMBER(SEARCH("lymph node",'Model output'!H166)),ISNUMBER(SEARCH("Not mentioned",'Model output'!H166)),ISNUMBER(SEARCH("neck",'Model output'!H166)),ISNUMBER(SEARCH("Not applicable",'Model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
      </c>
      <c r="L167" s="8" t="str">
        <f t="shared" si="33"/>
        <v/>
      </c>
      <c r="M167" t="str" cm="1">
        <f t="array" ref="M167">IF(L167="","",IF(ISNUMBER(SEARCH("cm",L167)),MAX(VALUE(SUBSTITUTE(_xlfn.FILTERXML("&lt;t&gt;&lt;s&gt;"&amp;SUBSTITUTE(L167,",","&lt;/s&gt;&lt;s&gt;")&amp;"&lt;/s&gt;&lt;/t&gt;","//s"),"cm",""))),MAX(VALUE(SUBSTITUTE(_xlfn.FILTERXML("&lt;t&gt;&lt;s&gt;"&amp;SUBSTITUTE(L167,",","&lt;/s&gt;&lt;s&gt;")&amp;"&lt;/s&gt;&lt;/t&gt;","//s"),"mm","")))/10))</f>
        <v/>
      </c>
      <c r="N167" t="str">
        <f>IF('Model output'!L166="","",'Model output'!L166)</f>
        <v>['Papillary carcinoma, follicular variant', 'Papillary carcinoma, classical (usual)']</v>
      </c>
      <c r="O167" t="str">
        <f>IF('Model output'!M166="","",'Model output'!M166)</f>
        <v>[]</v>
      </c>
      <c r="P167" t="str">
        <f>IF('Model output'!N166="","",'Model output'!N166)</f>
        <v>['2.3cm', '0.6cm']</v>
      </c>
      <c r="Q167" t="str">
        <f t="shared" si="30"/>
        <v>2.3cm,0.6cm</v>
      </c>
      <c r="R167" cm="1">
        <f t="array" ref="R167">IF(Q167="","",IF(ISNUMBER(SEARCH("cm",Q167)),MAX(VALUE(SUBSTITUTE(_xlfn.FILTERXML("&lt;t&gt;&lt;s&gt;"&amp;SUBSTITUTE(Q167,",","&lt;/s&gt;&lt;s&gt;")&amp;"&lt;/s&gt;&lt;/t&gt;","//s"),"cm",""))),MAX(VALUE(SUBSTITUTE(_xlfn.FILTERXML("&lt;t&gt;&lt;s&gt;"&amp;SUBSTITUTE(Q167,",","&lt;/s&gt;&lt;s&gt;")&amp;"&lt;/s&gt;&lt;/t&gt;","//s"),"mm","")))/10))</f>
        <v>2.2999999999999998</v>
      </c>
      <c r="S167" t="str">
        <f>IF(OR('Model output'!P166="",ISNUMBER(SEARCH("Not identified", 'Model output'!P166)),ISNUMBER(SEARCH("Absent",'Model output'!P166)),ISNUMBER(SEARCH("No",'Model output'!P166)),ISNUMBER(SEARCH("Negative",'Model output'!P166))),"negative","positive")</f>
        <v>negative</v>
      </c>
      <c r="T167" t="str">
        <f>IF('Model output'!O166="","",'Model output'!O166)</f>
        <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negative</v>
      </c>
      <c r="X167" t="str">
        <f>IF('Model output'!S166="","", IF('Model output'!S166= "[]", "", 'Model output'!S166))</f>
        <v>Not identified</v>
      </c>
      <c r="Y167" t="str">
        <f>IF(OR('Model output'!S166="",ISNUMBER(SEARCH("Absent",'Model output'!S166)),ISNUMBER(SEARCH("Not identified",'Model output'!S166)),ISNUMBER(SEARCH("limited to thyroid",'Model output'!S166)),ISNUMBER(SEARCH("No",'Model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 IF('Model output'!T166="[]", "", IF('Model output'!T166="Not mentioned", "No", "Yes")))</f>
        <v/>
      </c>
      <c r="AB167" t="str">
        <f>IF(AA167&lt;&gt;"Yes","",IF(OR('Model output'!U166="",'Model output'!U166="[]",ISNUMBER(SEARCH("Not identified",'Model output'!U166))),"",'Model output'!U166))</f>
        <v/>
      </c>
      <c r="AC167" s="1" t="str">
        <f>IF(OR('Model output'!V166="", AND(ISERROR(SEARCH("Positive",'Model output'!V166)), ISNUMBER(SEARCH("Negative",'Model output'!V166))), ISNUMBER(SEARCH("Uninvolved",'Model output'!V166)), ISNUMBER(SEARCH("not involved",'Model output'!V166)), ISNUMBER(SEARCH("cannot be assessed",'Model output'!V166)), ISNUMBER(SEARCH("Free",'Model output'!V166)), ISNUMBER(SEARCH("1 mm",'Model output'!V166)), ISNUMBER(SEARCH("0.1 CM",'Model output'!V166)), ISNUMBER(SEARCH("less than 0.2 mm",'Model output'!V166)), ISNUMBER(SEARCH("less than 0.5 mm",'Model output'!V166)), ISNUMBER(SEARCH("Margins close",'Model output'!V166)), ISNUMBER(SEARCH("extends close to",'Model output'!V166)), ISNUMBER(SEARCH("abut",'Model output'!V166))), "negative", "positive")</f>
        <v>negative</v>
      </c>
      <c r="AE167" s="26"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AND(ISNUMBER(J167),J167&gt;=5),M167=""),AND(AND(ISNUMBER(J167),J167&gt;=5),AND(ISNUMBER(M167),M167&gt;=1)),AND(ISNUMBER(SERACH("papillary",N167)),OR(Y167="positive",Z167="positive"), ISNUMBER(SEARCH("BRAF",AB167)))),"intermediate","low"))</f>
        <v>intermediate</v>
      </c>
      <c r="AF167" s="27" t="str">
        <f t="shared" si="31"/>
        <v>2</v>
      </c>
      <c r="AG167" s="27" t="str">
        <f t="shared" si="32"/>
        <v>1b</v>
      </c>
      <c r="AH167" s="27" t="str">
        <f t="shared" si="34"/>
        <v>0</v>
      </c>
      <c r="AI167" s="34" t="str">
        <f t="shared" si="35"/>
        <v>I</v>
      </c>
      <c r="AJ167" s="26" t="s">
        <v>937</v>
      </c>
      <c r="AK167" s="31" t="s">
        <v>943</v>
      </c>
      <c r="AL167" s="31" t="s">
        <v>940</v>
      </c>
      <c r="AM167" s="31" t="s">
        <v>944</v>
      </c>
      <c r="AN167" s="31" t="s">
        <v>70</v>
      </c>
      <c r="AO167" s="32">
        <f t="shared" ca="1" si="41"/>
        <v>1</v>
      </c>
      <c r="AP167" s="27">
        <f t="shared" si="42"/>
        <v>1</v>
      </c>
      <c r="AQ167" s="27">
        <f t="shared" si="43"/>
        <v>1</v>
      </c>
      <c r="AR167" s="27">
        <f t="shared" si="44"/>
        <v>1</v>
      </c>
      <c r="AS167" s="33">
        <f t="shared" si="36"/>
        <v>1</v>
      </c>
    </row>
    <row r="168" spans="1:45">
      <c r="A168" t="str">
        <f>'Model output'!A167</f>
        <v>TCGA-EM-A2CL</v>
      </c>
      <c r="B168" s="42">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29"/>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output'!G167)),AND(ISNUMBER(SEARCH("V ",'Model output'!G167)), NOT(ISNUMBER(SEARCH("VI",'Model output'!G167)))),ISNUMBER(SEARCH("five",'Model output'!G167)),ISNUMBER(SEARCH("5",'Model output'!G167))))), "lateral", "central"))</f>
        <v/>
      </c>
      <c r="H168" t="str">
        <f>IF('Model output'!H167="","negative",IF('Model output'!H167="[]", "negative", IF(OR(ISNUMBER(SEARCH("lymph node",'Model output'!H167)),ISNUMBER(SEARCH("Not mentioned",'Model output'!H167)),ISNUMBER(SEARCH("neck",'Model output'!H167)),ISNUMBER(SEARCH("Not applicable",'Model output'!H167))),"negative","positive")))</f>
        <v>negative</v>
      </c>
      <c r="I168">
        <f>IF('Model output'!I167="","",IF(ISNUMBER('Model output'!I167),'Model output'!I167,1))</f>
        <v>0</v>
      </c>
      <c r="J168">
        <f>IF('Model output'!J167="","",IF(AND(ISNUMBER('Model output'!J167),'Model output'!J167&lt;=I168),'Model output'!J167,IF(ISNUMBER(SEARCH("0/",'Model output'!J167)),0,1)))</f>
        <v>0</v>
      </c>
      <c r="K168" t="str" cm="1">
        <f t="array" ref="K168">IF(COUNT(FIND({0,1,2,3,4,5,6,7,8,9},'Model output'!K167))&gt;0,'Model output'!K167,"")</f>
        <v/>
      </c>
      <c r="L168" s="8" t="str">
        <f t="shared" si="33"/>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v>
      </c>
      <c r="O168" t="str">
        <f>IF('Model output'!M167="","",'Model output'!M167)</f>
        <v>follicular variant, microcarcinoma (occult, small or microscopic) variant</v>
      </c>
      <c r="P168" t="str">
        <f>IF('Model output'!N167="","",'Model output'!N167)</f>
        <v>2.5cm</v>
      </c>
      <c r="Q168" t="str">
        <f t="shared" si="30"/>
        <v>2.5cm</v>
      </c>
      <c r="R168" cm="1">
        <f t="array" ref="R168">IF(Q168="","",IF(ISNUMBER(SEARCH("cm",Q168)),MAX(VALUE(SUBSTITUTE(_xlfn.FILTERXML("&lt;t&gt;&lt;s&gt;"&amp;SUBSTITUTE(Q168,",","&lt;/s&gt;&lt;s&gt;")&amp;"&lt;/s&gt;&lt;/t&gt;","//s"),"cm",""))),MAX(VALUE(SUBSTITUTE(_xlfn.FILTERXML("&lt;t&gt;&lt;s&gt;"&amp;SUBSTITUTE(Q168,",","&lt;/s&gt;&lt;s&gt;")&amp;"&lt;/s&gt;&lt;/t&gt;","//s"),"mm","")))/10))</f>
        <v>2.5</v>
      </c>
      <c r="S168" t="str">
        <f>IF(OR('Model output'!P167="",ISNUMBER(SEARCH("Not identified", 'Model output'!P167)),ISNUMBER(SEARCH("Absent",'Model output'!P167)),ISNUMBER(SEARCH("No",'Model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t="str">
        <f>IF('Model output'!S167="","", IF('Model output'!S167= "[]", "", 'Model output'!S167))</f>
        <v>Not identified</v>
      </c>
      <c r="Y168" t="str">
        <f>IF(OR('Model output'!S167="",ISNUMBER(SEARCH("Absent",'Model output'!S167)),ISNUMBER(SEARCH("Not identified",'Model output'!S167)),ISNUMBER(SEARCH("limited to thyroid",'Model output'!S167)),ISNUMBER(SEARCH("No",'Model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 IF('Model output'!T167="[]", "", IF('Model output'!T167="Not mentioned", "No", "Yes")))</f>
        <v/>
      </c>
      <c r="AB168" t="str">
        <f>IF(AA168&lt;&gt;"Yes","",IF(OR('Model output'!U167="",'Model output'!U167="[]",ISNUMBER(SEARCH("Not identified",'Model output'!U167))),"",'Model output'!U167))</f>
        <v/>
      </c>
      <c r="AC168" s="1" t="str">
        <f>IF(OR('Model output'!V167="", AND(ISERROR(SEARCH("Positive",'Model output'!V167)), ISNUMBER(SEARCH("Negative",'Model output'!V167))), ISNUMBER(SEARCH("Uninvolved",'Model output'!V167)), ISNUMBER(SEARCH("not involved",'Model output'!V167)), ISNUMBER(SEARCH("cannot be assessed",'Model output'!V167)), ISNUMBER(SEARCH("Free",'Model output'!V167)), ISNUMBER(SEARCH("1 mm",'Model output'!V167)), ISNUMBER(SEARCH("0.1 CM",'Model output'!V167)), ISNUMBER(SEARCH("less than 0.2 mm",'Model output'!V167)), ISNUMBER(SEARCH("less than 0.5 mm",'Model output'!V167)), ISNUMBER(SEARCH("Margins close",'Model output'!V167)), ISNUMBER(SEARCH("extends close to",'Model output'!V167)), ISNUMBER(SEARCH("abut",'Model output'!V167))), "negative", "positive")</f>
        <v>negative</v>
      </c>
      <c r="AE168" s="26"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AND(ISNUMBER(J168),J168&gt;=5),M168=""),AND(AND(ISNUMBER(J168),J168&gt;=5),AND(ISNUMBER(M168),M168&gt;=1)),AND(ISNUMBER(SERACH("papillary",N168)),OR(Y168="positive",Z168="positive"), ISNUMBER(SEARCH("BRAF",AB168)))),"intermediate","low"))</f>
        <v>low</v>
      </c>
      <c r="AF168" s="27" t="str">
        <f t="shared" si="31"/>
        <v>2</v>
      </c>
      <c r="AG168" s="27" t="str">
        <f t="shared" si="32"/>
        <v>0</v>
      </c>
      <c r="AH168" s="27" t="str">
        <f t="shared" si="34"/>
        <v>0</v>
      </c>
      <c r="AI168" s="34" t="str">
        <f t="shared" si="35"/>
        <v>I</v>
      </c>
      <c r="AJ168" s="26" t="s">
        <v>936</v>
      </c>
      <c r="AK168" s="31" t="s">
        <v>943</v>
      </c>
      <c r="AL168" s="31" t="s">
        <v>944</v>
      </c>
      <c r="AM168" s="31" t="s">
        <v>944</v>
      </c>
      <c r="AN168" s="31" t="s">
        <v>70</v>
      </c>
      <c r="AO168" s="32">
        <f t="shared" ca="1" si="41"/>
        <v>1</v>
      </c>
      <c r="AP168" s="27">
        <f t="shared" si="42"/>
        <v>1</v>
      </c>
      <c r="AQ168" s="27">
        <f t="shared" si="43"/>
        <v>1</v>
      </c>
      <c r="AR168" s="27">
        <f t="shared" si="44"/>
        <v>1</v>
      </c>
      <c r="AS168" s="33">
        <f t="shared" si="36"/>
        <v>1</v>
      </c>
    </row>
    <row r="169" spans="1:45">
      <c r="A169" t="str">
        <f>'Model output'!A168</f>
        <v>TCGA-EM-A2CM</v>
      </c>
      <c r="B169" s="42">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29"/>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output'!G168)),AND(ISNUMBER(SEARCH("V ",'Model output'!G168)), NOT(ISNUMBER(SEARCH("VI",'Model output'!G168)))),ISNUMBER(SEARCH("five",'Model output'!G168)),ISNUMBER(SEARCH("5",'Model output'!G168))))), "lateral", "central"))</f>
        <v/>
      </c>
      <c r="H169" t="str">
        <f>IF('Model output'!H168="","negative",IF('Model output'!H168="[]", "negative", IF(OR(ISNUMBER(SEARCH("lymph node",'Model output'!H168)),ISNUMBER(SEARCH("Not mentioned",'Model output'!H168)),ISNUMBER(SEARCH("neck",'Model output'!H168)),ISNUMBER(SEARCH("Not applicable",'Model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3"/>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v>
      </c>
      <c r="O169" t="str">
        <f>IF('Model output'!M168="","",'Model output'!M168)</f>
        <v>Angioinvasive, Insular carcinoma</v>
      </c>
      <c r="P169" t="str">
        <f>IF('Model output'!N168="","",'Model output'!N168)</f>
        <v>9.6cm</v>
      </c>
      <c r="Q169" t="str">
        <f t="shared" si="30"/>
        <v>9.6cm</v>
      </c>
      <c r="R169" cm="1">
        <f t="array" ref="R169">IF(Q169="","",IF(ISNUMBER(SEARCH("cm",Q169)),MAX(VALUE(SUBSTITUTE(_xlfn.FILTERXML("&lt;t&gt;&lt;s&gt;"&amp;SUBSTITUTE(Q169,",","&lt;/s&gt;&lt;s&gt;")&amp;"&lt;/s&gt;&lt;/t&gt;","//s"),"cm",""))),MAX(VALUE(SUBSTITUTE(_xlfn.FILTERXML("&lt;t&gt;&lt;s&gt;"&amp;SUBSTITUTE(Q169,",","&lt;/s&gt;&lt;s&gt;")&amp;"&lt;/s&gt;&lt;/t&gt;","//s"),"mm","")))/10))</f>
        <v>9.6</v>
      </c>
      <c r="S169" t="str">
        <f>IF(OR('Model output'!P168="",ISNUMBER(SEARCH("Not identified", 'Model output'!P168)),ISNUMBER(SEARCH("Absent",'Model output'!P168)),ISNUMBER(SEARCH("No",'Model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&lt;4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t="str">
        <f>IF('Model output'!S168="","", IF('Model output'!S168= "[]", "", 'Model output'!S168))</f>
        <v>Not identified</v>
      </c>
      <c r="Y169" t="str">
        <f>IF(OR('Model output'!S168="",ISNUMBER(SEARCH("Absent",'Model output'!S168)),ISNUMBER(SEARCH("Not identified",'Model output'!S168)),ISNUMBER(SEARCH("limited to thyroid",'Model output'!S168)),ISNUMBER(SEARCH("No",'Model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 IF('Model output'!T168="[]", "", IF('Model output'!T168="Not mentioned", "No", "Yes")))</f>
        <v/>
      </c>
      <c r="AB169" t="str">
        <f>IF(AA169&lt;&gt;"Yes","",IF(OR('Model output'!U168="",'Model output'!U168="[]",ISNUMBER(SEARCH("Not identified",'Model output'!U168))),"",'Model output'!U168))</f>
        <v/>
      </c>
      <c r="AC169" s="1" t="str">
        <f>IF(OR('Model output'!V168="", AND(ISERROR(SEARCH("Positive",'Model output'!V168)), ISNUMBER(SEARCH("Negative",'Model output'!V168))), ISNUMBER(SEARCH("Uninvolved",'Model output'!V168)), ISNUMBER(SEARCH("not involved",'Model output'!V168)), ISNUMBER(SEARCH("cannot be assessed",'Model output'!V168)), ISNUMBER(SEARCH("Free",'Model output'!V168)), ISNUMBER(SEARCH("1 mm",'Model output'!V168)), ISNUMBER(SEARCH("0.1 CM",'Model output'!V168)), ISNUMBER(SEARCH("less than 0.2 mm",'Model output'!V168)), ISNUMBER(SEARCH("less than 0.5 mm",'Model output'!V168)), ISNUMBER(SEARCH("Margins close",'Model output'!V168)), ISNUMBER(SEARCH("extends close to",'Model output'!V168)), ISNUMBER(SEARCH("abut",'Model output'!V168))), "negative", "positive")</f>
        <v>negative</v>
      </c>
      <c r="AE169" s="26"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AND(ISNUMBER(J169),J169&gt;=5),M169=""),AND(AND(ISNUMBER(J169),J169&gt;=5),AND(ISNUMBER(M169),M169&gt;=1)),AND(ISNUMBER(SERACH("papillary",N169)),OR(Y169="positive",Z169="positive"), ISNUMBER(SEARCH("BRAF",AB169)))),"intermediate","low"))</f>
        <v>low</v>
      </c>
      <c r="AF169" s="27" t="str">
        <f t="shared" si="31"/>
        <v>3a</v>
      </c>
      <c r="AG169" s="27" t="str">
        <f t="shared" si="32"/>
        <v>0</v>
      </c>
      <c r="AH169" s="27" t="str">
        <f t="shared" si="34"/>
        <v>0</v>
      </c>
      <c r="AI169" s="34" t="str">
        <f t="shared" si="35"/>
        <v>II</v>
      </c>
      <c r="AJ169" s="26" t="s">
        <v>937</v>
      </c>
      <c r="AK169" s="31" t="s">
        <v>946</v>
      </c>
      <c r="AL169" s="31" t="s">
        <v>941</v>
      </c>
      <c r="AM169" s="31" t="s">
        <v>944</v>
      </c>
      <c r="AN169" s="31" t="s">
        <v>942</v>
      </c>
      <c r="AO169" s="32">
        <f t="shared" ca="1" si="41"/>
        <v>0</v>
      </c>
      <c r="AP169" s="27">
        <f t="shared" si="42"/>
        <v>1</v>
      </c>
      <c r="AQ169" s="27">
        <f t="shared" si="43"/>
        <v>1</v>
      </c>
      <c r="AR169" s="27">
        <f t="shared" si="44"/>
        <v>1</v>
      </c>
      <c r="AS169" s="33">
        <f t="shared" si="36"/>
        <v>1</v>
      </c>
    </row>
    <row r="170" spans="1:45">
      <c r="A170" t="str">
        <f>'Model output'!A169</f>
        <v>TCGA-EM-A2CO</v>
      </c>
      <c r="B170" s="42">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29"/>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output'!G169)),AND(ISNUMBER(SEARCH("V ",'Model output'!G169)), NOT(ISNUMBER(SEARCH("VI",'Model output'!G169)))),ISNUMBER(SEARCH("five",'Model output'!G169)),ISNUMBER(SEARCH("5",'Model output'!G169))))), "lateral", "central"))</f>
        <v/>
      </c>
      <c r="H170" t="str">
        <f>IF('Model output'!H169="","negative",IF('Model output'!H169="[]", "negative", IF(OR(ISNUMBER(SEARCH("lymph node",'Model output'!H169)),ISNUMBER(SEARCH("Not mentioned",'Model output'!H169)),ISNUMBER(SEARCH("neck",'Model output'!H169)),ISNUMBER(SEARCH("Not applicable",'Model output'!H169))),"negative","positive")))</f>
        <v>negative</v>
      </c>
      <c r="I170">
        <f>IF('Model output'!I169="","",IF(ISNUMBER('Model output'!I169),'Model output'!I169,1))</f>
        <v>0</v>
      </c>
      <c r="J170">
        <f>IF('Model output'!J169="","",IF(AND(ISNUMBER('Model output'!J169),'Model output'!J169&lt;=I170),'Model output'!J169,IF(ISNUMBER(SEARCH("0/",'Model output'!J169)),0,1)))</f>
        <v>0</v>
      </c>
      <c r="K170" t="str" cm="1">
        <f t="array" ref="K170">IF(COUNT(FIND({0,1,2,3,4,5,6,7,8,9},'Model output'!K169))&gt;0,'Model output'!K169,"")</f>
        <v/>
      </c>
      <c r="L170" s="8" t="str">
        <f t="shared" si="33"/>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v>
      </c>
      <c r="O170" t="str">
        <f>IF('Model output'!M169="","",'Model output'!M169)</f>
        <v>Oncocytic or oxyphilic variant, Follicular architecture, Oncocytic or oxyphilic cytomorphology</v>
      </c>
      <c r="P170" t="str">
        <f>IF('Model output'!N169="","",'Model output'!N169)</f>
        <v>2.9cm</v>
      </c>
      <c r="Q170" t="str">
        <f t="shared" si="30"/>
        <v>2.9cm</v>
      </c>
      <c r="R170" cm="1">
        <f t="array" ref="R170">IF(Q170="","",IF(ISNUMBER(SEARCH("cm",Q170)),MAX(VALUE(SUBSTITUTE(_xlfn.FILTERXML("&lt;t&gt;&lt;s&gt;"&amp;SUBSTITUTE(Q170,",","&lt;/s&gt;&lt;s&gt;")&amp;"&lt;/s&gt;&lt;/t&gt;","//s"),"cm",""))),MAX(VALUE(SUBSTITUTE(_xlfn.FILTERXML("&lt;t&gt;&lt;s&gt;"&amp;SUBSTITUTE(Q170,",","&lt;/s&gt;&lt;s&gt;")&amp;"&lt;/s&gt;&lt;/t&gt;","//s"),"mm","")))/10))</f>
        <v>2.9</v>
      </c>
      <c r="S170" t="str">
        <f>IF(OR('Model output'!P169="",ISNUMBER(SEARCH("Not identified", 'Model output'!P169)),ISNUMBER(SEARCH("Absent",'Model output'!P169)),ISNUMBER(SEARCH("No",'Model output'!P169)),ISNUMBER(SEARCH("Negative",'Model output'!P169))),"negative","positive")</f>
        <v>negative</v>
      </c>
      <c r="T170" t="str">
        <f>IF('Model output'!O169="","",'Model output'!O169)</f>
        <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t="str">
        <f>IF('Model output'!S169="","", IF('Model output'!S169= "[]", "", 'Model output'!S169))</f>
        <v>Not identified</v>
      </c>
      <c r="Y170" t="str">
        <f>IF(OR('Model output'!S169="",ISNUMBER(SEARCH("Absent",'Model output'!S169)),ISNUMBER(SEARCH("Not identified",'Model output'!S169)),ISNUMBER(SEARCH("limited to thyroid",'Model output'!S169)),ISNUMBER(SEARCH("No",'Model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 IF('Model output'!T169="[]", "", IF('Model output'!T169="Not mentioned", "No", "Yes")))</f>
        <v/>
      </c>
      <c r="AB170" t="str">
        <f>IF(AA170&lt;&gt;"Yes","",IF(OR('Model output'!U169="",'Model output'!U169="[]",ISNUMBER(SEARCH("Not identified",'Model output'!U169))),"",'Model output'!U169))</f>
        <v/>
      </c>
      <c r="AC170" s="1" t="str">
        <f>IF(OR('Model output'!V169="", AND(ISERROR(SEARCH("Positive",'Model output'!V169)), ISNUMBER(SEARCH("Negative",'Model output'!V169))), ISNUMBER(SEARCH("Uninvolved",'Model output'!V169)), ISNUMBER(SEARCH("not involved",'Model output'!V169)), ISNUMBER(SEARCH("cannot be assessed",'Model output'!V169)), ISNUMBER(SEARCH("Free",'Model output'!V169)), ISNUMBER(SEARCH("1 mm",'Model output'!V169)), ISNUMBER(SEARCH("0.1 CM",'Model output'!V169)), ISNUMBER(SEARCH("less than 0.2 mm",'Model output'!V169)), ISNUMBER(SEARCH("less than 0.5 mm",'Model output'!V169)), ISNUMBER(SEARCH("Margins close",'Model output'!V169)), ISNUMBER(SEARCH("extends close to",'Model output'!V169)), ISNUMBER(SEARCH("abut",'Model output'!V169))), "negative", "positive")</f>
        <v>negative</v>
      </c>
      <c r="AE170" s="26"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27" t="str">
        <f t="shared" si="31"/>
        <v>2</v>
      </c>
      <c r="AG170" s="27" t="str">
        <f t="shared" si="32"/>
        <v>0</v>
      </c>
      <c r="AH170" s="27" t="str">
        <f t="shared" si="34"/>
        <v>0</v>
      </c>
      <c r="AI170" s="34" t="str">
        <f t="shared" si="35"/>
        <v>I</v>
      </c>
      <c r="AJ170" s="26" t="s">
        <v>936</v>
      </c>
      <c r="AK170" s="31" t="s">
        <v>943</v>
      </c>
      <c r="AL170" s="31" t="s">
        <v>944</v>
      </c>
      <c r="AM170" s="31" t="s">
        <v>944</v>
      </c>
      <c r="AN170" s="31" t="s">
        <v>70</v>
      </c>
      <c r="AO170" s="32">
        <f t="shared" ca="1" si="41"/>
        <v>1</v>
      </c>
      <c r="AP170" s="27">
        <f t="shared" si="42"/>
        <v>1</v>
      </c>
      <c r="AQ170" s="27">
        <f t="shared" si="43"/>
        <v>1</v>
      </c>
      <c r="AR170" s="27">
        <f t="shared" si="44"/>
        <v>1</v>
      </c>
      <c r="AS170" s="33">
        <f t="shared" si="36"/>
        <v>1</v>
      </c>
    </row>
    <row r="171" spans="1:45">
      <c r="A171" t="str">
        <f>'Model output'!A170</f>
        <v>TCGA-EM-A2CP</v>
      </c>
      <c r="B171" s="42">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29"/>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output'!G170)),AND(ISNUMBER(SEARCH("V ",'Model output'!G170)), NOT(ISNUMBER(SEARCH("VI",'Model output'!G170)))),ISNUMBER(SEARCH("five",'Model output'!G170)),ISNUMBER(SEARCH("5",'Model output'!G170))))), "lateral", "central"))</f>
        <v/>
      </c>
      <c r="H171" t="str">
        <f>IF('Model output'!H170="","negative",IF('Model output'!H170="[]", "negative", IF(OR(ISNUMBER(SEARCH("lymph node",'Model output'!H170)),ISNUMBER(SEARCH("Not mentioned",'Model output'!H170)),ISNUMBER(SEARCH("neck",'Model output'!H170)),ISNUMBER(SEARCH("Not applicable",'Model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33"/>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 follicular variant</v>
      </c>
      <c r="O171" t="str">
        <f>IF('Model output'!M170="","",'Model output'!M170)</f>
        <v>Follicular architecture, Classical cytomorphology</v>
      </c>
      <c r="P171" t="str">
        <f>IF('Model output'!N170="","",'Model output'!N170)</f>
        <v>3.2cm</v>
      </c>
      <c r="Q171" t="str">
        <f t="shared" si="30"/>
        <v>3.2cm</v>
      </c>
      <c r="R171" cm="1">
        <f t="array" ref="R171">IF(Q171="","",IF(ISNUMBER(SEARCH("cm",Q171)),MAX(VALUE(SUBSTITUTE(_xlfn.FILTERXML("&lt;t&gt;&lt;s&gt;"&amp;SUBSTITUTE(Q171,",","&lt;/s&gt;&lt;s&gt;")&amp;"&lt;/s&gt;&lt;/t&gt;","//s"),"cm",""))),MAX(VALUE(SUBSTITUTE(_xlfn.FILTERXML("&lt;t&gt;&lt;s&gt;"&amp;SUBSTITUTE(Q171,",","&lt;/s&gt;&lt;s&gt;")&amp;"&lt;/s&gt;&lt;/t&gt;","//s"),"mm","")))/10))</f>
        <v>3.2</v>
      </c>
      <c r="S171" t="str">
        <f>IF(OR('Model output'!P170="",ISNUMBER(SEARCH("Not identified", 'Model output'!P170)),ISNUMBER(SEARCH("Absent",'Model output'!P170)),ISNUMBER(SEARCH("No",'Model output'!P170)),ISNUMBER(SEARCH("Negative",'Model output'!P170))),"negative","positive")</f>
        <v>negative</v>
      </c>
      <c r="T171" t="str">
        <f>IF('Model output'!O170="","",'Model output'!O170)</f>
        <v>Multiple</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t="str">
        <f>IF('Model output'!S170="","", IF('Model output'!S170= "[]", "", 'Model output'!S170))</f>
        <v>Not identified</v>
      </c>
      <c r="Y171" t="str">
        <f>IF(OR('Model output'!S170="",ISNUMBER(SEARCH("Absent",'Model output'!S170)),ISNUMBER(SEARCH("Not identified",'Model output'!S170)),ISNUMBER(SEARCH("limited to thyroid",'Model output'!S170)),ISNUMBER(SEARCH("No",'Model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 IF('Model output'!T170="[]", "", IF('Model output'!T170="Not mentioned", "No", "Yes")))</f>
        <v/>
      </c>
      <c r="AB171" t="str">
        <f>IF(AA171&lt;&gt;"Yes","",IF(OR('Model output'!U170="",'Model output'!U170="[]",ISNUMBER(SEARCH("Not identified",'Model output'!U170))),"",'Model output'!U170))</f>
        <v/>
      </c>
      <c r="AC171" s="1" t="str">
        <f>IF(OR('Model output'!V170="", AND(ISERROR(SEARCH("Positive",'Model output'!V170)), ISNUMBER(SEARCH("Negative",'Model output'!V170))), ISNUMBER(SEARCH("Uninvolved",'Model output'!V170)), ISNUMBER(SEARCH("not involved",'Model output'!V170)), ISNUMBER(SEARCH("cannot be assessed",'Model output'!V170)), ISNUMBER(SEARCH("Free",'Model output'!V170)), ISNUMBER(SEARCH("1 mm",'Model output'!V170)), ISNUMBER(SEARCH("0.1 CM",'Model output'!V170)), ISNUMBER(SEARCH("less than 0.2 mm",'Model output'!V170)), ISNUMBER(SEARCH("less than 0.5 mm",'Model output'!V170)), ISNUMBER(SEARCH("Margins close",'Model output'!V170)), ISNUMBER(SEARCH("extends close to",'Model output'!V170)), ISNUMBER(SEARCH("abut",'Model output'!V170))), "negative", "positive")</f>
        <v>negative</v>
      </c>
      <c r="AE171" s="26"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27" t="str">
        <f t="shared" si="31"/>
        <v>2</v>
      </c>
      <c r="AG171" s="27" t="str">
        <f t="shared" si="32"/>
        <v>0</v>
      </c>
      <c r="AH171" s="27" t="str">
        <f t="shared" si="34"/>
        <v>0</v>
      </c>
      <c r="AI171" s="34" t="str">
        <f t="shared" si="35"/>
        <v>I</v>
      </c>
      <c r="AJ171" s="26" t="s">
        <v>936</v>
      </c>
      <c r="AK171" s="31" t="s">
        <v>943</v>
      </c>
      <c r="AL171" s="31" t="s">
        <v>941</v>
      </c>
      <c r="AM171" s="31" t="s">
        <v>944</v>
      </c>
      <c r="AN171" s="31" t="s">
        <v>70</v>
      </c>
      <c r="AO171" s="32">
        <f t="shared" ca="1" si="41"/>
        <v>1</v>
      </c>
      <c r="AP171" s="27">
        <f t="shared" si="42"/>
        <v>1</v>
      </c>
      <c r="AQ171" s="27">
        <f t="shared" si="43"/>
        <v>1</v>
      </c>
      <c r="AR171" s="27">
        <f t="shared" si="44"/>
        <v>1</v>
      </c>
      <c r="AS171" s="33">
        <f t="shared" si="36"/>
        <v>1</v>
      </c>
    </row>
    <row r="172" spans="1:45">
      <c r="A172" t="str">
        <f>'Model output'!A171</f>
        <v>TCGA-EM-A2CQ</v>
      </c>
      <c r="B172" s="42">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29"/>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output'!G171)),AND(ISNUMBER(SEARCH("V ",'Model output'!G171)), NOT(ISNUMBER(SEARCH("VI",'Model output'!G171)))),ISNUMBER(SEARCH("five",'Model output'!G171)),ISNUMBER(SEARCH("5",'Model output'!G171))))), "lateral", "central"))</f>
        <v>central</v>
      </c>
      <c r="H172" t="str">
        <f>IF('Model output'!H171="","negative",IF('Model output'!H171="[]", "negative", IF(OR(ISNUMBER(SEARCH("lymph node",'Model output'!H171)),ISNUMBER(SEARCH("Not mentioned",'Model output'!H171)),ISNUMBER(SEARCH("neck",'Model output'!H171)),ISNUMBER(SEARCH("Not applicable",'Model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33"/>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follicular architecture, classical cytomorphology</v>
      </c>
      <c r="P172" t="str">
        <f>IF('Model output'!N171="","",'Model output'!N171)</f>
        <v>1.8cm</v>
      </c>
      <c r="Q172" t="str">
        <f t="shared" si="30"/>
        <v>1.8cm</v>
      </c>
      <c r="R172" cm="1">
        <f t="array" ref="R172">IF(Q172="","",IF(ISNUMBER(SEARCH("cm",Q172)),MAX(VALUE(SUBSTITUTE(_xlfn.FILTERXML("&lt;t&gt;&lt;s&gt;"&amp;SUBSTITUTE(Q172,",","&lt;/s&gt;&lt;s&gt;")&amp;"&lt;/s&gt;&lt;/t&gt;","//s"),"cm",""))),MAX(VALUE(SUBSTITUTE(_xlfn.FILTERXML("&lt;t&gt;&lt;s&gt;"&amp;SUBSTITUTE(Q172,",","&lt;/s&gt;&lt;s&gt;")&amp;"&lt;/s&gt;&lt;/t&gt;","//s"),"mm","")))/10))</f>
        <v>1.8</v>
      </c>
      <c r="S172" t="str">
        <f>IF(OR('Model output'!P171="",ISNUMBER(SEARCH("Not identified", 'Model output'!P171)),ISNUMBER(SEARCH("Absent",'Model output'!P171)),ISNUMBER(SEARCH("No",'Model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t="str">
        <f>IF('Model output'!S171="","", IF('Model output'!S171= "[]", "", 'Model output'!S171))</f>
        <v>Not identified</v>
      </c>
      <c r="Y172" t="str">
        <f>IF(OR('Model output'!S171="",ISNUMBER(SEARCH("Absent",'Model output'!S171)),ISNUMBER(SEARCH("Not identified",'Model output'!S171)),ISNUMBER(SEARCH("limited to thyroid",'Model output'!S171)),ISNUMBER(SEARCH("No",'Model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 IF('Model output'!T171="[]", "", IF('Model output'!T171="Not mentioned", "No", "Yes")))</f>
        <v/>
      </c>
      <c r="AB172" t="str">
        <f>IF(AA172&lt;&gt;"Yes","",IF(OR('Model output'!U171="",'Model output'!U171="[]",ISNUMBER(SEARCH("Not identified",'Model output'!U171))),"",'Model output'!U171))</f>
        <v/>
      </c>
      <c r="AC172" s="1" t="str">
        <f>IF(OR('Model output'!V171="", AND(ISERROR(SEARCH("Positive",'Model output'!V171)), ISNUMBER(SEARCH("Negative",'Model output'!V171))), ISNUMBER(SEARCH("Uninvolved",'Model output'!V171)), ISNUMBER(SEARCH("not involved",'Model output'!V171)), ISNUMBER(SEARCH("cannot be assessed",'Model output'!V171)), ISNUMBER(SEARCH("Free",'Model output'!V171)), ISNUMBER(SEARCH("1 mm",'Model output'!V171)), ISNUMBER(SEARCH("0.1 CM",'Model output'!V171)), ISNUMBER(SEARCH("less than 0.2 mm",'Model output'!V171)), ISNUMBER(SEARCH("less than 0.5 mm",'Model output'!V171)), ISNUMBER(SEARCH("Margins close",'Model output'!V171)), ISNUMBER(SEARCH("extends close to",'Model output'!V171)), ISNUMBER(SEARCH("abut",'Model output'!V171))), "negative", "positive")</f>
        <v>negative</v>
      </c>
      <c r="AE172" s="26"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27" t="str">
        <f t="shared" si="31"/>
        <v>1b</v>
      </c>
      <c r="AG172" s="27" t="str">
        <f t="shared" si="32"/>
        <v>1a</v>
      </c>
      <c r="AH172" s="27" t="str">
        <f t="shared" si="34"/>
        <v>0</v>
      </c>
      <c r="AI172" s="34" t="str">
        <f t="shared" si="35"/>
        <v>I</v>
      </c>
      <c r="AJ172" s="26" t="s">
        <v>936</v>
      </c>
      <c r="AK172" s="31" t="s">
        <v>940</v>
      </c>
      <c r="AL172" s="31" t="s">
        <v>945</v>
      </c>
      <c r="AM172" s="31" t="s">
        <v>944</v>
      </c>
      <c r="AN172" s="31" t="s">
        <v>70</v>
      </c>
      <c r="AO172" s="32">
        <f t="shared" ca="1" si="41"/>
        <v>1</v>
      </c>
      <c r="AP172" s="27">
        <f t="shared" si="42"/>
        <v>1</v>
      </c>
      <c r="AQ172" s="27">
        <f t="shared" si="43"/>
        <v>1</v>
      </c>
      <c r="AR172" s="27">
        <f t="shared" si="44"/>
        <v>1</v>
      </c>
      <c r="AS172" s="33">
        <f t="shared" si="36"/>
        <v>1</v>
      </c>
    </row>
    <row r="173" spans="1:45">
      <c r="A173" t="str">
        <f>'Model output'!A172</f>
        <v>TCGA-EM-A2CS</v>
      </c>
      <c r="B173" s="42">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29"/>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output'!G172)),AND(ISNUMBER(SEARCH("V ",'Model output'!G172)), NOT(ISNUMBER(SEARCH("VI",'Model output'!G172)))),ISNUMBER(SEARCH("five",'Model output'!G172)),ISNUMBER(SEARCH("5",'Model output'!G172))))), "lateral", "central"))</f>
        <v>central</v>
      </c>
      <c r="H173" t="str">
        <f>IF('Model output'!H172="","negative",IF('Model output'!H172="[]", "negative", IF(OR(ISNUMBER(SEARCH("lymph node",'Model output'!H172)),ISNUMBER(SEARCH("Not mentioned",'Model output'!H172)),ISNUMBER(SEARCH("neck",'Model output'!H172)),ISNUMBER(SEARCH("Not applicable",'Model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
      </c>
      <c r="L173" s="8" t="str">
        <f t="shared" si="33"/>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 carcinoma</v>
      </c>
      <c r="O173" t="str">
        <f>IF('Model output'!M172="","",'Model output'!M172)</f>
        <v>classical (usual)</v>
      </c>
      <c r="P173" t="str">
        <f>IF('Model output'!N172="","",'Model output'!N172)</f>
        <v>6.3cm</v>
      </c>
      <c r="Q173" t="str">
        <f t="shared" si="30"/>
        <v>6.3cm</v>
      </c>
      <c r="R173" cm="1">
        <f t="array" ref="R173">IF(Q173="","",IF(ISNUMBER(SEARCH("cm",Q173)),MAX(VALUE(SUBSTITUTE(_xlfn.FILTERXML("&lt;t&gt;&lt;s&gt;"&amp;SUBSTITUTE(Q173,",","&lt;/s&gt;&lt;s&gt;")&amp;"&lt;/s&gt;&lt;/t&gt;","//s"),"cm",""))),MAX(VALUE(SUBSTITUTE(_xlfn.FILTERXML("&lt;t&gt;&lt;s&gt;"&amp;SUBSTITUTE(Q173,",","&lt;/s&gt;&lt;s&gt;")&amp;"&lt;/s&gt;&lt;/t&gt;","//s"),"mm","")))/10))</f>
        <v>6.3</v>
      </c>
      <c r="S173" t="str">
        <f>IF(OR('Model output'!P172="",ISNUMBER(SEARCH("Not identified", 'Model output'!P172)),ISNUMBER(SEARCH("Absent",'Model output'!P172)),ISNUMBER(SEARCH("No",'Model output'!P172)),ISNUMBER(SEARCH("Negative",'Model output'!P172))),"negative","positive")</f>
        <v>positive</v>
      </c>
      <c r="T173">
        <f>IF('Model output'!O172="","",'Model output'!O172)</f>
        <v>1</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&lt;4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t="str">
        <f>IF('Model output'!S172="","", IF('Model output'!S172= "[]", "", 'Model output'!S172))</f>
        <v>Cannot be assessed</v>
      </c>
      <c r="Y173" t="str">
        <f>IF(OR('Model output'!S172="",ISNUMBER(SEARCH("Absent",'Model output'!S172)),ISNUMBER(SEARCH("Not identified",'Model output'!S172)),ISNUMBER(SEARCH("limited to thyroid",'Model output'!S172)),ISNUMBER(SEARCH("No",'Model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 IF('Model output'!T172="[]", "", IF('Model output'!T172="Not mentioned", "No", "Yes")))</f>
        <v/>
      </c>
      <c r="AB173" t="str">
        <f>IF(AA173&lt;&gt;"Yes","",IF(OR('Model output'!U172="",'Model output'!U172="[]",ISNUMBER(SEARCH("Not identified",'Model output'!U172))),"",'Model output'!U172))</f>
        <v/>
      </c>
      <c r="AC173" s="1" t="str">
        <f>IF(OR('Model output'!V172="", AND(ISERROR(SEARCH("Positive",'Model output'!V172)), ISNUMBER(SEARCH("Negative",'Model output'!V172))), ISNUMBER(SEARCH("Uninvolved",'Model output'!V172)), ISNUMBER(SEARCH("not involved",'Model output'!V172)), ISNUMBER(SEARCH("cannot be assessed",'Model output'!V172)), ISNUMBER(SEARCH("Free",'Model output'!V172)), ISNUMBER(SEARCH("1 mm",'Model output'!V172)), ISNUMBER(SEARCH("0.1 CM",'Model output'!V172)), ISNUMBER(SEARCH("less than 0.2 mm",'Model output'!V172)), ISNUMBER(SEARCH("less than 0.5 mm",'Model output'!V172)), ISNUMBER(SEARCH("Margins close",'Model output'!V172)), ISNUMBER(SEARCH("extends close to",'Model output'!V172)), ISNUMBER(SEARCH("abut",'Model output'!V172))), "negative", "positive")</f>
        <v>positive</v>
      </c>
      <c r="AE173" s="26"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27" t="str">
        <f t="shared" si="31"/>
        <v>3a</v>
      </c>
      <c r="AG173" s="27" t="str">
        <f t="shared" si="32"/>
        <v>1a</v>
      </c>
      <c r="AH173" s="27" t="str">
        <f t="shared" si="34"/>
        <v>0</v>
      </c>
      <c r="AI173" s="34" t="str">
        <f t="shared" si="35"/>
        <v>I</v>
      </c>
      <c r="AJ173" s="26" t="s">
        <v>935</v>
      </c>
      <c r="AK173" s="31" t="s">
        <v>946</v>
      </c>
      <c r="AL173" s="31" t="s">
        <v>940</v>
      </c>
      <c r="AM173" s="31" t="s">
        <v>944</v>
      </c>
      <c r="AN173" s="31" t="s">
        <v>70</v>
      </c>
      <c r="AO173" s="32">
        <f t="shared" si="41"/>
        <v>1</v>
      </c>
      <c r="AP173" s="27">
        <f t="shared" si="42"/>
        <v>1</v>
      </c>
      <c r="AQ173" s="27">
        <f t="shared" si="43"/>
        <v>0</v>
      </c>
      <c r="AR173" s="27">
        <f t="shared" si="44"/>
        <v>1</v>
      </c>
      <c r="AS173" s="33">
        <f t="shared" si="36"/>
        <v>1</v>
      </c>
    </row>
    <row r="174" spans="1:45">
      <c r="A174" t="str">
        <f>'Model output'!A173</f>
        <v>TCGA-EM-A2CT</v>
      </c>
      <c r="B174" s="42">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29"/>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output'!G173)),AND(ISNUMBER(SEARCH("V ",'Model output'!G173)), NOT(ISNUMBER(SEARCH("VI",'Model output'!G173)))),ISNUMBER(SEARCH("five",'Model output'!G173)),ISNUMBER(SEARCH("5",'Model output'!G173))))), "lateral", "central"))</f>
        <v/>
      </c>
      <c r="H174" t="str">
        <f>IF('Model output'!H173="","negative",IF('Model output'!H173="[]", "negative", IF(OR(ISNUMBER(SEARCH("lymph node",'Model output'!H173)),ISNUMBER(SEARCH("Not mentioned",'Model output'!H173)),ISNUMBER(SEARCH("neck",'Model output'!H173)),ISNUMBER(SEARCH("Not applicable",'Model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3"/>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or oxyphilic variant</v>
      </c>
      <c r="P174" t="str">
        <f>IF('Model output'!N173="","",'Model output'!N173)</f>
        <v>1.1 cm</v>
      </c>
      <c r="Q174" t="str">
        <f t="shared" si="30"/>
        <v>1.1cm</v>
      </c>
      <c r="R174" cm="1">
        <f t="array" ref="R174">IF(Q174="","",IF(ISNUMBER(SEARCH("cm",Q174)),MAX(VALUE(SUBSTITUTE(_xlfn.FILTERXML("&lt;t&gt;&lt;s&gt;"&amp;SUBSTITUTE(Q174,",","&lt;/s&gt;&lt;s&gt;")&amp;"&lt;/s&gt;&lt;/t&gt;","//s"),"cm",""))),MAX(VALUE(SUBSTITUTE(_xlfn.FILTERXML("&lt;t&gt;&lt;s&gt;"&amp;SUBSTITUTE(Q174,",","&lt;/s&gt;&lt;s&gt;")&amp;"&lt;/s&gt;&lt;/t&gt;","//s"),"mm","")))/10))</f>
        <v>1.1000000000000001</v>
      </c>
      <c r="S174" t="str">
        <f>IF(OR('Model output'!P173="",ISNUMBER(SEARCH("Not identified", 'Model output'!P173)),ISNUMBER(SEARCH("Absent",'Model output'!P173)),ISNUMBER(SEARCH("No",'Model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t="str">
        <f>IF('Model output'!S173="","", IF('Model output'!S173= "[]", "", 'Model output'!S173))</f>
        <v>Not identified</v>
      </c>
      <c r="Y174" t="str">
        <f>IF(OR('Model output'!S173="",ISNUMBER(SEARCH("Absent",'Model output'!S173)),ISNUMBER(SEARCH("Not identified",'Model output'!S173)),ISNUMBER(SEARCH("limited to thyroid",'Model output'!S173)),ISNUMBER(SEARCH("No",'Model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 IF('Model output'!T173="[]", "", IF('Model output'!T173="Not mentioned", "No", "Yes")))</f>
        <v/>
      </c>
      <c r="AB174" t="str">
        <f>IF(AA174&lt;&gt;"Yes","",IF(OR('Model output'!U173="",'Model output'!U173="[]",ISNUMBER(SEARCH("Not identified",'Model output'!U173))),"",'Model output'!U173))</f>
        <v/>
      </c>
      <c r="AC174" s="1" t="str">
        <f>IF(OR('Model output'!V173="", AND(ISERROR(SEARCH("Positive",'Model output'!V173)), ISNUMBER(SEARCH("Negative",'Model output'!V173))), ISNUMBER(SEARCH("Uninvolved",'Model output'!V173)), ISNUMBER(SEARCH("not involved",'Model output'!V173)), ISNUMBER(SEARCH("cannot be assessed",'Model output'!V173)), ISNUMBER(SEARCH("Free",'Model output'!V173)), ISNUMBER(SEARCH("1 mm",'Model output'!V173)), ISNUMBER(SEARCH("0.1 CM",'Model output'!V173)), ISNUMBER(SEARCH("less than 0.2 mm",'Model output'!V173)), ISNUMBER(SEARCH("less than 0.5 mm",'Model output'!V173)), ISNUMBER(SEARCH("Margins close",'Model output'!V173)), ISNUMBER(SEARCH("extends close to",'Model output'!V173)), ISNUMBER(SEARCH("abut",'Model output'!V173))), "negative", "positive")</f>
        <v>negative</v>
      </c>
      <c r="AE174" s="26"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27" t="str">
        <f t="shared" si="31"/>
        <v>1b</v>
      </c>
      <c r="AG174" s="27" t="str">
        <f t="shared" si="32"/>
        <v>0</v>
      </c>
      <c r="AH174" s="27" t="str">
        <f t="shared" si="34"/>
        <v>0</v>
      </c>
      <c r="AI174" s="34" t="str">
        <f t="shared" si="35"/>
        <v>I</v>
      </c>
      <c r="AJ174" s="26" t="s">
        <v>936</v>
      </c>
      <c r="AK174" s="31" t="s">
        <v>940</v>
      </c>
      <c r="AL174" s="31" t="s">
        <v>941</v>
      </c>
      <c r="AM174" s="31" t="s">
        <v>944</v>
      </c>
      <c r="AN174" s="31" t="s">
        <v>70</v>
      </c>
      <c r="AO174" s="32">
        <f t="shared" ca="1" si="41"/>
        <v>1</v>
      </c>
      <c r="AP174" s="27">
        <f t="shared" si="42"/>
        <v>1</v>
      </c>
      <c r="AQ174" s="27">
        <f t="shared" si="43"/>
        <v>1</v>
      </c>
      <c r="AR174" s="27">
        <f t="shared" si="44"/>
        <v>1</v>
      </c>
      <c r="AS174" s="33">
        <f t="shared" si="36"/>
        <v>1</v>
      </c>
    </row>
    <row r="175" spans="1:45">
      <c r="A175" t="str">
        <f>'Model output'!A174</f>
        <v>TCGA-EM-A2CU</v>
      </c>
      <c r="B175" s="42">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29"/>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output'!G174)),AND(ISNUMBER(SEARCH("V ",'Model output'!G174)), NOT(ISNUMBER(SEARCH("VI",'Model output'!G174)))),ISNUMBER(SEARCH("five",'Model output'!G174)),ISNUMBER(SEARCH("5",'Model output'!G174))))), "lateral", "central"))</f>
        <v>central</v>
      </c>
      <c r="H175" t="str">
        <f>IF('Model output'!H174="","negative",IF('Model output'!H174="[]", "negative", IF(OR(ISNUMBER(SEARCH("lymph node",'Model output'!H174)),ISNUMBER(SEARCH("Not mentioned",'Model output'!H174)),ISNUMBER(SEARCH("neck",'Model output'!H174)),ISNUMBER(SEARCH("Not applicable",'Model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
      </c>
      <c r="L175" s="8" t="str">
        <f t="shared" si="33"/>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 carcinoma, follicular variant</v>
      </c>
      <c r="O175" t="str">
        <f>IF('Model output'!M174="","",'Model output'!M174)</f>
        <v/>
      </c>
      <c r="P175" t="str">
        <f>IF('Model output'!N174="","",'Model output'!N174)</f>
        <v>4.0cm</v>
      </c>
      <c r="Q175" t="str">
        <f t="shared" si="30"/>
        <v>4.0cm</v>
      </c>
      <c r="R175" cm="1">
        <f t="array" ref="R175">IF(Q175="","",IF(ISNUMBER(SEARCH("cm",Q175)),MAX(VALUE(SUBSTITUTE(_xlfn.FILTERXML("&lt;t&gt;&lt;s&gt;"&amp;SUBSTITUTE(Q175,",","&lt;/s&gt;&lt;s&gt;")&amp;"&lt;/s&gt;&lt;/t&gt;","//s"),"cm",""))),MAX(VALUE(SUBSTITUTE(_xlfn.FILTERXML("&lt;t&gt;&lt;s&gt;"&amp;SUBSTITUTE(Q175,",","&lt;/s&gt;&lt;s&gt;")&amp;"&lt;/s&gt;&lt;/t&gt;","//s"),"mm","")))/10))</f>
        <v>4</v>
      </c>
      <c r="S175" t="str">
        <f>IF(OR('Model output'!P174="",ISNUMBER(SEARCH("Not identified", 'Model output'!P174)),ISNUMBER(SEARCH("Absent",'Model output'!P174)),ISNUMBER(SEARCH("No",'Model output'!P174)),ISNUMBER(SEARCH("Negative",'Model output'!P174))),"negative","positive")</f>
        <v>negative</v>
      </c>
      <c r="T175" t="str">
        <f>IF('Model output'!O174="","",'Model output'!O174)</f>
        <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t="str">
        <f>IF('Model output'!S174="","", IF('Model output'!S174= "[]", "", 'Model output'!S174))</f>
        <v>Not identified</v>
      </c>
      <c r="Y175" t="str">
        <f>IF(OR('Model output'!S174="",ISNUMBER(SEARCH("Absent",'Model output'!S174)),ISNUMBER(SEARCH("Not identified",'Model output'!S174)),ISNUMBER(SEARCH("limited to thyroid",'Model output'!S174)),ISNUMBER(SEARCH("No",'Model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 IF('Model output'!T174="[]", "", IF('Model output'!T174="Not mentioned", "No", "Yes")))</f>
        <v/>
      </c>
      <c r="AB175" t="str">
        <f>IF(AA175&lt;&gt;"Yes","",IF(OR('Model output'!U174="",'Model output'!U174="[]",ISNUMBER(SEARCH("Not identified",'Model output'!U174))),"",'Model output'!U174))</f>
        <v/>
      </c>
      <c r="AC175" s="1" t="str">
        <f>IF(OR('Model output'!V174="", AND(ISERROR(SEARCH("Positive",'Model output'!V174)), ISNUMBER(SEARCH("Negative",'Model output'!V174))), ISNUMBER(SEARCH("Uninvolved",'Model output'!V174)), ISNUMBER(SEARCH("not involved",'Model output'!V174)), ISNUMBER(SEARCH("cannot be assessed",'Model output'!V174)), ISNUMBER(SEARCH("Free",'Model output'!V174)), ISNUMBER(SEARCH("1 mm",'Model output'!V174)), ISNUMBER(SEARCH("0.1 CM",'Model output'!V174)), ISNUMBER(SEARCH("less than 0.2 mm",'Model output'!V174)), ISNUMBER(SEARCH("less than 0.5 mm",'Model output'!V174)), ISNUMBER(SEARCH("Margins close",'Model output'!V174)), ISNUMBER(SEARCH("extends close to",'Model output'!V174)), ISNUMBER(SEARCH("abut",'Model output'!V174))), "negative", "positive")</f>
        <v>negative</v>
      </c>
      <c r="AE175" s="26"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27" t="str">
        <f t="shared" si="31"/>
        <v>2</v>
      </c>
      <c r="AG175" s="27" t="str">
        <f t="shared" si="32"/>
        <v>1a</v>
      </c>
      <c r="AH175" s="27" t="str">
        <f t="shared" si="34"/>
        <v>0</v>
      </c>
      <c r="AI175" s="34" t="str">
        <f t="shared" si="35"/>
        <v>I</v>
      </c>
      <c r="AJ175" s="26" t="s">
        <v>936</v>
      </c>
      <c r="AK175" s="31" t="s">
        <v>943</v>
      </c>
      <c r="AL175" s="31" t="s">
        <v>945</v>
      </c>
      <c r="AM175" s="31" t="s">
        <v>944</v>
      </c>
      <c r="AN175" s="31" t="s">
        <v>70</v>
      </c>
      <c r="AO175" s="32">
        <f t="shared" ca="1" si="41"/>
        <v>1</v>
      </c>
      <c r="AP175" s="27">
        <f t="shared" si="42"/>
        <v>1</v>
      </c>
      <c r="AQ175" s="27">
        <f t="shared" si="43"/>
        <v>1</v>
      </c>
      <c r="AR175" s="27">
        <f t="shared" si="44"/>
        <v>1</v>
      </c>
      <c r="AS175" s="33">
        <f t="shared" si="36"/>
        <v>1</v>
      </c>
    </row>
    <row r="176" spans="1:45">
      <c r="A176" t="str">
        <f>'Model output'!A175</f>
        <v>TCGA-EM-A2OV</v>
      </c>
      <c r="B176" s="42">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ref="F176:F223" si="45">IF(OR(G176&lt;&gt;"",AND(J176&lt;&gt;"",ISNUMBER(J176),J176&gt;0),AND(M176&lt;&gt;"",M176&gt;0)),"positive","negative")</f>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output'!G175)),AND(ISNUMBER(SEARCH("V ",'Model output'!G175)), NOT(ISNUMBER(SEARCH("VI",'Model output'!G175)))),ISNUMBER(SEARCH("five",'Model output'!G175)),ISNUMBER(SEARCH("5",'Model output'!G175))))), "lateral", "central"))</f>
        <v/>
      </c>
      <c r="H176" t="str">
        <f>IF('Model output'!H175="","negative",IF('Model output'!H175="[]", "negative", IF(OR(ISNUMBER(SEARCH("lymph node",'Model output'!H175)),ISNUMBER(SEARCH("Not mentioned",'Model output'!H175)),ISNUMBER(SEARCH("neck",'Model output'!H175)),ISNUMBER(SEARCH("Not applicable",'Model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3"/>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 follicular variant</v>
      </c>
      <c r="O176" t="str">
        <f>IF('Model output'!M175="","",'Model output'!M175)</f>
        <v>follicular variant, oncocytic or oxyphilic variant</v>
      </c>
      <c r="P176" t="str">
        <f>IF('Model output'!N175="","",'Model output'!N175)</f>
        <v>2.1cm</v>
      </c>
      <c r="Q176" t="str">
        <f t="shared" si="30"/>
        <v>2.1cm</v>
      </c>
      <c r="R176" cm="1">
        <f t="array" ref="R176">IF(Q176="","",IF(ISNUMBER(SEARCH("cm",Q176)),MAX(VALUE(SUBSTITUTE(_xlfn.FILTERXML("&lt;t&gt;&lt;s&gt;"&amp;SUBSTITUTE(Q176,",","&lt;/s&gt;&lt;s&gt;")&amp;"&lt;/s&gt;&lt;/t&gt;","//s"),"cm",""))),MAX(VALUE(SUBSTITUTE(_xlfn.FILTERXML("&lt;t&gt;&lt;s&gt;"&amp;SUBSTITUTE(Q176,",","&lt;/s&gt;&lt;s&gt;")&amp;"&lt;/s&gt;&lt;/t&gt;","//s"),"mm","")))/10))</f>
        <v>2.1</v>
      </c>
      <c r="S176" t="str">
        <f>IF(OR('Model output'!P175="",ISNUMBER(SEARCH("Not identified", 'Model output'!P175)),ISNUMBER(SEARCH("Absent",'Model output'!P175)),ISNUMBER(SEARCH("No",'Model output'!P175)),ISNUMBER(SEARCH("Negative",'Model output'!P175))),"negative","positive")</f>
        <v>negative</v>
      </c>
      <c r="T176" t="str">
        <f>IF('Model output'!O175="","",'Model output'!O175)</f>
        <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t="str">
        <f>IF('Model output'!S175="","", IF('Model output'!S175= "[]", "", 'Model output'!S175))</f>
        <v>Not identified</v>
      </c>
      <c r="Y176" t="str">
        <f>IF(OR('Model output'!S175="",ISNUMBER(SEARCH("Absent",'Model output'!S175)),ISNUMBER(SEARCH("Not identified",'Model output'!S175)),ISNUMBER(SEARCH("limited to thyroid",'Model output'!S175)),ISNUMBER(SEARCH("No",'Model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 IF('Model output'!T175="[]", "", IF('Model output'!T175="Not mentioned", "No", "Yes")))</f>
        <v/>
      </c>
      <c r="AB176" t="str">
        <f>IF(AA176&lt;&gt;"Yes","",IF(OR('Model output'!U175="",'Model output'!U175="[]",ISNUMBER(SEARCH("Not identified",'Model output'!U175))),"",'Model output'!U175))</f>
        <v/>
      </c>
      <c r="AC176" s="1" t="str">
        <f>IF(OR('Model output'!V175="", AND(ISERROR(SEARCH("Positive",'Model output'!V175)), ISNUMBER(SEARCH("Negative",'Model output'!V175))), ISNUMBER(SEARCH("Uninvolved",'Model output'!V175)), ISNUMBER(SEARCH("not involved",'Model output'!V175)), ISNUMBER(SEARCH("cannot be assessed",'Model output'!V175)), ISNUMBER(SEARCH("Free",'Model output'!V175)), ISNUMBER(SEARCH("1 mm",'Model output'!V175)), ISNUMBER(SEARCH("0.1 CM",'Model output'!V175)), ISNUMBER(SEARCH("less than 0.2 mm",'Model output'!V175)), ISNUMBER(SEARCH("less than 0.5 mm",'Model output'!V175)), ISNUMBER(SEARCH("Margins close",'Model output'!V175)), ISNUMBER(SEARCH("extends close to",'Model output'!V175)), ISNUMBER(SEARCH("abut",'Model output'!V175))), "negative", "positive")</f>
        <v>negative</v>
      </c>
      <c r="AE176" s="26"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27" t="str">
        <f t="shared" si="31"/>
        <v>2</v>
      </c>
      <c r="AG176" s="27" t="str">
        <f t="shared" si="32"/>
        <v>0</v>
      </c>
      <c r="AH176" s="27" t="str">
        <f t="shared" si="34"/>
        <v>0</v>
      </c>
      <c r="AI176" s="34" t="str">
        <f t="shared" si="35"/>
        <v>I</v>
      </c>
      <c r="AJ176" s="26" t="s">
        <v>936</v>
      </c>
      <c r="AK176" s="31" t="s">
        <v>943</v>
      </c>
      <c r="AL176" s="31" t="s">
        <v>941</v>
      </c>
      <c r="AM176" s="31" t="s">
        <v>944</v>
      </c>
      <c r="AN176" s="31" t="s">
        <v>70</v>
      </c>
      <c r="AO176" s="32">
        <f t="shared" ca="1" si="41"/>
        <v>1</v>
      </c>
      <c r="AP176" s="27">
        <f t="shared" si="42"/>
        <v>1</v>
      </c>
      <c r="AQ176" s="27">
        <f t="shared" si="43"/>
        <v>1</v>
      </c>
      <c r="AR176" s="27">
        <f t="shared" si="44"/>
        <v>1</v>
      </c>
      <c r="AS176" s="33">
        <f t="shared" si="36"/>
        <v>1</v>
      </c>
    </row>
    <row r="177" spans="1:45">
      <c r="A177" t="str">
        <f>'Model output'!A176</f>
        <v>TCGA-EM-A2OW</v>
      </c>
      <c r="B177" s="42">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45"/>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output'!G176)),AND(ISNUMBER(SEARCH("V ",'Model output'!G176)), NOT(ISNUMBER(SEARCH("VI",'Model output'!G176)))),ISNUMBER(SEARCH("five",'Model output'!G176)),ISNUMBER(SEARCH("5",'Model output'!G176))))), "lateral", "central"))</f>
        <v/>
      </c>
      <c r="H177" t="str">
        <f>IF('Model output'!H176="","negative",IF('Model output'!H176="[]", "negative", IF(OR(ISNUMBER(SEARCH("lymph node",'Model output'!H176)),ISNUMBER(SEARCH("Not mentioned",'Model output'!H176)),ISNUMBER(SEARCH("neck",'Model output'!H176)),ISNUMBER(SEARCH("Not applicable",'Model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8" t="str">
        <f t="shared" si="33"/>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 follicular variant</v>
      </c>
      <c r="O177" t="str">
        <f>IF('Model output'!M176="","",'Model output'!M176)</f>
        <v>Follicular architecture, Classical cytomorphology, Oncocytic or oxyphilic cytomorphology</v>
      </c>
      <c r="P177" t="str">
        <f>IF('Model output'!N176="","",'Model output'!N176)</f>
        <v>1.3cm</v>
      </c>
      <c r="Q177" t="str">
        <f t="shared" ref="Q177:Q240" si="46">LOWER(SUBSTITUTE(SUBSTITUTE(SUBSTITUTE(SUBSTITUTE(SUBSTITUTE(SUBSTITUTE(SUBSTITUTE(SUBSTITUTE(SUBSTITUTE(SUBSTITUTE(SUBSTITUTE(SUBSTITUTE(SUBSTITUTE(SUBSTITUTE(SUBSTITUTE(SUBSTITUTE(SUBSTITUTE(SUBSTITUTE(SUBSTITUTE(SUBSTITUTE(SUBSTITUTE(SUBSTITUTE(SUBSTITUTE(SUBSTITUTE(SUBSTITUTE(P177,"cm.","cm"), "the", ""), "tumor", ""), "nodule", ""), "isthmic", ""), "lobe",""), "greatest dimension", ""), "largest", ""), "at least", ""), "less than", ""), "left", ""), "right", ""), "for", ""), "in", ""), "In", ""), "and", ","), "(", ""), ")", ""), "A", ""), "x", ","), "[", ""), "]", ""), "'", ""), "to", ","), " ",""))</f>
        <v>1.3cm</v>
      </c>
      <c r="R177" cm="1">
        <f t="array" ref="R177">IF(Q177="","",IF(ISNUMBER(SEARCH("cm",Q177)),MAX(VALUE(SUBSTITUTE(_xlfn.FILTERXML("&lt;t&gt;&lt;s&gt;"&amp;SUBSTITUTE(Q177,",","&lt;/s&gt;&lt;s&gt;")&amp;"&lt;/s&gt;&lt;/t&gt;","//s"),"cm",""))),MAX(VALUE(SUBSTITUTE(_xlfn.FILTERXML("&lt;t&gt;&lt;s&gt;"&amp;SUBSTITUTE(Q177,",","&lt;/s&gt;&lt;s&gt;")&amp;"&lt;/s&gt;&lt;/t&gt;","//s"),"mm","")))/10))</f>
        <v>1.3</v>
      </c>
      <c r="S177" t="str">
        <f>IF(OR('Model output'!P176="",ISNUMBER(SEARCH("Not identified", 'Model output'!P176)),ISNUMBER(SEARCH("Absent",'Model output'!P176)),ISNUMBER(SEARCH("No",'Model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t="str">
        <f>IF('Model output'!S176="","", IF('Model output'!S176= "[]", "", 'Model output'!S176))</f>
        <v>Not identified</v>
      </c>
      <c r="Y177" t="str">
        <f>IF(OR('Model output'!S176="",ISNUMBER(SEARCH("Absent",'Model output'!S176)),ISNUMBER(SEARCH("Not identified",'Model output'!S176)),ISNUMBER(SEARCH("limited to thyroid",'Model output'!S176)),ISNUMBER(SEARCH("No",'Model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 IF('Model output'!T176="[]", "", IF('Model output'!T176="Not mentioned", "No", "Yes")))</f>
        <v/>
      </c>
      <c r="AB177" t="str">
        <f>IF(AA177&lt;&gt;"Yes","",IF(OR('Model output'!U176="",'Model output'!U176="[]",ISNUMBER(SEARCH("Not identified",'Model output'!U176))),"",'Model output'!U176))</f>
        <v/>
      </c>
      <c r="AC177" s="1" t="str">
        <f>IF(OR('Model output'!V176="", AND(ISERROR(SEARCH("Positive",'Model output'!V176)), ISNUMBER(SEARCH("Negative",'Model output'!V176))), ISNUMBER(SEARCH("Uninvolved",'Model output'!V176)), ISNUMBER(SEARCH("not involved",'Model output'!V176)), ISNUMBER(SEARCH("cannot be assessed",'Model output'!V176)), ISNUMBER(SEARCH("Free",'Model output'!V176)), ISNUMBER(SEARCH("1 mm",'Model output'!V176)), ISNUMBER(SEARCH("0.1 CM",'Model output'!V176)), ISNUMBER(SEARCH("less than 0.2 mm",'Model output'!V176)), ISNUMBER(SEARCH("less than 0.5 mm",'Model output'!V176)), ISNUMBER(SEARCH("Margins close",'Model output'!V176)), ISNUMBER(SEARCH("extends close to",'Model output'!V176)), ISNUMBER(SEARCH("abut",'Model output'!V176))), "negative", "positive")</f>
        <v>negative</v>
      </c>
      <c r="AE177" s="26"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27" t="str">
        <f t="shared" si="31"/>
        <v>1b</v>
      </c>
      <c r="AG177" s="27" t="str">
        <f t="shared" si="32"/>
        <v>0</v>
      </c>
      <c r="AH177" s="27" t="str">
        <f t="shared" si="34"/>
        <v>0</v>
      </c>
      <c r="AI177" s="34" t="str">
        <f t="shared" si="35"/>
        <v>I</v>
      </c>
      <c r="AJ177" s="26" t="s">
        <v>936</v>
      </c>
      <c r="AK177" s="31" t="s">
        <v>940</v>
      </c>
      <c r="AL177" s="31" t="s">
        <v>944</v>
      </c>
      <c r="AM177" s="31" t="s">
        <v>944</v>
      </c>
      <c r="AN177" s="31" t="s">
        <v>70</v>
      </c>
      <c r="AO177" s="32">
        <f t="shared" ca="1" si="41"/>
        <v>1</v>
      </c>
      <c r="AP177" s="27">
        <f t="shared" si="42"/>
        <v>1</v>
      </c>
      <c r="AQ177" s="27">
        <f t="shared" si="43"/>
        <v>1</v>
      </c>
      <c r="AR177" s="27">
        <f t="shared" si="44"/>
        <v>1</v>
      </c>
      <c r="AS177" s="33">
        <f t="shared" si="36"/>
        <v>1</v>
      </c>
    </row>
    <row r="178" spans="1:45">
      <c r="A178" t="str">
        <f>'Model output'!A177</f>
        <v>TCGA-EM-A2OX</v>
      </c>
      <c r="B178" s="42">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45"/>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output'!G177)),AND(ISNUMBER(SEARCH("V ",'Model output'!G177)), NOT(ISNUMBER(SEARCH("VI",'Model output'!G177)))),ISNUMBER(SEARCH("five",'Model output'!G177)),ISNUMBER(SEARCH("5",'Model output'!G177))))), "lateral", "central"))</f>
        <v>lateral</v>
      </c>
      <c r="H178" t="str">
        <f>IF('Model output'!H177="","negative",IF('Model output'!H177="[]", "negative", IF(OR(ISNUMBER(SEARCH("lymph node",'Model output'!H177)),ISNUMBER(SEARCH("Not mentioned",'Model output'!H177)),ISNUMBER(SEARCH("neck",'Model output'!H177)),ISNUMBER(SEARCH("Not applicable",'Model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0.9 x 0.8 x 0.6 cm</v>
      </c>
      <c r="L178" s="8" t="str">
        <f t="shared" si="33"/>
        <v>0.9,0.8,0.6cm</v>
      </c>
      <c r="M178" cm="1">
        <f t="array" ref="M178">IF(L178="","",IF(ISNUMBER(SEARCH("cm",L178)),MAX(VALUE(SUBSTITUTE(_xlfn.FILTERXML("&lt;t&gt;&lt;s&gt;"&amp;SUBSTITUTE(L178,",","&lt;/s&gt;&lt;s&gt;")&amp;"&lt;/s&gt;&lt;/t&gt;","//s"),"cm",""))),MAX(VALUE(SUBSTITUTE(_xlfn.FILTERXML("&lt;t&gt;&lt;s&gt;"&amp;SUBSTITUTE(L178,",","&lt;/s&gt;&lt;s&gt;")&amp;"&lt;/s&gt;&lt;/t&gt;","//s"),"mm","")))/10))</f>
        <v>0.9</v>
      </c>
      <c r="N178" t="str">
        <f>IF('Model output'!L177="","",'Model output'!L177)</f>
        <v>Papillary carcinoma, classical (usual)</v>
      </c>
      <c r="O178" t="str">
        <f>IF('Model output'!M177="","",'Model output'!M177)</f>
        <v>Focal tall cell change (&lt;5%)</v>
      </c>
      <c r="P178" t="str">
        <f>IF('Model output'!N177="","",'Model output'!N177)</f>
        <v>1.8cm</v>
      </c>
      <c r="Q178" t="str">
        <f t="shared" si="46"/>
        <v>1.8cm</v>
      </c>
      <c r="R178" cm="1">
        <f t="array" ref="R178">IF(Q178="","",IF(ISNUMBER(SEARCH("cm",Q178)),MAX(VALUE(SUBSTITUTE(_xlfn.FILTERXML("&lt;t&gt;&lt;s&gt;"&amp;SUBSTITUTE(Q178,",","&lt;/s&gt;&lt;s&gt;")&amp;"&lt;/s&gt;&lt;/t&gt;","//s"),"cm",""))),MAX(VALUE(SUBSTITUTE(_xlfn.FILTERXML("&lt;t&gt;&lt;s&gt;"&amp;SUBSTITUTE(Q178,",","&lt;/s&gt;&lt;s&gt;")&amp;"&lt;/s&gt;&lt;/t&gt;","//s"),"mm","")))/10))</f>
        <v>1.8</v>
      </c>
      <c r="S178" t="str">
        <f>IF(OR('Model output'!P177="",ISNUMBER(SEARCH("Not identified", 'Model output'!P177)),ISNUMBER(SEARCH("Absent",'Model output'!P177)),ISNUMBER(SEARCH("No",'Model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t="str">
        <f>IF('Model output'!S177="","", IF('Model output'!S177= "[]", "", 'Model output'!S177))</f>
        <v>Not identified</v>
      </c>
      <c r="Y178" t="str">
        <f>IF(OR('Model output'!S177="",ISNUMBER(SEARCH("Absent",'Model output'!S177)),ISNUMBER(SEARCH("Not identified",'Model output'!S177)),ISNUMBER(SEARCH("limited to thyroid",'Model output'!S177)),ISNUMBER(SEARCH("No",'Model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 IF('Model output'!T177="[]", "", IF('Model output'!T177="Not mentioned", "No", "Yes")))</f>
        <v/>
      </c>
      <c r="AB178" t="str">
        <f>IF(AA178&lt;&gt;"Yes","",IF(OR('Model output'!U177="",'Model output'!U177="[]",ISNUMBER(SEARCH("Not identified",'Model output'!U177))),"",'Model output'!U177))</f>
        <v/>
      </c>
      <c r="AC178" s="1" t="str">
        <f>IF(OR('Model output'!V177="", AND(ISERROR(SEARCH("Positive",'Model output'!V177)), ISNUMBER(SEARCH("Negative",'Model output'!V177))), ISNUMBER(SEARCH("Uninvolved",'Model output'!V177)), ISNUMBER(SEARCH("not involved",'Model output'!V177)), ISNUMBER(SEARCH("cannot be assessed",'Model output'!V177)), ISNUMBER(SEARCH("Free",'Model output'!V177)), ISNUMBER(SEARCH("1 mm",'Model output'!V177)), ISNUMBER(SEARCH("0.1 CM",'Model output'!V177)), ISNUMBER(SEARCH("less than 0.2 mm",'Model output'!V177)), ISNUMBER(SEARCH("less than 0.5 mm",'Model output'!V177)), ISNUMBER(SEARCH("Margins close",'Model output'!V177)), ISNUMBER(SEARCH("extends close to",'Model output'!V177)), ISNUMBER(SEARCH("abut",'Model output'!V177))), "negative", "positive")</f>
        <v>negative</v>
      </c>
      <c r="AE178" s="26"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27" t="str">
        <f t="shared" si="31"/>
        <v>1b</v>
      </c>
      <c r="AG178" s="27" t="str">
        <f t="shared" si="32"/>
        <v>1b</v>
      </c>
      <c r="AH178" s="27" t="str">
        <f t="shared" si="34"/>
        <v>0</v>
      </c>
      <c r="AI178" s="34" t="str">
        <f t="shared" si="35"/>
        <v>I</v>
      </c>
      <c r="AJ178" s="26" t="s">
        <v>937</v>
      </c>
      <c r="AK178" s="31" t="s">
        <v>940</v>
      </c>
      <c r="AL178" s="31" t="s">
        <v>940</v>
      </c>
      <c r="AM178" s="31" t="s">
        <v>944</v>
      </c>
      <c r="AN178" s="31" t="s">
        <v>70</v>
      </c>
      <c r="AO178" s="32">
        <f t="shared" ca="1" si="41"/>
        <v>1</v>
      </c>
      <c r="AP178" s="27">
        <f t="shared" si="42"/>
        <v>1</v>
      </c>
      <c r="AQ178" s="27">
        <f t="shared" si="43"/>
        <v>1</v>
      </c>
      <c r="AR178" s="27">
        <f t="shared" si="44"/>
        <v>1</v>
      </c>
      <c r="AS178" s="33">
        <f t="shared" si="36"/>
        <v>1</v>
      </c>
    </row>
    <row r="179" spans="1:45">
      <c r="A179" t="str">
        <f>'Model output'!A178</f>
        <v>TCGA-EM-A2OY</v>
      </c>
      <c r="B179" s="42">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45"/>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output'!G178)),AND(ISNUMBER(SEARCH("V ",'Model output'!G178)), NOT(ISNUMBER(SEARCH("VI",'Model output'!G178)))),ISNUMBER(SEARCH("five",'Model output'!G178)),ISNUMBER(SEARCH("5",'Model output'!G178))))), "lateral", "central"))</f>
        <v/>
      </c>
      <c r="H179" t="str">
        <f>IF('Model output'!H178="","negative",IF('Model output'!H178="[]", "negative", IF(OR(ISNUMBER(SEARCH("lymph node",'Model output'!H178)),ISNUMBER(SEARCH("Not mentioned",'Model output'!H178)),ISNUMBER(SEARCH("neck",'Model output'!H178)),ISNUMBER(SEARCH("Not applicable",'Model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33"/>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 follicular variant</v>
      </c>
      <c r="O179" t="str">
        <f>IF('Model output'!M178="","",'Model output'!M178)</f>
        <v>Follicular architecture, Classical cytomorphology, Oncocytic or oxyphilic cytomorphology</v>
      </c>
      <c r="P179" t="str">
        <f>IF('Model output'!N178="","",'Model output'!N178)</f>
        <v>2.6cm</v>
      </c>
      <c r="Q179" t="str">
        <f t="shared" si="46"/>
        <v>2.6cm</v>
      </c>
      <c r="R179" cm="1">
        <f t="array" ref="R179">IF(Q179="","",IF(ISNUMBER(SEARCH("cm",Q179)),MAX(VALUE(SUBSTITUTE(_xlfn.FILTERXML("&lt;t&gt;&lt;s&gt;"&amp;SUBSTITUTE(Q179,",","&lt;/s&gt;&lt;s&gt;")&amp;"&lt;/s&gt;&lt;/t&gt;","//s"),"cm",""))),MAX(VALUE(SUBSTITUTE(_xlfn.FILTERXML("&lt;t&gt;&lt;s&gt;"&amp;SUBSTITUTE(Q179,",","&lt;/s&gt;&lt;s&gt;")&amp;"&lt;/s&gt;&lt;/t&gt;","//s"),"mm","")))/10))</f>
        <v>2.6</v>
      </c>
      <c r="S179" t="str">
        <f>IF(OR('Model output'!P178="",ISNUMBER(SEARCH("Not identified", 'Model output'!P178)),ISNUMBER(SEARCH("Absent",'Model output'!P178)),ISNUMBER(SEARCH("No",'Model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t="str">
        <f>IF('Model output'!S178="","", IF('Model output'!S178= "[]", "", 'Model output'!S178))</f>
        <v>Not identified</v>
      </c>
      <c r="Y179" t="str">
        <f>IF(OR('Model output'!S178="",ISNUMBER(SEARCH("Absent",'Model output'!S178)),ISNUMBER(SEARCH("Not identified",'Model output'!S178)),ISNUMBER(SEARCH("limited to thyroid",'Model output'!S178)),ISNUMBER(SEARCH("No",'Model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 IF('Model output'!T178="[]", "", IF('Model output'!T178="Not mentioned", "No", "Yes")))</f>
        <v/>
      </c>
      <c r="AB179" t="str">
        <f>IF(AA179&lt;&gt;"Yes","",IF(OR('Model output'!U178="",'Model output'!U178="[]",ISNUMBER(SEARCH("Not identified",'Model output'!U178))),"",'Model output'!U178))</f>
        <v/>
      </c>
      <c r="AC179" s="1" t="str">
        <f>IF(OR('Model output'!V178="", AND(ISERROR(SEARCH("Positive",'Model output'!V178)), ISNUMBER(SEARCH("Negative",'Model output'!V178))), ISNUMBER(SEARCH("Uninvolved",'Model output'!V178)), ISNUMBER(SEARCH("not involved",'Model output'!V178)), ISNUMBER(SEARCH("cannot be assessed",'Model output'!V178)), ISNUMBER(SEARCH("Free",'Model output'!V178)), ISNUMBER(SEARCH("1 mm",'Model output'!V178)), ISNUMBER(SEARCH("0.1 CM",'Model output'!V178)), ISNUMBER(SEARCH("less than 0.2 mm",'Model output'!V178)), ISNUMBER(SEARCH("less than 0.5 mm",'Model output'!V178)), ISNUMBER(SEARCH("Margins close",'Model output'!V178)), ISNUMBER(SEARCH("extends close to",'Model output'!V178)), ISNUMBER(SEARCH("abut",'Model output'!V178))), "negative", "positive")</f>
        <v>negative</v>
      </c>
      <c r="AE179" s="26"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low</v>
      </c>
      <c r="AF179" s="27" t="str">
        <f t="shared" si="31"/>
        <v>2</v>
      </c>
      <c r="AG179" s="27" t="str">
        <f t="shared" si="32"/>
        <v>0</v>
      </c>
      <c r="AH179" s="27" t="str">
        <f t="shared" si="34"/>
        <v>0</v>
      </c>
      <c r="AI179" s="34" t="str">
        <f t="shared" si="35"/>
        <v>I</v>
      </c>
      <c r="AJ179" s="26" t="s">
        <v>937</v>
      </c>
      <c r="AK179" s="31" t="s">
        <v>943</v>
      </c>
      <c r="AL179" s="31" t="s">
        <v>941</v>
      </c>
      <c r="AM179" s="31" t="s">
        <v>944</v>
      </c>
      <c r="AN179" s="31" t="s">
        <v>70</v>
      </c>
      <c r="AO179" s="32">
        <f t="shared" ca="1" si="41"/>
        <v>0</v>
      </c>
      <c r="AP179" s="27">
        <f t="shared" si="42"/>
        <v>1</v>
      </c>
      <c r="AQ179" s="27">
        <f t="shared" si="43"/>
        <v>1</v>
      </c>
      <c r="AR179" s="27">
        <f t="shared" si="44"/>
        <v>1</v>
      </c>
      <c r="AS179" s="33">
        <f t="shared" si="36"/>
        <v>1</v>
      </c>
    </row>
    <row r="180" spans="1:45">
      <c r="A180" t="str">
        <f>'Model output'!A179</f>
        <v>TCGA-EM-A2OZ</v>
      </c>
      <c r="B180" s="42">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45"/>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output'!G179)),AND(ISNUMBER(SEARCH("V ",'Model output'!G179)), NOT(ISNUMBER(SEARCH("VI",'Model output'!G179)))),ISNUMBER(SEARCH("five",'Model output'!G179)),ISNUMBER(SEARCH("5",'Model output'!G179))))), "lateral", "central"))</f>
        <v/>
      </c>
      <c r="H180" t="str">
        <f>IF('Model output'!H179="","negative",IF('Model output'!H179="[]", "negative", IF(OR(ISNUMBER(SEARCH("lymph node",'Model output'!H179)),ISNUMBER(SEARCH("Not mentioned",'Model output'!H179)),ISNUMBER(SEARCH("neck",'Model output'!H179)),ISNUMBER(SEARCH("Not applicable",'Model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33"/>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 classical (usual)</v>
      </c>
      <c r="O180" t="str">
        <f>IF('Model output'!M179="","",'Model output'!M179)</f>
        <v>Macrofollicular variant</v>
      </c>
      <c r="P180" t="str">
        <f>IF('Model output'!N179="","",'Model output'!N179)</f>
        <v>1.7cm</v>
      </c>
      <c r="Q180" t="str">
        <f t="shared" si="46"/>
        <v>1.7cm</v>
      </c>
      <c r="R180" cm="1">
        <f t="array" ref="R180">IF(Q180="","",IF(ISNUMBER(SEARCH("cm",Q180)),MAX(VALUE(SUBSTITUTE(_xlfn.FILTERXML("&lt;t&gt;&lt;s&gt;"&amp;SUBSTITUTE(Q180,",","&lt;/s&gt;&lt;s&gt;")&amp;"&lt;/s&gt;&lt;/t&gt;","//s"),"cm",""))),MAX(VALUE(SUBSTITUTE(_xlfn.FILTERXML("&lt;t&gt;&lt;s&gt;"&amp;SUBSTITUTE(Q180,",","&lt;/s&gt;&lt;s&gt;")&amp;"&lt;/s&gt;&lt;/t&gt;","//s"),"mm","")))/10))</f>
        <v>1.7</v>
      </c>
      <c r="S180" t="str">
        <f>IF(OR('Model output'!P179="",ISNUMBER(SEARCH("Not identified", 'Model output'!P179)),ISNUMBER(SEARCH("Absent",'Model output'!P179)),ISNUMBER(SEARCH("No",'Model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t="str">
        <f>IF('Model output'!S179="","", IF('Model output'!S179= "[]", "", 'Model output'!S179))</f>
        <v>Not identified</v>
      </c>
      <c r="Y180" t="str">
        <f>IF(OR('Model output'!S179="",ISNUMBER(SEARCH("Absent",'Model output'!S179)),ISNUMBER(SEARCH("Not identified",'Model output'!S179)),ISNUMBER(SEARCH("limited to thyroid",'Model output'!S179)),ISNUMBER(SEARCH("No",'Model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 IF('Model output'!T179="[]", "", IF('Model output'!T179="Not mentioned", "No", "Yes")))</f>
        <v/>
      </c>
      <c r="AB180" t="str">
        <f>IF(AA180&lt;&gt;"Yes","",IF(OR('Model output'!U179="",'Model output'!U179="[]",ISNUMBER(SEARCH("Not identified",'Model output'!U179))),"",'Model output'!U179))</f>
        <v/>
      </c>
      <c r="AC180" s="1" t="str">
        <f>IF(OR('Model output'!V179="", AND(ISERROR(SEARCH("Positive",'Model output'!V179)), ISNUMBER(SEARCH("Negative",'Model output'!V179))), ISNUMBER(SEARCH("Uninvolved",'Model output'!V179)), ISNUMBER(SEARCH("not involved",'Model output'!V179)), ISNUMBER(SEARCH("cannot be assessed",'Model output'!V179)), ISNUMBER(SEARCH("Free",'Model output'!V179)), ISNUMBER(SEARCH("1 mm",'Model output'!V179)), ISNUMBER(SEARCH("0.1 CM",'Model output'!V179)), ISNUMBER(SEARCH("less than 0.2 mm",'Model output'!V179)), ISNUMBER(SEARCH("less than 0.5 mm",'Model output'!V179)), ISNUMBER(SEARCH("Margins close",'Model output'!V179)), ISNUMBER(SEARCH("extends close to",'Model output'!V179)), ISNUMBER(SEARCH("abut",'Model output'!V179))), "negative", "positive")</f>
        <v>negative</v>
      </c>
      <c r="AE180" s="26"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27" t="str">
        <f t="shared" si="31"/>
        <v>1b</v>
      </c>
      <c r="AG180" s="27" t="str">
        <f t="shared" si="32"/>
        <v>0</v>
      </c>
      <c r="AH180" s="27" t="str">
        <f t="shared" si="34"/>
        <v>0</v>
      </c>
      <c r="AI180" s="34" t="str">
        <f t="shared" si="35"/>
        <v>I</v>
      </c>
      <c r="AJ180" s="26" t="s">
        <v>937</v>
      </c>
      <c r="AK180" s="31" t="s">
        <v>940</v>
      </c>
      <c r="AL180" s="31" t="s">
        <v>941</v>
      </c>
      <c r="AM180" s="31" t="s">
        <v>944</v>
      </c>
      <c r="AN180" s="31" t="s">
        <v>70</v>
      </c>
      <c r="AO180" s="32">
        <f t="shared" ca="1" si="41"/>
        <v>0</v>
      </c>
      <c r="AP180" s="27">
        <f t="shared" si="42"/>
        <v>1</v>
      </c>
      <c r="AQ180" s="27">
        <f t="shared" si="43"/>
        <v>1</v>
      </c>
      <c r="AR180" s="27">
        <f t="shared" si="44"/>
        <v>1</v>
      </c>
      <c r="AS180" s="33">
        <f t="shared" si="36"/>
        <v>1</v>
      </c>
    </row>
    <row r="181" spans="1:45">
      <c r="A181" t="str">
        <f>'Model output'!A180</f>
        <v>TCGA-EM-A2P0</v>
      </c>
      <c r="B181" s="42">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45"/>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output'!G180)),AND(ISNUMBER(SEARCH("V ",'Model output'!G180)), NOT(ISNUMBER(SEARCH("VI",'Model output'!G180)))),ISNUMBER(SEARCH("five",'Model output'!G180)),ISNUMBER(SEARCH("5",'Model output'!G180))))), "lateral", "central"))</f>
        <v>lateral</v>
      </c>
      <c r="H181" t="str">
        <f>IF('Model output'!H180="","negative",IF('Model output'!H180="[]", "negative", IF(OR(ISNUMBER(SEARCH("lymph node",'Model output'!H180)),ISNUMBER(SEARCH("Not mentioned",'Model output'!H180)),ISNUMBER(SEARCH("neck",'Model output'!H180)),ISNUMBER(SEARCH("Not applicable",'Model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8" t="str">
        <f t="shared" si="33"/>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 carcinoma, classical (usual)</v>
      </c>
      <c r="O181" t="str">
        <f>IF('Model output'!M180="","",'Model output'!M180)</f>
        <v>with hobnail cell change</v>
      </c>
      <c r="P181" t="str">
        <f>IF('Model output'!N180="","",'Model output'!N180)</f>
        <v>2.5 cm</v>
      </c>
      <c r="Q181" t="str">
        <f t="shared" si="46"/>
        <v>2.5cm</v>
      </c>
      <c r="R181" cm="1">
        <f t="array" ref="R181">IF(Q181="","",IF(ISNUMBER(SEARCH("cm",Q181)),MAX(VALUE(SUBSTITUTE(_xlfn.FILTERXML("&lt;t&gt;&lt;s&gt;"&amp;SUBSTITUTE(Q181,",","&lt;/s&gt;&lt;s&gt;")&amp;"&lt;/s&gt;&lt;/t&gt;","//s"),"cm",""))),MAX(VALUE(SUBSTITUTE(_xlfn.FILTERXML("&lt;t&gt;&lt;s&gt;"&amp;SUBSTITUTE(Q181,",","&lt;/s&gt;&lt;s&gt;")&amp;"&lt;/s&gt;&lt;/t&gt;","//s"),"mm","")))/10))</f>
        <v>2.5</v>
      </c>
      <c r="S181" t="str">
        <f>IF(OR('Model output'!P180="",ISNUMBER(SEARCH("Not identified", 'Model output'!P180)),ISNUMBER(SEARCH("Absent",'Model output'!P180)),ISNUMBER(SEARCH("No",'Model output'!P180)),ISNUMBER(SEARCH("Negative",'Model output'!P180))),"negative","positive")</f>
        <v>positive</v>
      </c>
      <c r="T181" t="str">
        <f>IF('Model output'!O180="","",'Model output'!O180)</f>
        <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t="str">
        <f>IF('Model output'!S180="","", IF('Model output'!S180= "[]", "", 'Model output'!S180))</f>
        <v>Not identified</v>
      </c>
      <c r="Y181" t="str">
        <f>IF(OR('Model output'!S180="",ISNUMBER(SEARCH("Absent",'Model output'!S180)),ISNUMBER(SEARCH("Not identified",'Model output'!S180)),ISNUMBER(SEARCH("limited to thyroid",'Model output'!S180)),ISNUMBER(SEARCH("No",'Model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 IF('Model output'!T180="[]", "", IF('Model output'!T180="Not mentioned", "No", "Yes")))</f>
        <v/>
      </c>
      <c r="AB181" t="str">
        <f>IF(AA181&lt;&gt;"Yes","",IF(OR('Model output'!U180="",'Model output'!U180="[]",ISNUMBER(SEARCH("Not identified",'Model output'!U180))),"",'Model output'!U180))</f>
        <v/>
      </c>
      <c r="AC181" s="1" t="str">
        <f>IF(OR('Model output'!V180="", AND(ISERROR(SEARCH("Positive",'Model output'!V180)), ISNUMBER(SEARCH("Negative",'Model output'!V180))), ISNUMBER(SEARCH("Uninvolved",'Model output'!V180)), ISNUMBER(SEARCH("not involved",'Model output'!V180)), ISNUMBER(SEARCH("cannot be assessed",'Model output'!V180)), ISNUMBER(SEARCH("Free",'Model output'!V180)), ISNUMBER(SEARCH("1 mm",'Model output'!V180)), ISNUMBER(SEARCH("0.1 CM",'Model output'!V180)), ISNUMBER(SEARCH("less than 0.2 mm",'Model output'!V180)), ISNUMBER(SEARCH("less than 0.5 mm",'Model output'!V180)), ISNUMBER(SEARCH("Margins close",'Model output'!V180)), ISNUMBER(SEARCH("extends close to",'Model output'!V180)), ISNUMBER(SEARCH("abut",'Model output'!V180))), "negative", "positive")</f>
        <v>negative</v>
      </c>
      <c r="AE181" s="26"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27" t="str">
        <f t="shared" si="31"/>
        <v>2</v>
      </c>
      <c r="AG181" s="27" t="str">
        <f t="shared" si="32"/>
        <v>1b</v>
      </c>
      <c r="AH181" s="27" t="str">
        <f t="shared" si="34"/>
        <v>0</v>
      </c>
      <c r="AI181" s="34" t="str">
        <f t="shared" si="35"/>
        <v>I</v>
      </c>
      <c r="AJ181" s="26" t="s">
        <v>937</v>
      </c>
      <c r="AK181" s="31" t="s">
        <v>943</v>
      </c>
      <c r="AL181" s="31" t="s">
        <v>940</v>
      </c>
      <c r="AM181" s="31" t="s">
        <v>944</v>
      </c>
      <c r="AN181" s="31" t="s">
        <v>70</v>
      </c>
      <c r="AO181" s="32">
        <f t="shared" ca="1" si="41"/>
        <v>1</v>
      </c>
      <c r="AP181" s="27">
        <f t="shared" si="42"/>
        <v>1</v>
      </c>
      <c r="AQ181" s="27">
        <f t="shared" si="43"/>
        <v>1</v>
      </c>
      <c r="AR181" s="27">
        <f t="shared" si="44"/>
        <v>1</v>
      </c>
      <c r="AS181" s="33">
        <f t="shared" si="36"/>
        <v>1</v>
      </c>
    </row>
    <row r="182" spans="1:45">
      <c r="A182" t="str">
        <f>'Model output'!A181</f>
        <v>TCGA-EM-A2P1</v>
      </c>
      <c r="B182" s="42">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45"/>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output'!G181)),AND(ISNUMBER(SEARCH("V ",'Model output'!G181)), NOT(ISNUMBER(SEARCH("VI",'Model output'!G181)))),ISNUMBER(SEARCH("five",'Model output'!G181)),ISNUMBER(SEARCH("5",'Model output'!G181))))), "lateral", "central"))</f>
        <v>lateral</v>
      </c>
      <c r="H182" t="str">
        <f>IF('Model output'!H181="","negative",IF('Model output'!H181="[]", "negative", IF(OR(ISNUMBER(SEARCH("lymph node",'Model output'!H181)),ISNUMBER(SEARCH("Not mentioned",'Model output'!H181)),ISNUMBER(SEARCH("neck",'Model output'!H181)),ISNUMBER(SEARCH("Not applicable",'Model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
      </c>
      <c r="L182" s="8" t="str">
        <f t="shared" si="33"/>
        <v/>
      </c>
      <c r="M182" t="str" cm="1">
        <f t="array" ref="M182">IF(L182="","",IF(ISNUMBER(SEARCH("cm",L182)),MAX(VALUE(SUBSTITUTE(_xlfn.FILTERXML("&lt;t&gt;&lt;s&gt;"&amp;SUBSTITUTE(L182,",","&lt;/s&gt;&lt;s&gt;")&amp;"&lt;/s&gt;&lt;/t&gt;","//s"),"cm",""))),MAX(VALUE(SUBSTITUTE(_xlfn.FILTERXML("&lt;t&gt;&lt;s&gt;"&amp;SUBSTITUTE(L182,",","&lt;/s&gt;&lt;s&gt;")&amp;"&lt;/s&gt;&lt;/t&gt;","//s"),"mm","")))/10))</f>
        <v/>
      </c>
      <c r="N182" t="str">
        <f>IF('Model output'!L181="","",'Model output'!L181)</f>
        <v>Papillary carcinoma</v>
      </c>
      <c r="O182" t="str">
        <f>IF('Model output'!M181="","",'Model output'!M181)</f>
        <v>Warthin-like variant with focal follicular growth</v>
      </c>
      <c r="P182" t="str">
        <f>IF('Model output'!N181="","",'Model output'!N181)</f>
        <v>3.1 cm</v>
      </c>
      <c r="Q182" t="str">
        <f t="shared" si="46"/>
        <v>3.1cm</v>
      </c>
      <c r="R182" cm="1">
        <f t="array" ref="R182">IF(Q182="","",IF(ISNUMBER(SEARCH("cm",Q182)),MAX(VALUE(SUBSTITUTE(_xlfn.FILTERXML("&lt;t&gt;&lt;s&gt;"&amp;SUBSTITUTE(Q182,",","&lt;/s&gt;&lt;s&gt;")&amp;"&lt;/s&gt;&lt;/t&gt;","//s"),"cm",""))),MAX(VALUE(SUBSTITUTE(_xlfn.FILTERXML("&lt;t&gt;&lt;s&gt;"&amp;SUBSTITUTE(Q182,",","&lt;/s&gt;&lt;s&gt;")&amp;"&lt;/s&gt;&lt;/t&gt;","//s"),"mm","")))/10))</f>
        <v>3.1</v>
      </c>
      <c r="S182" t="str">
        <f>IF(OR('Model output'!P181="",ISNUMBER(SEARCH("Not identified", 'Model output'!P181)),ISNUMBER(SEARCH("Absent",'Model output'!P181)),ISNUMBER(SEARCH("No",'Model output'!P181)),ISNUMBER(SEARCH("Negative",'Model output'!P181))),"negative","positive")</f>
        <v>positive</v>
      </c>
      <c r="T182">
        <f>IF('Model output'!O181="","",'Model output'!O181)</f>
        <v>1</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t="str">
        <f>IF('Model output'!S181="","", IF('Model output'!S181= "[]", "", 'Model output'!S181))</f>
        <v>Not identified</v>
      </c>
      <c r="Y182" t="str">
        <f>IF(OR('Model output'!S181="",ISNUMBER(SEARCH("Absent",'Model output'!S181)),ISNUMBER(SEARCH("Not identified",'Model output'!S181)),ISNUMBER(SEARCH("limited to thyroid",'Model output'!S181)),ISNUMBER(SEARCH("No",'Model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 IF('Model output'!T181="[]", "", IF('Model output'!T181="Not mentioned", "No", "Yes")))</f>
        <v/>
      </c>
      <c r="AB182" t="str">
        <f>IF(AA182&lt;&gt;"Yes","",IF(OR('Model output'!U181="",'Model output'!U181="[]",ISNUMBER(SEARCH("Not identified",'Model output'!U181))),"",'Model output'!U181))</f>
        <v/>
      </c>
      <c r="AC182" s="1" t="str">
        <f>IF(OR('Model output'!V181="", AND(ISERROR(SEARCH("Positive",'Model output'!V181)), ISNUMBER(SEARCH("Negative",'Model output'!V181))), ISNUMBER(SEARCH("Uninvolved",'Model output'!V181)), ISNUMBER(SEARCH("not involved",'Model output'!V181)), ISNUMBER(SEARCH("cannot be assessed",'Model output'!V181)), ISNUMBER(SEARCH("Free",'Model output'!V181)), ISNUMBER(SEARCH("1 mm",'Model output'!V181)), ISNUMBER(SEARCH("0.1 CM",'Model output'!V181)), ISNUMBER(SEARCH("less than 0.2 mm",'Model output'!V181)), ISNUMBER(SEARCH("less than 0.5 mm",'Model output'!V181)), ISNUMBER(SEARCH("Margins close",'Model output'!V181)), ISNUMBER(SEARCH("extends close to",'Model output'!V181)), ISNUMBER(SEARCH("abut",'Model output'!V181))), "negative", "positive")</f>
        <v>negative</v>
      </c>
      <c r="AE182" s="26"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intermediate</v>
      </c>
      <c r="AF182" s="27" t="str">
        <f t="shared" si="31"/>
        <v>2</v>
      </c>
      <c r="AG182" s="27" t="str">
        <f t="shared" si="32"/>
        <v>1b</v>
      </c>
      <c r="AH182" s="27" t="str">
        <f t="shared" si="34"/>
        <v>0</v>
      </c>
      <c r="AI182" s="34" t="str">
        <f t="shared" si="35"/>
        <v>I</v>
      </c>
      <c r="AJ182" s="26" t="s">
        <v>937</v>
      </c>
      <c r="AK182" s="31" t="s">
        <v>943</v>
      </c>
      <c r="AL182" s="31" t="s">
        <v>940</v>
      </c>
      <c r="AM182" s="31" t="s">
        <v>944</v>
      </c>
      <c r="AN182" s="31" t="s">
        <v>70</v>
      </c>
      <c r="AO182" s="32">
        <f t="shared" ca="1" si="41"/>
        <v>1</v>
      </c>
      <c r="AP182" s="27">
        <f t="shared" si="42"/>
        <v>1</v>
      </c>
      <c r="AQ182" s="27">
        <f t="shared" si="43"/>
        <v>1</v>
      </c>
      <c r="AR182" s="27">
        <f t="shared" si="44"/>
        <v>1</v>
      </c>
      <c r="AS182" s="33">
        <f t="shared" si="36"/>
        <v>1</v>
      </c>
    </row>
    <row r="183" spans="1:45">
      <c r="A183" t="str">
        <f>'Model output'!A182</f>
        <v>TCGA-EM-A2P2</v>
      </c>
      <c r="B183" s="42">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45"/>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output'!G182)),AND(ISNUMBER(SEARCH("V ",'Model output'!G182)), NOT(ISNUMBER(SEARCH("VI",'Model output'!G182)))),ISNUMBER(SEARCH("five",'Model output'!G182)),ISNUMBER(SEARCH("5",'Model output'!G182))))), "lateral", "central"))</f>
        <v/>
      </c>
      <c r="H183" t="str">
        <f>IF('Model output'!H182="","negative",IF('Model output'!H182="[]", "negative", IF(OR(ISNUMBER(SEARCH("lymph node",'Model output'!H182)),ISNUMBER(SEARCH("Not mentioned",'Model output'!H182)),ISNUMBER(SEARCH("neck",'Model output'!H182)),ISNUMBER(SEARCH("Not applicable",'Model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33"/>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 follicular variant</v>
      </c>
      <c r="O183" t="str">
        <f>IF('Model output'!M182="","",'Model output'!M182)</f>
        <v>Trabecular Pet</v>
      </c>
      <c r="P183" t="str">
        <f>IF('Model output'!N182="","",'Model output'!N182)</f>
        <v>5.0cm</v>
      </c>
      <c r="Q183" t="str">
        <f t="shared" si="46"/>
        <v>5.0cm</v>
      </c>
      <c r="R183" cm="1">
        <f t="array" ref="R183">IF(Q183="","",IF(ISNUMBER(SEARCH("cm",Q183)),MAX(VALUE(SUBSTITUTE(_xlfn.FILTERXML("&lt;t&gt;&lt;s&gt;"&amp;SUBSTITUTE(Q183,",","&lt;/s&gt;&lt;s&gt;")&amp;"&lt;/s&gt;&lt;/t&gt;","//s"),"cm",""))),MAX(VALUE(SUBSTITUTE(_xlfn.FILTERXML("&lt;t&gt;&lt;s&gt;"&amp;SUBSTITUTE(Q183,",","&lt;/s&gt;&lt;s&gt;")&amp;"&lt;/s&gt;&lt;/t&gt;","//s"),"mm","")))/10))</f>
        <v>5</v>
      </c>
      <c r="S183" t="str">
        <f>IF(OR('Model output'!P182="",ISNUMBER(SEARCH("Not identified", 'Model output'!P182)),ISNUMBER(SEARCH("Absent",'Model output'!P182)),ISNUMBER(SEARCH("No",'Model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t="str">
        <f>IF('Model output'!S182="","", IF('Model output'!S182= "[]", "", 'Model output'!S182))</f>
        <v>Not identified</v>
      </c>
      <c r="Y183" t="str">
        <f>IF(OR('Model output'!S182="",ISNUMBER(SEARCH("Absent",'Model output'!S182)),ISNUMBER(SEARCH("Not identified",'Model output'!S182)),ISNUMBER(SEARCH("limited to thyroid",'Model output'!S182)),ISNUMBER(SEARCH("No",'Model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 IF('Model output'!T182="[]", "", IF('Model output'!T182="Not mentioned", "No", "Yes")))</f>
        <v/>
      </c>
      <c r="AB183" t="str">
        <f>IF(AA183&lt;&gt;"Yes","",IF(OR('Model output'!U182="",'Model output'!U182="[]",ISNUMBER(SEARCH("Not identified",'Model output'!U182))),"",'Model output'!U182))</f>
        <v/>
      </c>
      <c r="AC183" s="1" t="str">
        <f>IF(OR('Model output'!V182="", AND(ISERROR(SEARCH("Positive",'Model output'!V182)), ISNUMBER(SEARCH("Negative",'Model output'!V182))), ISNUMBER(SEARCH("Uninvolved",'Model output'!V182)), ISNUMBER(SEARCH("not involved",'Model output'!V182)), ISNUMBER(SEARCH("cannot be assessed",'Model output'!V182)), ISNUMBER(SEARCH("Free",'Model output'!V182)), ISNUMBER(SEARCH("1 mm",'Model output'!V182)), ISNUMBER(SEARCH("0.1 CM",'Model output'!V182)), ISNUMBER(SEARCH("less than 0.2 mm",'Model output'!V182)), ISNUMBER(SEARCH("less than 0.5 mm",'Model output'!V182)), ISNUMBER(SEARCH("Margins close",'Model output'!V182)), ISNUMBER(SEARCH("extends close to",'Model output'!V182)), ISNUMBER(SEARCH("abut",'Model output'!V182))), "negative", "positive")</f>
        <v>negative</v>
      </c>
      <c r="AE183" s="26"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27" t="str">
        <f t="shared" si="31"/>
        <v>3a</v>
      </c>
      <c r="AG183" s="27" t="str">
        <f t="shared" si="32"/>
        <v>0</v>
      </c>
      <c r="AH183" s="27" t="str">
        <f t="shared" si="34"/>
        <v>0</v>
      </c>
      <c r="AI183" s="34" t="str">
        <f t="shared" si="35"/>
        <v>I</v>
      </c>
      <c r="AJ183" s="26" t="s">
        <v>937</v>
      </c>
      <c r="AK183" s="31" t="s">
        <v>946</v>
      </c>
      <c r="AL183" s="31" t="s">
        <v>941</v>
      </c>
      <c r="AM183" s="31" t="s">
        <v>944</v>
      </c>
      <c r="AN183" s="31" t="s">
        <v>70</v>
      </c>
      <c r="AO183" s="32">
        <f t="shared" ca="1" si="41"/>
        <v>1</v>
      </c>
      <c r="AP183" s="27">
        <f t="shared" si="42"/>
        <v>1</v>
      </c>
      <c r="AQ183" s="27">
        <f t="shared" si="43"/>
        <v>1</v>
      </c>
      <c r="AR183" s="27">
        <f t="shared" si="44"/>
        <v>1</v>
      </c>
      <c r="AS183" s="33">
        <f t="shared" si="36"/>
        <v>1</v>
      </c>
    </row>
    <row r="184" spans="1:45">
      <c r="A184" t="str">
        <f>'Model output'!A183</f>
        <v>TCGA-EM-A2P3</v>
      </c>
      <c r="B184" s="42">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45"/>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output'!G183)),AND(ISNUMBER(SEARCH("V ",'Model output'!G183)), NOT(ISNUMBER(SEARCH("VI",'Model output'!G183)))),ISNUMBER(SEARCH("five",'Model output'!G183)),ISNUMBER(SEARCH("5",'Model output'!G183))))), "lateral", "central"))</f>
        <v/>
      </c>
      <c r="H184" t="str">
        <f>IF('Model output'!H183="","negative",IF('Model output'!H183="[]", "negative", IF(OR(ISNUMBER(SEARCH("lymph node",'Model output'!H183)),ISNUMBER(SEARCH("Not mentioned",'Model output'!H183)),ISNUMBER(SEARCH("neck",'Model output'!H183)),ISNUMBER(SEARCH("Not applicable",'Model output'!H183))),"negative","positive")))</f>
        <v>negative</v>
      </c>
      <c r="I184">
        <f>IF('Model output'!I183="","",IF(ISNUMBER('Model output'!I183),'Model output'!I183,1))</f>
        <v>0</v>
      </c>
      <c r="J184">
        <f>IF('Model output'!J183="","",IF(AND(ISNUMBER('Model output'!J183),'Model output'!J183&lt;=I184),'Model output'!J183,IF(ISNUMBER(SEARCH("0/",'Model output'!J183)),0,1)))</f>
        <v>0</v>
      </c>
      <c r="K184" t="str" cm="1">
        <f t="array" ref="K184">IF(COUNT(FIND({0,1,2,3,4,5,6,7,8,9},'Model output'!K183))&gt;0,'Model output'!K183,"")</f>
        <v/>
      </c>
      <c r="L184" s="8" t="str">
        <f t="shared" si="33"/>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 classical (usual)</v>
      </c>
      <c r="O184" t="str">
        <f>IF('Model output'!M183="","",'Model output'!M183)</f>
        <v>Follicular variant</v>
      </c>
      <c r="P184" t="str">
        <f>IF('Model output'!N183="","",'Model output'!N183)</f>
        <v>1.4cm</v>
      </c>
      <c r="Q184" t="str">
        <f t="shared" si="46"/>
        <v>1.4cm</v>
      </c>
      <c r="R184" cm="1">
        <f t="array" ref="R184">IF(Q184="","",IF(ISNUMBER(SEARCH("cm",Q184)),MAX(VALUE(SUBSTITUTE(_xlfn.FILTERXML("&lt;t&gt;&lt;s&gt;"&amp;SUBSTITUTE(Q184,",","&lt;/s&gt;&lt;s&gt;")&amp;"&lt;/s&gt;&lt;/t&gt;","//s"),"cm",""))),MAX(VALUE(SUBSTITUTE(_xlfn.FILTERXML("&lt;t&gt;&lt;s&gt;"&amp;SUBSTITUTE(Q184,",","&lt;/s&gt;&lt;s&gt;")&amp;"&lt;/s&gt;&lt;/t&gt;","//s"),"mm","")))/10))</f>
        <v>1.4</v>
      </c>
      <c r="S184" t="str">
        <f>IF(OR('Model output'!P183="",ISNUMBER(SEARCH("Not identified", 'Model output'!P183)),ISNUMBER(SEARCH("Absent",'Model output'!P183)),ISNUMBER(SEARCH("No",'Model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t="str">
        <f>IF('Model output'!S183="","", IF('Model output'!S183= "[]", "", 'Model output'!S183))</f>
        <v>Not identified</v>
      </c>
      <c r="Y184" t="str">
        <f>IF(OR('Model output'!S183="",ISNUMBER(SEARCH("Absent",'Model output'!S183)),ISNUMBER(SEARCH("Not identified",'Model output'!S183)),ISNUMBER(SEARCH("limited to thyroid",'Model output'!S183)),ISNUMBER(SEARCH("No",'Model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 IF('Model output'!T183="[]", "", IF('Model output'!T183="Not mentioned", "No", "Yes")))</f>
        <v/>
      </c>
      <c r="AB184" t="str">
        <f>IF(AA184&lt;&gt;"Yes","",IF(OR('Model output'!U183="",'Model output'!U183="[]",ISNUMBER(SEARCH("Not identified",'Model output'!U183))),"",'Model output'!U183))</f>
        <v/>
      </c>
      <c r="AC184" s="1" t="str">
        <f>IF(OR('Model output'!V183="", AND(ISERROR(SEARCH("Positive",'Model output'!V183)), ISNUMBER(SEARCH("Negative",'Model output'!V183))), ISNUMBER(SEARCH("Uninvolved",'Model output'!V183)), ISNUMBER(SEARCH("not involved",'Model output'!V183)), ISNUMBER(SEARCH("cannot be assessed",'Model output'!V183)), ISNUMBER(SEARCH("Free",'Model output'!V183)), ISNUMBER(SEARCH("1 mm",'Model output'!V183)), ISNUMBER(SEARCH("0.1 CM",'Model output'!V183)), ISNUMBER(SEARCH("less than 0.2 mm",'Model output'!V183)), ISNUMBER(SEARCH("less than 0.5 mm",'Model output'!V183)), ISNUMBER(SEARCH("Margins close",'Model output'!V183)), ISNUMBER(SEARCH("extends close to",'Model output'!V183)), ISNUMBER(SEARCH("abut",'Model output'!V183))), "negative", "positive")</f>
        <v>negative</v>
      </c>
      <c r="AE184" s="26"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27" t="str">
        <f t="shared" si="31"/>
        <v>1b</v>
      </c>
      <c r="AG184" s="27" t="str">
        <f t="shared" si="32"/>
        <v>0</v>
      </c>
      <c r="AH184" s="27" t="str">
        <f t="shared" si="34"/>
        <v>0</v>
      </c>
      <c r="AI184" s="34" t="str">
        <f t="shared" si="35"/>
        <v>I</v>
      </c>
      <c r="AJ184" s="26" t="s">
        <v>936</v>
      </c>
      <c r="AK184" s="31" t="s">
        <v>940</v>
      </c>
      <c r="AL184" s="31" t="s">
        <v>944</v>
      </c>
      <c r="AM184" s="31" t="s">
        <v>944</v>
      </c>
      <c r="AN184" s="31" t="s">
        <v>70</v>
      </c>
      <c r="AO184" s="32">
        <f t="shared" ca="1" si="41"/>
        <v>1</v>
      </c>
      <c r="AP184" s="27">
        <f t="shared" si="42"/>
        <v>1</v>
      </c>
      <c r="AQ184" s="27">
        <f t="shared" si="43"/>
        <v>1</v>
      </c>
      <c r="AR184" s="27">
        <f t="shared" si="44"/>
        <v>1</v>
      </c>
      <c r="AS184" s="33">
        <f t="shared" si="36"/>
        <v>1</v>
      </c>
    </row>
    <row r="185" spans="1:45">
      <c r="A185" t="str">
        <f>'Model output'!A184</f>
        <v>TCGA-EM-A3AI</v>
      </c>
      <c r="B185" s="42">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45"/>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output'!G184)),AND(ISNUMBER(SEARCH("V ",'Model output'!G184)), NOT(ISNUMBER(SEARCH("VI",'Model output'!G184)))),ISNUMBER(SEARCH("five",'Model output'!G184)),ISNUMBER(SEARCH("5",'Model output'!G184))))), "lateral", "central"))</f>
        <v/>
      </c>
      <c r="H185" t="str">
        <f>IF('Model output'!H184="","negative",IF('Model output'!H184="[]", "negative", IF(OR(ISNUMBER(SEARCH("lymph node",'Model output'!H184)),ISNUMBER(SEARCH("Not mentioned",'Model output'!H184)),ISNUMBER(SEARCH("neck",'Model output'!H184)),ISNUMBER(SEARCH("Not applicable",'Model output'!H184))),"negative","positive")))</f>
        <v>negative</v>
      </c>
      <c r="I185">
        <f>IF('Model output'!I184="","",IF(ISNUMBER('Model output'!I184),'Model output'!I184,1))</f>
        <v>0</v>
      </c>
      <c r="J185">
        <f>IF('Model output'!J184="","",IF(AND(ISNUMBER('Model output'!J184),'Model output'!J184&lt;=I185),'Model output'!J184,IF(ISNUMBER(SEARCH("0/",'Model output'!J184)),0,1)))</f>
        <v>0</v>
      </c>
      <c r="K185" t="str" cm="1">
        <f t="array" ref="K185">IF(COUNT(FIND({0,1,2,3,4,5,6,7,8,9},'Model output'!K184))&gt;0,'Model output'!K184,"")</f>
        <v/>
      </c>
      <c r="L185" s="8" t="str">
        <f t="shared" si="33"/>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v>
      </c>
      <c r="O185" t="str">
        <f>IF('Model output'!M184="","",'Model output'!M184)</f>
        <v>follicular variant</v>
      </c>
      <c r="P185" t="str">
        <f>IF('Model output'!N184="","",'Model output'!N184)</f>
        <v>2.3cm</v>
      </c>
      <c r="Q185" t="str">
        <f t="shared" si="46"/>
        <v>2.3cm</v>
      </c>
      <c r="R185" cm="1">
        <f t="array" ref="R185">IF(Q185="","",IF(ISNUMBER(SEARCH("cm",Q185)),MAX(VALUE(SUBSTITUTE(_xlfn.FILTERXML("&lt;t&gt;&lt;s&gt;"&amp;SUBSTITUTE(Q185,",","&lt;/s&gt;&lt;s&gt;")&amp;"&lt;/s&gt;&lt;/t&gt;","//s"),"cm",""))),MAX(VALUE(SUBSTITUTE(_xlfn.FILTERXML("&lt;t&gt;&lt;s&gt;"&amp;SUBSTITUTE(Q185,",","&lt;/s&gt;&lt;s&gt;")&amp;"&lt;/s&gt;&lt;/t&gt;","//s"),"mm","")))/10))</f>
        <v>2.2999999999999998</v>
      </c>
      <c r="S185" t="str">
        <f>IF(OR('Model output'!P184="",ISNUMBER(SEARCH("Not identified", 'Model output'!P184)),ISNUMBER(SEARCH("Absent",'Model output'!P184)),ISNUMBER(SEARCH("No",'Model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t="str">
        <f>IF('Model output'!S184="","", IF('Model output'!S184= "[]", "", 'Model output'!S184))</f>
        <v>Not identified</v>
      </c>
      <c r="Y185" t="str">
        <f>IF(OR('Model output'!S184="",ISNUMBER(SEARCH("Absent",'Model output'!S184)),ISNUMBER(SEARCH("Not identified",'Model output'!S184)),ISNUMBER(SEARCH("limited to thyroid",'Model output'!S184)),ISNUMBER(SEARCH("No",'Model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 IF('Model output'!T184="[]", "", IF('Model output'!T184="Not mentioned", "No", "Yes")))</f>
        <v/>
      </c>
      <c r="AB185" t="str">
        <f>IF(AA185&lt;&gt;"Yes","",IF(OR('Model output'!U184="",'Model output'!U184="[]",ISNUMBER(SEARCH("Not identified",'Model output'!U184))),"",'Model output'!U184))</f>
        <v/>
      </c>
      <c r="AC185" s="1" t="str">
        <f>IF(OR('Model output'!V184="", AND(ISERROR(SEARCH("Positive",'Model output'!V184)), ISNUMBER(SEARCH("Negative",'Model output'!V184))), ISNUMBER(SEARCH("Uninvolved",'Model output'!V184)), ISNUMBER(SEARCH("not involved",'Model output'!V184)), ISNUMBER(SEARCH("cannot be assessed",'Model output'!V184)), ISNUMBER(SEARCH("Free",'Model output'!V184)), ISNUMBER(SEARCH("1 mm",'Model output'!V184)), ISNUMBER(SEARCH("0.1 CM",'Model output'!V184)), ISNUMBER(SEARCH("less than 0.2 mm",'Model output'!V184)), ISNUMBER(SEARCH("less than 0.5 mm",'Model output'!V184)), ISNUMBER(SEARCH("Margins close",'Model output'!V184)), ISNUMBER(SEARCH("extends close to",'Model output'!V184)), ISNUMBER(SEARCH("abut",'Model output'!V184))), "negative", "positive")</f>
        <v>negative</v>
      </c>
      <c r="AE185" s="26"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27" t="str">
        <f t="shared" si="31"/>
        <v>2</v>
      </c>
      <c r="AG185" s="27" t="str">
        <f t="shared" si="32"/>
        <v>0</v>
      </c>
      <c r="AH185" s="27" t="str">
        <f t="shared" si="34"/>
        <v>0</v>
      </c>
      <c r="AI185" s="34" t="str">
        <f t="shared" si="35"/>
        <v>I</v>
      </c>
      <c r="AJ185" s="26" t="s">
        <v>936</v>
      </c>
      <c r="AK185" s="31" t="s">
        <v>943</v>
      </c>
      <c r="AL185" s="31" t="s">
        <v>944</v>
      </c>
      <c r="AM185" s="31" t="s">
        <v>944</v>
      </c>
      <c r="AN185" s="31" t="s">
        <v>70</v>
      </c>
      <c r="AO185" s="32">
        <f t="shared" ca="1" si="41"/>
        <v>1</v>
      </c>
      <c r="AP185" s="27">
        <f t="shared" si="42"/>
        <v>1</v>
      </c>
      <c r="AQ185" s="27">
        <f t="shared" si="43"/>
        <v>1</v>
      </c>
      <c r="AR185" s="27">
        <f t="shared" si="44"/>
        <v>1</v>
      </c>
      <c r="AS185" s="33">
        <f t="shared" si="36"/>
        <v>1</v>
      </c>
    </row>
    <row r="186" spans="1:45">
      <c r="A186" t="str">
        <f>'Model output'!A185</f>
        <v>TCGA-EM-A3AJ</v>
      </c>
      <c r="B186" s="42">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45"/>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output'!G185)),AND(ISNUMBER(SEARCH("V ",'Model output'!G185)), NOT(ISNUMBER(SEARCH("VI",'Model output'!G185)))),ISNUMBER(SEARCH("five",'Model output'!G185)),ISNUMBER(SEARCH("5",'Model output'!G185))))), "lateral", "central"))</f>
        <v>central</v>
      </c>
      <c r="H186" t="str">
        <f>IF('Model output'!H185="","negative",IF('Model output'!H185="[]", "negative", IF(OR(ISNUMBER(SEARCH("lymph node",'Model output'!H185)),ISNUMBER(SEARCH("Not mentioned",'Model output'!H185)),ISNUMBER(SEARCH("neck",'Model output'!H185)),ISNUMBER(SEARCH("Not applicable",'Model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33"/>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 carcinoma, follicular variant</v>
      </c>
      <c r="O186" t="str">
        <f>IF('Model output'!M185="","",'Model output'!M185)</f>
        <v>Classical (usual)</v>
      </c>
      <c r="P186" t="str">
        <f>IF('Model output'!N185="","",'Model output'!N185)</f>
        <v>4.1cm</v>
      </c>
      <c r="Q186" t="str">
        <f t="shared" si="46"/>
        <v>4.1cm</v>
      </c>
      <c r="R186" cm="1">
        <f t="array" ref="R186">IF(Q186="","",IF(ISNUMBER(SEARCH("cm",Q186)),MAX(VALUE(SUBSTITUTE(_xlfn.FILTERXML("&lt;t&gt;&lt;s&gt;"&amp;SUBSTITUTE(Q186,",","&lt;/s&gt;&lt;s&gt;")&amp;"&lt;/s&gt;&lt;/t&gt;","//s"),"cm",""))),MAX(VALUE(SUBSTITUTE(_xlfn.FILTERXML("&lt;t&gt;&lt;s&gt;"&amp;SUBSTITUTE(Q186,",","&lt;/s&gt;&lt;s&gt;")&amp;"&lt;/s&gt;&lt;/t&gt;","//s"),"mm","")))/10))</f>
        <v>4.0999999999999996</v>
      </c>
      <c r="S186" t="str">
        <f>IF(OR('Model output'!P185="",ISNUMBER(SEARCH("Not identified", 'Model output'!P185)),ISNUMBER(SEARCH("Absent",'Model output'!P185)),ISNUMBER(SEARCH("No",'Model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t="str">
        <f>IF('Model output'!S185="","", IF('Model output'!S185= "[]", "", 'Model output'!S185))</f>
        <v>Cannot be assessed</v>
      </c>
      <c r="Y186" t="str">
        <f>IF(OR('Model output'!S185="",ISNUMBER(SEARCH("Absent",'Model output'!S185)),ISNUMBER(SEARCH("Not identified",'Model output'!S185)),ISNUMBER(SEARCH("limited to thyroid",'Model output'!S185)),ISNUMBER(SEARCH("No",'Model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 IF('Model output'!T185="[]", "", IF('Model output'!T185="Not mentioned", "No", "Yes")))</f>
        <v/>
      </c>
      <c r="AB186" t="str">
        <f>IF(AA186&lt;&gt;"Yes","",IF(OR('Model output'!U185="",'Model output'!U185="[]",ISNUMBER(SEARCH("Not identified",'Model output'!U185))),"",'Model output'!U185))</f>
        <v/>
      </c>
      <c r="AC186" s="1" t="str">
        <f>IF(OR('Model output'!V185="", AND(ISERROR(SEARCH("Positive",'Model output'!V185)), ISNUMBER(SEARCH("Negative",'Model output'!V185))), ISNUMBER(SEARCH("Uninvolved",'Model output'!V185)), ISNUMBER(SEARCH("not involved",'Model output'!V185)), ISNUMBER(SEARCH("cannot be assessed",'Model output'!V185)), ISNUMBER(SEARCH("Free",'Model output'!V185)), ISNUMBER(SEARCH("1 mm",'Model output'!V185)), ISNUMBER(SEARCH("0.1 CM",'Model output'!V185)), ISNUMBER(SEARCH("less than 0.2 mm",'Model output'!V185)), ISNUMBER(SEARCH("less than 0.5 mm",'Model output'!V185)), ISNUMBER(SEARCH("Margins close",'Model output'!V185)), ISNUMBER(SEARCH("extends close to",'Model output'!V185)), ISNUMBER(SEARCH("abut",'Model output'!V185))), "negative", "positive")</f>
        <v>positive</v>
      </c>
      <c r="AE186" s="26"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high</v>
      </c>
      <c r="AF186" s="27" t="str">
        <f t="shared" si="31"/>
        <v>3a</v>
      </c>
      <c r="AG186" s="27" t="str">
        <f t="shared" si="32"/>
        <v>1a</v>
      </c>
      <c r="AH186" s="27" t="str">
        <f t="shared" si="34"/>
        <v>0</v>
      </c>
      <c r="AI186" s="34" t="str">
        <f t="shared" si="35"/>
        <v>I</v>
      </c>
      <c r="AJ186" s="26" t="s">
        <v>935</v>
      </c>
      <c r="AK186" s="31" t="s">
        <v>946</v>
      </c>
      <c r="AL186" s="31" t="s">
        <v>945</v>
      </c>
      <c r="AM186" s="31" t="s">
        <v>944</v>
      </c>
      <c r="AN186" s="31" t="s">
        <v>70</v>
      </c>
      <c r="AO186" s="32">
        <f t="shared" si="41"/>
        <v>1</v>
      </c>
      <c r="AP186" s="27">
        <f t="shared" si="42"/>
        <v>1</v>
      </c>
      <c r="AQ186" s="27">
        <f t="shared" si="43"/>
        <v>1</v>
      </c>
      <c r="AR186" s="27">
        <f t="shared" si="44"/>
        <v>1</v>
      </c>
      <c r="AS186" s="33">
        <f t="shared" si="36"/>
        <v>1</v>
      </c>
    </row>
    <row r="187" spans="1:45">
      <c r="A187" t="str">
        <f>'Model output'!A186</f>
        <v>TCGA-EM-A3AK</v>
      </c>
      <c r="B187" s="42">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45"/>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output'!G186)),AND(ISNUMBER(SEARCH("V ",'Model output'!G186)), NOT(ISNUMBER(SEARCH("VI",'Model output'!G186)))),ISNUMBER(SEARCH("five",'Model output'!G186)),ISNUMBER(SEARCH("5",'Model output'!G186))))), "lateral", "central"))</f>
        <v/>
      </c>
      <c r="H187" t="str">
        <f>IF('Model output'!H186="","negative",IF('Model output'!H186="[]", "negative", IF(OR(ISNUMBER(SEARCH("lymph node",'Model output'!H186)),ISNUMBER(SEARCH("Not mentioned",'Model output'!H186)),ISNUMBER(SEARCH("neck",'Model output'!H186)),ISNUMBER(SEARCH("Not applicable",'Model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33"/>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 classical (usual)</v>
      </c>
      <c r="O187" t="str">
        <f>IF('Model output'!M186="","",'Model output'!M186)</f>
        <v>follicular variant, microcarcinoma (occult, small or microscopic) variant</v>
      </c>
      <c r="P187" t="str">
        <f>IF('Model output'!N186="","",'Model output'!N186)</f>
        <v>2.0cm</v>
      </c>
      <c r="Q187" t="str">
        <f t="shared" si="46"/>
        <v>2.0cm</v>
      </c>
      <c r="R187" cm="1">
        <f t="array" ref="R187">IF(Q187="","",IF(ISNUMBER(SEARCH("cm",Q187)),MAX(VALUE(SUBSTITUTE(_xlfn.FILTERXML("&lt;t&gt;&lt;s&gt;"&amp;SUBSTITUTE(Q187,",","&lt;/s&gt;&lt;s&gt;")&amp;"&lt;/s&gt;&lt;/t&gt;","//s"),"cm",""))),MAX(VALUE(SUBSTITUTE(_xlfn.FILTERXML("&lt;t&gt;&lt;s&gt;"&amp;SUBSTITUTE(Q187,",","&lt;/s&gt;&lt;s&gt;")&amp;"&lt;/s&gt;&lt;/t&gt;","//s"),"mm","")))/10))</f>
        <v>2</v>
      </c>
      <c r="S187" t="str">
        <f>IF(OR('Model output'!P186="",ISNUMBER(SEARCH("Not identified", 'Model output'!P186)),ISNUMBER(SEARCH("Absent",'Model output'!P186)),ISNUMBER(SEARCH("No",'Model output'!P186)),ISNUMBER(SEARCH("Negative",'Model output'!P186))),"negative","positive")</f>
        <v>negative</v>
      </c>
      <c r="T187" t="str">
        <f>IF('Model output'!O186="","",'Model output'!O186)</f>
        <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t="str">
        <f>IF('Model output'!S186="","", IF('Model output'!S186= "[]", "", 'Model output'!S186))</f>
        <v>Not identified</v>
      </c>
      <c r="Y187" t="str">
        <f>IF(OR('Model output'!S186="",ISNUMBER(SEARCH("Absent",'Model output'!S186)),ISNUMBER(SEARCH("Not identified",'Model output'!S186)),ISNUMBER(SEARCH("limited to thyroid",'Model output'!S186)),ISNUMBER(SEARCH("No",'Model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 IF('Model output'!T186="[]", "", IF('Model output'!T186="Not mentioned", "No", "Yes")))</f>
        <v/>
      </c>
      <c r="AB187" t="str">
        <f>IF(AA187&lt;&gt;"Yes","",IF(OR('Model output'!U186="",'Model output'!U186="[]",ISNUMBER(SEARCH("Not identified",'Model output'!U186))),"",'Model output'!U186))</f>
        <v/>
      </c>
      <c r="AC187" s="1" t="str">
        <f>IF(OR('Model output'!V186="", AND(ISERROR(SEARCH("Positive",'Model output'!V186)), ISNUMBER(SEARCH("Negative",'Model output'!V186))), ISNUMBER(SEARCH("Uninvolved",'Model output'!V186)), ISNUMBER(SEARCH("not involved",'Model output'!V186)), ISNUMBER(SEARCH("cannot be assessed",'Model output'!V186)), ISNUMBER(SEARCH("Free",'Model output'!V186)), ISNUMBER(SEARCH("1 mm",'Model output'!V186)), ISNUMBER(SEARCH("0.1 CM",'Model output'!V186)), ISNUMBER(SEARCH("less than 0.2 mm",'Model output'!V186)), ISNUMBER(SEARCH("less than 0.5 mm",'Model output'!V186)), ISNUMBER(SEARCH("Margins close",'Model output'!V186)), ISNUMBER(SEARCH("extends close to",'Model output'!V186)), ISNUMBER(SEARCH("abut",'Model output'!V186))), "negative", "positive")</f>
        <v>negative</v>
      </c>
      <c r="AE187" s="26"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low</v>
      </c>
      <c r="AF187" s="27" t="str">
        <f t="shared" si="31"/>
        <v>1b</v>
      </c>
      <c r="AG187" s="27" t="str">
        <f t="shared" si="32"/>
        <v>0</v>
      </c>
      <c r="AH187" s="27" t="str">
        <f t="shared" si="34"/>
        <v>0</v>
      </c>
      <c r="AI187" s="34" t="str">
        <f t="shared" si="35"/>
        <v>I</v>
      </c>
      <c r="AJ187" s="26" t="s">
        <v>937</v>
      </c>
      <c r="AK187" s="31" t="s">
        <v>940</v>
      </c>
      <c r="AL187" s="31" t="s">
        <v>941</v>
      </c>
      <c r="AM187" s="31" t="s">
        <v>944</v>
      </c>
      <c r="AN187" s="31" t="s">
        <v>70</v>
      </c>
      <c r="AO187" s="32">
        <f t="shared" ca="1" si="41"/>
        <v>0</v>
      </c>
      <c r="AP187" s="27">
        <f t="shared" si="42"/>
        <v>1</v>
      </c>
      <c r="AQ187" s="27">
        <f t="shared" si="43"/>
        <v>1</v>
      </c>
      <c r="AR187" s="27">
        <f t="shared" si="44"/>
        <v>1</v>
      </c>
      <c r="AS187" s="33">
        <f t="shared" si="36"/>
        <v>1</v>
      </c>
    </row>
    <row r="188" spans="1:45">
      <c r="A188" t="str">
        <f>'Model output'!A187</f>
        <v>TCGA-EM-A3AL</v>
      </c>
      <c r="B188" s="42">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45"/>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output'!G187)),AND(ISNUMBER(SEARCH("V ",'Model output'!G187)), NOT(ISNUMBER(SEARCH("VI",'Model output'!G187)))),ISNUMBER(SEARCH("five",'Model output'!G187)),ISNUMBER(SEARCH("5",'Model output'!G187))))), "lateral", "central"))</f>
        <v/>
      </c>
      <c r="H188" t="str">
        <f>IF('Model output'!H187="","negative",IF('Model output'!H187="[]", "negative", IF(OR(ISNUMBER(SEARCH("lymph node",'Model output'!H187)),ISNUMBER(SEARCH("Not mentioned",'Model output'!H187)),ISNUMBER(SEARCH("neck",'Model output'!H187)),ISNUMBER(SEARCH("Not applicable",'Model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33"/>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Follicular architecture, Classical cytomorphology</v>
      </c>
      <c r="P188" t="str">
        <f>IF('Model output'!N187="","",'Model output'!N187)</f>
        <v>1.9cm</v>
      </c>
      <c r="Q188" t="str">
        <f t="shared" si="46"/>
        <v>1.9cm</v>
      </c>
      <c r="R188" cm="1">
        <f t="array" ref="R188">IF(Q188="","",IF(ISNUMBER(SEARCH("cm",Q188)),MAX(VALUE(SUBSTITUTE(_xlfn.FILTERXML("&lt;t&gt;&lt;s&gt;"&amp;SUBSTITUTE(Q188,",","&lt;/s&gt;&lt;s&gt;")&amp;"&lt;/s&gt;&lt;/t&gt;","//s"),"cm",""))),MAX(VALUE(SUBSTITUTE(_xlfn.FILTERXML("&lt;t&gt;&lt;s&gt;"&amp;SUBSTITUTE(Q188,",","&lt;/s&gt;&lt;s&gt;")&amp;"&lt;/s&gt;&lt;/t&gt;","//s"),"mm","")))/10))</f>
        <v>1.9</v>
      </c>
      <c r="S188" t="str">
        <f>IF(OR('Model output'!P187="",ISNUMBER(SEARCH("Not identified", 'Model output'!P187)),ISNUMBER(SEARCH("Absent",'Model output'!P187)),ISNUMBER(SEARCH("No",'Model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t="str">
        <f>IF('Model output'!S187="","", IF('Model output'!S187= "[]", "", 'Model output'!S187))</f>
        <v>Not identified</v>
      </c>
      <c r="Y188" t="str">
        <f>IF(OR('Model output'!S187="",ISNUMBER(SEARCH("Absent",'Model output'!S187)),ISNUMBER(SEARCH("Not identified",'Model output'!S187)),ISNUMBER(SEARCH("limited to thyroid",'Model output'!S187)),ISNUMBER(SEARCH("No",'Model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 IF('Model output'!T187="[]", "", IF('Model output'!T187="Not mentioned", "No", "Yes")))</f>
        <v/>
      </c>
      <c r="AB188" t="str">
        <f>IF(AA188&lt;&gt;"Yes","",IF(OR('Model output'!U187="",'Model output'!U187="[]",ISNUMBER(SEARCH("Not identified",'Model output'!U187))),"",'Model output'!U187))</f>
        <v/>
      </c>
      <c r="AC188" s="1" t="str">
        <f>IF(OR('Model output'!V187="", AND(ISERROR(SEARCH("Positive",'Model output'!V187)), ISNUMBER(SEARCH("Negative",'Model output'!V187))), ISNUMBER(SEARCH("Uninvolved",'Model output'!V187)), ISNUMBER(SEARCH("not involved",'Model output'!V187)), ISNUMBER(SEARCH("cannot be assessed",'Model output'!V187)), ISNUMBER(SEARCH("Free",'Model output'!V187)), ISNUMBER(SEARCH("1 mm",'Model output'!V187)), ISNUMBER(SEARCH("0.1 CM",'Model output'!V187)), ISNUMBER(SEARCH("less than 0.2 mm",'Model output'!V187)), ISNUMBER(SEARCH("less than 0.5 mm",'Model output'!V187)), ISNUMBER(SEARCH("Margins close",'Model output'!V187)), ISNUMBER(SEARCH("extends close to",'Model output'!V187)), ISNUMBER(SEARCH("abut",'Model output'!V187))), "negative", "positive")</f>
        <v>negative</v>
      </c>
      <c r="AE188" s="26"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low</v>
      </c>
      <c r="AF188" s="27" t="str">
        <f t="shared" si="31"/>
        <v>1b</v>
      </c>
      <c r="AG188" s="27" t="str">
        <f t="shared" si="32"/>
        <v>0</v>
      </c>
      <c r="AH188" s="27" t="str">
        <f t="shared" si="34"/>
        <v>0</v>
      </c>
      <c r="AI188" s="34" t="str">
        <f t="shared" si="35"/>
        <v>I</v>
      </c>
      <c r="AJ188" s="26" t="s">
        <v>936</v>
      </c>
      <c r="AK188" s="31" t="s">
        <v>940</v>
      </c>
      <c r="AL188" s="31" t="s">
        <v>941</v>
      </c>
      <c r="AM188" s="31" t="s">
        <v>944</v>
      </c>
      <c r="AN188" s="31" t="s">
        <v>70</v>
      </c>
      <c r="AO188" s="32">
        <f t="shared" ca="1" si="41"/>
        <v>1</v>
      </c>
      <c r="AP188" s="27">
        <f t="shared" si="42"/>
        <v>1</v>
      </c>
      <c r="AQ188" s="27">
        <f t="shared" si="43"/>
        <v>1</v>
      </c>
      <c r="AR188" s="27">
        <f t="shared" si="44"/>
        <v>1</v>
      </c>
      <c r="AS188" s="33">
        <f t="shared" si="36"/>
        <v>1</v>
      </c>
    </row>
    <row r="189" spans="1:45">
      <c r="A189" t="str">
        <f>'Model output'!A188</f>
        <v>TCGA-EM-A3AN</v>
      </c>
      <c r="B189" s="42">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45"/>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output'!G188)),AND(ISNUMBER(SEARCH("V ",'Model output'!G188)), NOT(ISNUMBER(SEARCH("VI",'Model output'!G188)))),ISNUMBER(SEARCH("five",'Model output'!G188)),ISNUMBER(SEARCH("5",'Model output'!G188))))), "lateral", "central"))</f>
        <v>lateral</v>
      </c>
      <c r="H189" t="str">
        <f>IF('Model output'!H188="","negative",IF('Model output'!H188="[]", "negative", IF(OR(ISNUMBER(SEARCH("lymph node",'Model output'!H188)),ISNUMBER(SEARCH("Not mentioned",'Model output'!H188)),ISNUMBER(SEARCH("neck",'Model output'!H188)),ISNUMBER(SEARCH("Not applicable",'Model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
      </c>
      <c r="L189" s="8" t="str">
        <f t="shared" si="33"/>
        <v/>
      </c>
      <c r="M189" t="str" cm="1">
        <f t="array" ref="M189">IF(L189="","",IF(ISNUMBER(SEARCH("cm",L189)),MAX(VALUE(SUBSTITUTE(_xlfn.FILTERXML("&lt;t&gt;&lt;s&gt;"&amp;SUBSTITUTE(L189,",","&lt;/s&gt;&lt;s&gt;")&amp;"&lt;/s&gt;&lt;/t&gt;","//s"),"cm",""))),MAX(VALUE(SUBSTITUTE(_xlfn.FILTERXML("&lt;t&gt;&lt;s&gt;"&amp;SUBSTITUTE(L189,",","&lt;/s&gt;&lt;s&gt;")&amp;"&lt;/s&gt;&lt;/t&gt;","//s"),"mm","")))/10))</f>
        <v/>
      </c>
      <c r="N189" t="str">
        <f>IF('Model output'!L188="","",'Model output'!L188)</f>
        <v>Papillary carcinoma, classical (usual)</v>
      </c>
      <c r="O189" t="str">
        <f>IF('Model output'!M188="","",'Model output'!M188)</f>
        <v>Follicular variant</v>
      </c>
      <c r="P189" t="str">
        <f>IF('Model output'!N188="","",'Model output'!N188)</f>
        <v>1.2cm</v>
      </c>
      <c r="Q189" t="str">
        <f t="shared" si="46"/>
        <v>1.2cm</v>
      </c>
      <c r="R189" cm="1">
        <f t="array" ref="R189">IF(Q189="","",IF(ISNUMBER(SEARCH("cm",Q189)),MAX(VALUE(SUBSTITUTE(_xlfn.FILTERXML("&lt;t&gt;&lt;s&gt;"&amp;SUBSTITUTE(Q189,",","&lt;/s&gt;&lt;s&gt;")&amp;"&lt;/s&gt;&lt;/t&gt;","//s"),"cm",""))),MAX(VALUE(SUBSTITUTE(_xlfn.FILTERXML("&lt;t&gt;&lt;s&gt;"&amp;SUBSTITUTE(Q189,",","&lt;/s&gt;&lt;s&gt;")&amp;"&lt;/s&gt;&lt;/t&gt;","//s"),"mm","")))/10))</f>
        <v>1.2</v>
      </c>
      <c r="S189" t="str">
        <f>IF(OR('Model output'!P188="",ISNUMBER(SEARCH("Not identified", 'Model output'!P188)),ISNUMBER(SEARCH("Absent",'Model output'!P188)),ISNUMBER(SEARCH("No",'Model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t="str">
        <f>IF('Model output'!S188="","", IF('Model output'!S188= "[]", "", 'Model output'!S188))</f>
        <v>Cannot be assessed</v>
      </c>
      <c r="Y189" t="str">
        <f>IF(OR('Model output'!S188="",ISNUMBER(SEARCH("Absent",'Model output'!S188)),ISNUMBER(SEARCH("Not identified",'Model output'!S188)),ISNUMBER(SEARCH("limited to thyroid",'Model output'!S188)),ISNUMBER(SEARCH("No",'Model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 IF('Model output'!T188="[]", "", IF('Model output'!T188="Not mentioned", "No", "Yes")))</f>
        <v/>
      </c>
      <c r="AB189" t="str">
        <f>IF(AA189&lt;&gt;"Yes","",IF(OR('Model output'!U188="",'Model output'!U188="[]",ISNUMBER(SEARCH("Not identified",'Model output'!U188))),"",'Model output'!U188))</f>
        <v/>
      </c>
      <c r="AC189" s="1" t="str">
        <f>IF(OR('Model output'!V188="", AND(ISERROR(SEARCH("Positive",'Model output'!V188)), ISNUMBER(SEARCH("Negative",'Model output'!V188))), ISNUMBER(SEARCH("Uninvolved",'Model output'!V188)), ISNUMBER(SEARCH("not involved",'Model output'!V188)), ISNUMBER(SEARCH("cannot be assessed",'Model output'!V188)), ISNUMBER(SEARCH("Free",'Model output'!V188)), ISNUMBER(SEARCH("1 mm",'Model output'!V188)), ISNUMBER(SEARCH("0.1 CM",'Model output'!V188)), ISNUMBER(SEARCH("less than 0.2 mm",'Model output'!V188)), ISNUMBER(SEARCH("less than 0.5 mm",'Model output'!V188)), ISNUMBER(SEARCH("Margins close",'Model output'!V188)), ISNUMBER(SEARCH("extends close to",'Model output'!V188)), ISNUMBER(SEARCH("abut",'Model output'!V188))), "negative", "positive")</f>
        <v>positive</v>
      </c>
      <c r="AE189" s="26"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27" t="str">
        <f t="shared" si="31"/>
        <v>1b</v>
      </c>
      <c r="AG189" s="27" t="str">
        <f t="shared" si="32"/>
        <v>1b</v>
      </c>
      <c r="AH189" s="27" t="str">
        <f t="shared" si="34"/>
        <v>0</v>
      </c>
      <c r="AI189" s="34" t="str">
        <f t="shared" si="35"/>
        <v>I</v>
      </c>
      <c r="AJ189" s="26" t="s">
        <v>935</v>
      </c>
      <c r="AK189" s="31" t="s">
        <v>940</v>
      </c>
      <c r="AL189" s="31" t="s">
        <v>940</v>
      </c>
      <c r="AM189" s="31" t="s">
        <v>944</v>
      </c>
      <c r="AN189" s="31" t="s">
        <v>70</v>
      </c>
      <c r="AO189" s="32">
        <f t="shared" si="41"/>
        <v>1</v>
      </c>
      <c r="AP189" s="27">
        <f t="shared" si="42"/>
        <v>1</v>
      </c>
      <c r="AQ189" s="27">
        <f t="shared" si="43"/>
        <v>1</v>
      </c>
      <c r="AR189" s="27">
        <f t="shared" si="44"/>
        <v>1</v>
      </c>
      <c r="AS189" s="33">
        <f t="shared" si="36"/>
        <v>1</v>
      </c>
    </row>
    <row r="190" spans="1:45">
      <c r="A190" t="str">
        <f>'Model output'!A189</f>
        <v>TCGA-EM-A3AO</v>
      </c>
      <c r="B190" s="42">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si="45"/>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output'!G189)),AND(ISNUMBER(SEARCH("V ",'Model output'!G189)), NOT(ISNUMBER(SEARCH("VI",'Model output'!G189)))),ISNUMBER(SEARCH("five",'Model output'!G189)),ISNUMBER(SEARCH("5",'Model output'!G189))))), "lateral", "central"))</f>
        <v>lateral</v>
      </c>
      <c r="H190" t="str">
        <f>IF('Model output'!H189="","negative",IF('Model output'!H189="[]", "negative", IF(OR(ISNUMBER(SEARCH("lymph node",'Model output'!H189)),ISNUMBER(SEARCH("Not mentioned",'Model output'!H189)),ISNUMBER(SEARCH("neck",'Model output'!H189)),ISNUMBER(SEARCH("Not applicable",'Model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
      </c>
      <c r="L190" s="8" t="str">
        <f t="shared" si="33"/>
        <v/>
      </c>
      <c r="M190" t="str" cm="1">
        <f t="array" ref="M190">IF(L190="","",IF(ISNUMBER(SEARCH("cm",L190)),MAX(VALUE(SUBSTITUTE(_xlfn.FILTERXML("&lt;t&gt;&lt;s&gt;"&amp;SUBSTITUTE(L190,",","&lt;/s&gt;&lt;s&gt;")&amp;"&lt;/s&gt;&lt;/t&gt;","//s"),"cm",""))),MAX(VALUE(SUBSTITUTE(_xlfn.FILTERXML("&lt;t&gt;&lt;s&gt;"&amp;SUBSTITUTE(L190,",","&lt;/s&gt;&lt;s&gt;")&amp;"&lt;/s&gt;&lt;/t&gt;","//s"),"mm","")))/10))</f>
        <v/>
      </c>
      <c r="N190" t="str">
        <f>IF('Model output'!L189="","",'Model output'!L189)</f>
        <v>['Papillary carcinoma, classical', 'Papillary carcinoma, follicular variant']</v>
      </c>
      <c r="O190" t="str">
        <f>IF('Model output'!M189="","",'Model output'!M189)</f>
        <v>[]</v>
      </c>
      <c r="P190" t="str">
        <f>IF('Model output'!N189="","",'Model output'!N189)</f>
        <v>3.0cm</v>
      </c>
      <c r="Q190" t="str">
        <f t="shared" si="46"/>
        <v>3.0cm</v>
      </c>
      <c r="R190" cm="1">
        <f t="array" ref="R190">IF(Q190="","",IF(ISNUMBER(SEARCH("cm",Q190)),MAX(VALUE(SUBSTITUTE(_xlfn.FILTERXML("&lt;t&gt;&lt;s&gt;"&amp;SUBSTITUTE(Q190,",","&lt;/s&gt;&lt;s&gt;")&amp;"&lt;/s&gt;&lt;/t&gt;","//s"),"cm",""))),MAX(VALUE(SUBSTITUTE(_xlfn.FILTERXML("&lt;t&gt;&lt;s&gt;"&amp;SUBSTITUTE(Q190,",","&lt;/s&gt;&lt;s&gt;")&amp;"&lt;/s&gt;&lt;/t&gt;","//s"),"mm","")))/10))</f>
        <v>3</v>
      </c>
      <c r="S190" t="str">
        <f>IF(OR('Model output'!P189="",ISNUMBER(SEARCH("Not identified", 'Model output'!P189)),ISNUMBER(SEARCH("Absent",'Model output'!P189)),ISNUMBER(SEARCH("No",'Model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t="str">
        <f>IF('Model output'!S189="","", IF('Model output'!S189= "[]", "", 'Model output'!S189))</f>
        <v>Not identified</v>
      </c>
      <c r="Y190" t="str">
        <f>IF(OR('Model output'!S189="",ISNUMBER(SEARCH("Absent",'Model output'!S189)),ISNUMBER(SEARCH("Not identified",'Model output'!S189)),ISNUMBER(SEARCH("limited to thyroid",'Model output'!S189)),ISNUMBER(SEARCH("No",'Model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 IF('Model output'!T189="[]", "", IF('Model output'!T189="Not mentioned", "No", "Yes")))</f>
        <v/>
      </c>
      <c r="AB190" t="str">
        <f>IF(AA190&lt;&gt;"Yes","",IF(OR('Model output'!U189="",'Model output'!U189="[]",ISNUMBER(SEARCH("Not identified",'Model output'!U189))),"",'Model output'!U189))</f>
        <v/>
      </c>
      <c r="AC190" s="1" t="str">
        <f>IF(OR('Model output'!V189="", AND(ISERROR(SEARCH("Positive",'Model output'!V189)), ISNUMBER(SEARCH("Negative",'Model output'!V189))), ISNUMBER(SEARCH("Uninvolved",'Model output'!V189)), ISNUMBER(SEARCH("not involved",'Model output'!V189)), ISNUMBER(SEARCH("cannot be assessed",'Model output'!V189)), ISNUMBER(SEARCH("Free",'Model output'!V189)), ISNUMBER(SEARCH("1 mm",'Model output'!V189)), ISNUMBER(SEARCH("0.1 CM",'Model output'!V189)), ISNUMBER(SEARCH("less than 0.2 mm",'Model output'!V189)), ISNUMBER(SEARCH("less than 0.5 mm",'Model output'!V189)), ISNUMBER(SEARCH("Margins close",'Model output'!V189)), ISNUMBER(SEARCH("extends close to",'Model output'!V189)), ISNUMBER(SEARCH("abut",'Model output'!V189))), "negative", "positive")</f>
        <v>negative</v>
      </c>
      <c r="AE190" s="26" t="str" cm="1">
        <f t="array" aca="1" ref="AE190" ca="1">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intermediate</v>
      </c>
      <c r="AF190" s="27" t="str">
        <f t="shared" si="31"/>
        <v>2</v>
      </c>
      <c r="AG190" s="27" t="str">
        <f t="shared" si="32"/>
        <v>1b</v>
      </c>
      <c r="AH190" s="27" t="str">
        <f t="shared" si="34"/>
        <v>0</v>
      </c>
      <c r="AI190" s="34" t="str">
        <f t="shared" si="35"/>
        <v>II</v>
      </c>
      <c r="AJ190" s="26" t="s">
        <v>935</v>
      </c>
      <c r="AK190" s="31" t="s">
        <v>943</v>
      </c>
      <c r="AL190" s="31" t="s">
        <v>940</v>
      </c>
      <c r="AM190" s="31" t="s">
        <v>944</v>
      </c>
      <c r="AN190" s="31" t="s">
        <v>942</v>
      </c>
      <c r="AO190" s="32">
        <f t="shared" ca="1" si="41"/>
        <v>0</v>
      </c>
      <c r="AP190" s="27">
        <f t="shared" si="42"/>
        <v>1</v>
      </c>
      <c r="AQ190" s="27">
        <f t="shared" si="43"/>
        <v>1</v>
      </c>
      <c r="AR190" s="27">
        <f t="shared" si="44"/>
        <v>1</v>
      </c>
      <c r="AS190" s="33">
        <f t="shared" si="36"/>
        <v>1</v>
      </c>
    </row>
    <row r="191" spans="1:45">
      <c r="A191" t="str">
        <f>'Model output'!A190</f>
        <v>TCGA-EM-A3AP</v>
      </c>
      <c r="B191" s="42">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5"/>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output'!G190)),AND(ISNUMBER(SEARCH("V ",'Model output'!G190)), NOT(ISNUMBER(SEARCH("VI",'Model output'!G190)))),ISNUMBER(SEARCH("five",'Model output'!G190)),ISNUMBER(SEARCH("5",'Model output'!G190))))), "lateral", "central"))</f>
        <v/>
      </c>
      <c r="H191" t="str">
        <f>IF('Model output'!H190="","negative",IF('Model output'!H190="[]", "negative", IF(OR(ISNUMBER(SEARCH("lymph node",'Model output'!H190)),ISNUMBER(SEARCH("Not mentioned",'Model output'!H190)),ISNUMBER(SEARCH("neck",'Model output'!H190)),ISNUMBER(SEARCH("Not applicable",'Model output'!H190))),"negative","positive")))</f>
        <v>negative</v>
      </c>
      <c r="I191">
        <f>IF('Model output'!I190="","",IF(ISNUMBER('Model output'!I190),'Model output'!I190,1))</f>
        <v>0</v>
      </c>
      <c r="J191">
        <f>IF('Model output'!J190="","",IF(AND(ISNUMBER('Model output'!J190),'Model output'!J190&lt;=I191),'Model output'!J190,IF(ISNUMBER(SEARCH("0/",'Model output'!J190)),0,1)))</f>
        <v>0</v>
      </c>
      <c r="K191" t="str" cm="1">
        <f t="array" ref="K191">IF(COUNT(FIND({0,1,2,3,4,5,6,7,8,9},'Model output'!K190))&gt;0,'Model output'!K190,"")</f>
        <v/>
      </c>
      <c r="L191" s="8" t="str">
        <f t="shared" ref="L191:L254" si="47">SUBSTITUTE(SUBSTITUTE(SUBSTITUTE(SUBSTITUTE(SUBSTITUTE(SUBSTITUTE(SUBSTITUTE(SUBSTITUTE(SUBSTITUTE(SUBSTITUTE(K191,"cm.","cm"), "up to", ""), "x", ","), "(LEVEL 4)", ""), "/", ","), "'',",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
      </c>
      <c r="P191" t="str">
        <f>IF('Model output'!N190="","",'Model output'!N190)</f>
        <v>3.6cm</v>
      </c>
      <c r="Q191" t="str">
        <f t="shared" si="46"/>
        <v>3.6cm</v>
      </c>
      <c r="R191" cm="1">
        <f t="array" ref="R191">IF(Q191="","",IF(ISNUMBER(SEARCH("cm",Q191)),MAX(VALUE(SUBSTITUTE(_xlfn.FILTERXML("&lt;t&gt;&lt;s&gt;"&amp;SUBSTITUTE(Q191,",","&lt;/s&gt;&lt;s&gt;")&amp;"&lt;/s&gt;&lt;/t&gt;","//s"),"cm",""))),MAX(VALUE(SUBSTITUTE(_xlfn.FILTERXML("&lt;t&gt;&lt;s&gt;"&amp;SUBSTITUTE(Q191,",","&lt;/s&gt;&lt;s&gt;")&amp;"&lt;/s&gt;&lt;/t&gt;","//s"),"mm","")))/10))</f>
        <v>3.6</v>
      </c>
      <c r="S191" t="str">
        <f>IF(OR('Model output'!P190="",ISNUMBER(SEARCH("Not identified", 'Model output'!P190)),ISNUMBER(SEARCH("Absent",'Model output'!P190)),ISNUMBER(SEARCH("No",'Model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t="str">
        <f>IF('Model output'!S190="","", IF('Model output'!S190= "[]", "", 'Model output'!S190))</f>
        <v>Not identified</v>
      </c>
      <c r="Y191" t="str">
        <f>IF(OR('Model output'!S190="",ISNUMBER(SEARCH("Absent",'Model output'!S190)),ISNUMBER(SEARCH("Not identified",'Model output'!S190)),ISNUMBER(SEARCH("limited to thyroid",'Model output'!S190)),ISNUMBER(SEARCH("No",'Model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 IF('Model output'!T190="[]", "", IF('Model output'!T190="Not mentioned", "No", "Yes")))</f>
        <v/>
      </c>
      <c r="AB191" t="str">
        <f>IF(AA191&lt;&gt;"Yes","",IF(OR('Model output'!U190="",'Model output'!U190="[]",ISNUMBER(SEARCH("Not identified",'Model output'!U190))),"",'Model output'!U190))</f>
        <v/>
      </c>
      <c r="AC191" s="1" t="str">
        <f>IF(OR('Model output'!V190="", AND(ISERROR(SEARCH("Positive",'Model output'!V190)), ISNUMBER(SEARCH("Negative",'Model output'!V190))), ISNUMBER(SEARCH("Uninvolved",'Model output'!V190)), ISNUMBER(SEARCH("not involved",'Model output'!V190)), ISNUMBER(SEARCH("cannot be assessed",'Model output'!V190)), ISNUMBER(SEARCH("Free",'Model output'!V190)), ISNUMBER(SEARCH("1 mm",'Model output'!V190)), ISNUMBER(SEARCH("0.1 CM",'Model output'!V190)), ISNUMBER(SEARCH("less than 0.2 mm",'Model output'!V190)), ISNUMBER(SEARCH("less than 0.5 mm",'Model output'!V190)), ISNUMBER(SEARCH("Margins close",'Model output'!V190)), ISNUMBER(SEARCH("extends close to",'Model output'!V190)), ISNUMBER(SEARCH("abut",'Model output'!V190))), "negative", "positive")</f>
        <v>negative</v>
      </c>
      <c r="AE191" s="26"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27" t="str">
        <f t="shared" ref="AF191:AF254" si="48">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27" t="str">
        <f t="shared" ref="AG191:AG254" si="49">IF(AND(ISNUMBER(J191),J191&gt;0),
IF(G191="lateral", "1b","1a"), "0")</f>
        <v>0</v>
      </c>
      <c r="AH191" s="27" t="str">
        <f t="shared" si="34"/>
        <v>0</v>
      </c>
      <c r="AI191" s="34" t="str">
        <f t="shared" si="35"/>
        <v>I</v>
      </c>
      <c r="AJ191" s="26" t="s">
        <v>936</v>
      </c>
      <c r="AK191" s="31" t="s">
        <v>943</v>
      </c>
      <c r="AL191" s="31" t="s">
        <v>944</v>
      </c>
      <c r="AM191" s="31" t="s">
        <v>944</v>
      </c>
      <c r="AN191" s="31" t="s">
        <v>70</v>
      </c>
      <c r="AO191" s="32">
        <f t="shared" ca="1" si="41"/>
        <v>1</v>
      </c>
      <c r="AP191" s="27">
        <f t="shared" si="42"/>
        <v>1</v>
      </c>
      <c r="AQ191" s="27">
        <f t="shared" si="43"/>
        <v>1</v>
      </c>
      <c r="AR191" s="27">
        <f t="shared" si="44"/>
        <v>1</v>
      </c>
      <c r="AS191" s="33">
        <f t="shared" si="36"/>
        <v>1</v>
      </c>
    </row>
    <row r="192" spans="1:45">
      <c r="A192" t="str">
        <f>'Model output'!A191</f>
        <v>TCGA-EM-A3AQ</v>
      </c>
      <c r="B192" s="42">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5"/>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output'!G191)),AND(ISNUMBER(SEARCH("V ",'Model output'!G191)), NOT(ISNUMBER(SEARCH("VI",'Model output'!G191)))),ISNUMBER(SEARCH("five",'Model output'!G191)),ISNUMBER(SEARCH("5",'Model output'!G191))))), "lateral", "central"))</f>
        <v/>
      </c>
      <c r="H192" t="str">
        <f>IF('Model output'!H191="","negative",IF('Model output'!H191="[]", "negative", IF(OR(ISNUMBER(SEARCH("lymph node",'Model output'!H191)),ISNUMBER(SEARCH("Not mentioned",'Model output'!H191)),ISNUMBER(SEARCH("neck",'Model output'!H191)),ISNUMBER(SEARCH("Not applicable",'Model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47"/>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 classical (usual) and Papillary carcinoma, follicular variant</v>
      </c>
      <c r="O192" t="str">
        <f>IF('Model output'!M191="","",'Model output'!M191)</f>
        <v>Classical (papillary), Follicular architecture, Classical cytomorphology, Microcarcinoma (occult, small or microscopic) variant</v>
      </c>
      <c r="P192" t="str">
        <f>IF('Model output'!N191="","",'Model output'!N191)</f>
        <v>1.3cm</v>
      </c>
      <c r="Q192" t="str">
        <f t="shared" si="46"/>
        <v>1.3cm</v>
      </c>
      <c r="R192" cm="1">
        <f t="array" ref="R192">IF(Q192="","",IF(ISNUMBER(SEARCH("cm",Q192)),MAX(VALUE(SUBSTITUTE(_xlfn.FILTERXML("&lt;t&gt;&lt;s&gt;"&amp;SUBSTITUTE(Q192,",","&lt;/s&gt;&lt;s&gt;")&amp;"&lt;/s&gt;&lt;/t&gt;","//s"),"cm",""))),MAX(VALUE(SUBSTITUTE(_xlfn.FILTERXML("&lt;t&gt;&lt;s&gt;"&amp;SUBSTITUTE(Q192,",","&lt;/s&gt;&lt;s&gt;")&amp;"&lt;/s&gt;&lt;/t&gt;","//s"),"mm","")))/10))</f>
        <v>1.3</v>
      </c>
      <c r="S192" t="str">
        <f>IF(OR('Model output'!P191="",ISNUMBER(SEARCH("Not identified", 'Model output'!P191)),ISNUMBER(SEARCH("Absent",'Model output'!P191)),ISNUMBER(SEARCH("No",'Model output'!P191)),ISNUMBER(SEARCH("Negative",'Model output'!P191))),"negative","positive")</f>
        <v>negative</v>
      </c>
      <c r="T192" t="str">
        <f>IF('Model output'!O191="","",'Model output'!O191)</f>
        <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t="str">
        <f>IF('Model output'!S191="","", IF('Model output'!S191= "[]", "", 'Model output'!S191))</f>
        <v>Not identified</v>
      </c>
      <c r="Y192" t="str">
        <f>IF(OR('Model output'!S191="",ISNUMBER(SEARCH("Absent",'Model output'!S191)),ISNUMBER(SEARCH("Not identified",'Model output'!S191)),ISNUMBER(SEARCH("limited to thyroid",'Model output'!S191)),ISNUMBER(SEARCH("No",'Model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 IF('Model output'!T191="[]", "", IF('Model output'!T191="Not mentioned", "No", "Yes")))</f>
        <v/>
      </c>
      <c r="AB192" t="str">
        <f>IF(AA192&lt;&gt;"Yes","",IF(OR('Model output'!U191="",'Model output'!U191="[]",ISNUMBER(SEARCH("Not identified",'Model output'!U191))),"",'Model output'!U191))</f>
        <v/>
      </c>
      <c r="AC192" s="1" t="str">
        <f>IF(OR('Model output'!V191="", AND(ISERROR(SEARCH("Positive",'Model output'!V191)), ISNUMBER(SEARCH("Negative",'Model output'!V191))), ISNUMBER(SEARCH("Uninvolved",'Model output'!V191)), ISNUMBER(SEARCH("not involved",'Model output'!V191)), ISNUMBER(SEARCH("cannot be assessed",'Model output'!V191)), ISNUMBER(SEARCH("Free",'Model output'!V191)), ISNUMBER(SEARCH("1 mm",'Model output'!V191)), ISNUMBER(SEARCH("0.1 CM",'Model output'!V191)), ISNUMBER(SEARCH("less than 0.2 mm",'Model output'!V191)), ISNUMBER(SEARCH("less than 0.5 mm",'Model output'!V191)), ISNUMBER(SEARCH("Margins close",'Model output'!V191)), ISNUMBER(SEARCH("extends close to",'Model output'!V191)), ISNUMBER(SEARCH("abut",'Model output'!V191))), "negative", "positive")</f>
        <v>negative</v>
      </c>
      <c r="AE192" s="26"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27" t="str">
        <f t="shared" si="48"/>
        <v>1b</v>
      </c>
      <c r="AG192" s="27" t="str">
        <f t="shared" si="49"/>
        <v>0</v>
      </c>
      <c r="AH192" s="27" t="str">
        <f t="shared" ref="AH192:AH255" si="50">IF(OR(H192="unknown"),"x",IF(H192="negative","0","1"))</f>
        <v>0</v>
      </c>
      <c r="AI192" s="34" t="str">
        <f t="shared" ref="AI192:AI255" si="51">IF(AND(B192&lt;55,AH192="0"),"I",
IF(AND(B192&lt;55,AH192="1"),"II",
IF(AH192="1","IVB",
IF(AND(AF192="4b",AH192="0"),"IVA",
IF(AND(AF192="4a",AH192="0"),"III",
IF(AND(OR(AF192="3a",AF192="3b",AF192="3"),AH192="0"),"II",
IF(AND(AF192="2",OR(AG192="1",AG192="1a",AG192="1b"),AH192="0"),"II",
IF(AND(OR(AF192="1a",AF192="1b",AF192="1"),OR(AG192="1",AG192="1a",AG192="1b"),AH192="0"),"II","I"
))))))))</f>
        <v>I</v>
      </c>
      <c r="AJ192" s="26" t="s">
        <v>936</v>
      </c>
      <c r="AK192" s="31" t="s">
        <v>940</v>
      </c>
      <c r="AL192" s="31" t="s">
        <v>941</v>
      </c>
      <c r="AM192" s="31" t="s">
        <v>944</v>
      </c>
      <c r="AN192" s="31" t="s">
        <v>70</v>
      </c>
      <c r="AO192" s="32">
        <f t="shared" ref="AO192:AO255" ca="1" si="52">IF(AE192=AJ192,1,0)</f>
        <v>1</v>
      </c>
      <c r="AP192" s="27">
        <f t="shared" ref="AP192:AP255" si="53">IF(AF192=AK192, 1, IF(AND(AF192="x", AK192="0"), 1, IF(AND(AF192="0", AK192="x"), 1, 0)))</f>
        <v>1</v>
      </c>
      <c r="AQ192" s="27">
        <f t="shared" ref="AQ192:AQ255" si="54">IF(AG192=AL192, 1, IF(AND(AG192="x", AL192="0"), 1, IF(AND(AG192="0", AL192="x"), 1, 0)))</f>
        <v>1</v>
      </c>
      <c r="AR192" s="27">
        <f t="shared" ref="AR192:AR255" si="55">IF(AH192=AM192, 1, IF(AND(AH192="x", AM192="0"), 1, IF(AND(AH192="0", AM192="x"), 1, 0)))</f>
        <v>1</v>
      </c>
      <c r="AS192" s="33">
        <f t="shared" si="36"/>
        <v>1</v>
      </c>
    </row>
    <row r="193" spans="1:45">
      <c r="A193" t="str">
        <f>'Model output'!A192</f>
        <v>TCGA-EM-A3AR</v>
      </c>
      <c r="B193" s="42">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5"/>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output'!G192)),AND(ISNUMBER(SEARCH("V ",'Model output'!G192)), NOT(ISNUMBER(SEARCH("VI",'Model output'!G192)))),ISNUMBER(SEARCH("five",'Model output'!G192)),ISNUMBER(SEARCH("5",'Model output'!G192))))), "lateral", "central"))</f>
        <v>central</v>
      </c>
      <c r="H193" t="str">
        <f>IF('Model output'!H192="","negative",IF('Model output'!H192="[]", "negative", IF(OR(ISNUMBER(SEARCH("lymph node",'Model output'!H192)),ISNUMBER(SEARCH("Not mentioned",'Model output'!H192)),ISNUMBER(SEARCH("neck",'Model output'!H192)),ISNUMBER(SEARCH("Not applicable",'Model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47"/>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 classical (usual)</v>
      </c>
      <c r="O193" t="str">
        <f>IF('Model output'!M192="","",'Model output'!M192)</f>
        <v>Papillary carcinoma, microcarcinoma (occult, small or microscopic) variant</v>
      </c>
      <c r="P193" t="str">
        <f>IF('Model output'!N192="","",'Model output'!N192)</f>
        <v>1.2cm</v>
      </c>
      <c r="Q193" t="str">
        <f t="shared" si="46"/>
        <v>1.2cm</v>
      </c>
      <c r="R193" cm="1">
        <f t="array" ref="R193">IF(Q193="","",IF(ISNUMBER(SEARCH("cm",Q193)),MAX(VALUE(SUBSTITUTE(_xlfn.FILTERXML("&lt;t&gt;&lt;s&gt;"&amp;SUBSTITUTE(Q193,",","&lt;/s&gt;&lt;s&gt;")&amp;"&lt;/s&gt;&lt;/t&gt;","//s"),"cm",""))),MAX(VALUE(SUBSTITUTE(_xlfn.FILTERXML("&lt;t&gt;&lt;s&gt;"&amp;SUBSTITUTE(Q193,",","&lt;/s&gt;&lt;s&gt;")&amp;"&lt;/s&gt;&lt;/t&gt;","//s"),"mm","")))/10))</f>
        <v>1.2</v>
      </c>
      <c r="S193" t="str">
        <f>IF(OR('Model output'!P192="",ISNUMBER(SEARCH("Not identified", 'Model output'!P192)),ISNUMBER(SEARCH("Absent",'Model output'!P192)),ISNUMBER(SEARCH("No",'Model output'!P192)),ISNUMBER(SEARCH("Negative",'Model output'!P192))),"negative","positive")</f>
        <v>positive</v>
      </c>
      <c r="T193" t="str">
        <f>IF('Model output'!O192="","",'Model output'!O192)</f>
        <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t="str">
        <f>IF('Model output'!S192="","", IF('Model output'!S192= "[]", "", 'Model output'!S192))</f>
        <v>Not identified</v>
      </c>
      <c r="Y193" t="str">
        <f>IF(OR('Model output'!S192="",ISNUMBER(SEARCH("Absent",'Model output'!S192)),ISNUMBER(SEARCH("Not identified",'Model output'!S192)),ISNUMBER(SEARCH("limited to thyroid",'Model output'!S192)),ISNUMBER(SEARCH("No",'Model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 IF('Model output'!T192="[]", "", IF('Model output'!T192="Not mentioned", "No", "Yes")))</f>
        <v/>
      </c>
      <c r="AB193" t="str">
        <f>IF(AA193&lt;&gt;"Yes","",IF(OR('Model output'!U192="",'Model output'!U192="[]",ISNUMBER(SEARCH("Not identified",'Model output'!U192))),"",'Model output'!U192))</f>
        <v/>
      </c>
      <c r="AC193" s="1" t="str">
        <f>IF(OR('Model output'!V192="", AND(ISERROR(SEARCH("Positive",'Model output'!V192)), ISNUMBER(SEARCH("Negative",'Model output'!V192))), ISNUMBER(SEARCH("Uninvolved",'Model output'!V192)), ISNUMBER(SEARCH("not involved",'Model output'!V192)), ISNUMBER(SEARCH("cannot be assessed",'Model output'!V192)), ISNUMBER(SEARCH("Free",'Model output'!V192)), ISNUMBER(SEARCH("1 mm",'Model output'!V192)), ISNUMBER(SEARCH("0.1 CM",'Model output'!V192)), ISNUMBER(SEARCH("less than 0.2 mm",'Model output'!V192)), ISNUMBER(SEARCH("less than 0.5 mm",'Model output'!V192)), ISNUMBER(SEARCH("Margins close",'Model output'!V192)), ISNUMBER(SEARCH("extends close to",'Model output'!V192)), ISNUMBER(SEARCH("abut",'Model output'!V192))), "negative", "positive")</f>
        <v>negative</v>
      </c>
      <c r="AE193" s="26"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intermediate</v>
      </c>
      <c r="AF193" s="27" t="str">
        <f t="shared" si="48"/>
        <v>1b</v>
      </c>
      <c r="AG193" s="27" t="str">
        <f t="shared" si="49"/>
        <v>1a</v>
      </c>
      <c r="AH193" s="27" t="str">
        <f t="shared" si="50"/>
        <v>0</v>
      </c>
      <c r="AI193" s="34" t="str">
        <f t="shared" si="51"/>
        <v>I</v>
      </c>
      <c r="AJ193" s="26" t="s">
        <v>936</v>
      </c>
      <c r="AK193" s="31" t="s">
        <v>940</v>
      </c>
      <c r="AL193" s="31" t="s">
        <v>945</v>
      </c>
      <c r="AM193" s="31" t="s">
        <v>944</v>
      </c>
      <c r="AN193" s="31" t="s">
        <v>70</v>
      </c>
      <c r="AO193" s="32">
        <f t="shared" ca="1" si="52"/>
        <v>0</v>
      </c>
      <c r="AP193" s="27">
        <f t="shared" si="53"/>
        <v>1</v>
      </c>
      <c r="AQ193" s="27">
        <f t="shared" si="54"/>
        <v>1</v>
      </c>
      <c r="AR193" s="27">
        <f t="shared" si="55"/>
        <v>1</v>
      </c>
      <c r="AS193" s="33">
        <f t="shared" si="36"/>
        <v>1</v>
      </c>
    </row>
    <row r="194" spans="1:45">
      <c r="A194" t="str">
        <f>'Model output'!A193</f>
        <v>TCGA-EM-A3FJ</v>
      </c>
      <c r="B194" s="42">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5"/>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output'!G193)),AND(ISNUMBER(SEARCH("V ",'Model output'!G193)), NOT(ISNUMBER(SEARCH("VI",'Model output'!G193)))),ISNUMBER(SEARCH("five",'Model output'!G193)),ISNUMBER(SEARCH("5",'Model output'!G193))))), "lateral", "central"))</f>
        <v>lateral</v>
      </c>
      <c r="H194" t="str">
        <f>IF('Model output'!H193="","negative",IF('Model output'!H193="[]", "negative", IF(OR(ISNUMBER(SEARCH("lymph node",'Model output'!H193)),ISNUMBER(SEARCH("Not mentioned",'Model output'!H193)),ISNUMBER(SEARCH("neck",'Model output'!H193)),ISNUMBER(SEARCH("Not applicable",'Model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
      </c>
      <c r="L194" s="8" t="str">
        <f t="shared" si="47"/>
        <v/>
      </c>
      <c r="M194" t="str" cm="1">
        <f t="array" ref="M194">IF(L194="","",IF(ISNUMBER(SEARCH("cm",L194)),MAX(VALUE(SUBSTITUTE(_xlfn.FILTERXML("&lt;t&gt;&lt;s&gt;"&amp;SUBSTITUTE(L194,",","&lt;/s&gt;&lt;s&gt;")&amp;"&lt;/s&gt;&lt;/t&gt;","//s"),"cm",""))),MAX(VALUE(SUBSTITUTE(_xlfn.FILTERXML("&lt;t&gt;&lt;s&gt;"&amp;SUBSTITUTE(L194,",","&lt;/s&gt;&lt;s&gt;")&amp;"&lt;/s&gt;&lt;/t&gt;","//s"),"mm","")))/10))</f>
        <v/>
      </c>
      <c r="N194" t="str">
        <f>IF('Model output'!L193="","",'Model output'!L193)</f>
        <v>Papillary carcinoma, classical type</v>
      </c>
      <c r="O194" t="str">
        <f>IF('Model output'!M193="","",'Model output'!M193)</f>
        <v/>
      </c>
      <c r="P194" t="str">
        <f>IF('Model output'!N193="","",'Model output'!N193)</f>
        <v>1.0 cm</v>
      </c>
      <c r="Q194" t="str">
        <f t="shared" si="46"/>
        <v>1.0cm</v>
      </c>
      <c r="R194" cm="1">
        <f t="array" ref="R194">IF(Q194="","",IF(ISNUMBER(SEARCH("cm",Q194)),MAX(VALUE(SUBSTITUTE(_xlfn.FILTERXML("&lt;t&gt;&lt;s&gt;"&amp;SUBSTITUTE(Q194,",","&lt;/s&gt;&lt;s&gt;")&amp;"&lt;/s&gt;&lt;/t&gt;","//s"),"cm",""))),MAX(VALUE(SUBSTITUTE(_xlfn.FILTERXML("&lt;t&gt;&lt;s&gt;"&amp;SUBSTITUTE(Q194,",","&lt;/s&gt;&lt;s&gt;")&amp;"&lt;/s&gt;&lt;/t&gt;","//s"),"mm","")))/10))</f>
        <v>1</v>
      </c>
      <c r="S194" t="str">
        <f>IF(OR('Model output'!P193="",ISNUMBER(SEARCH("Not identified", 'Model output'!P193)),ISNUMBER(SEARCH("Absent",'Model output'!P193)),ISNUMBER(SEARCH("No",'Model output'!P193)),ISNUMBER(SEARCH("Negative",'Model output'!P193))),"negative","positive")</f>
        <v>negative</v>
      </c>
      <c r="T194">
        <f>IF('Model output'!O193="","",'Model output'!O193)</f>
        <v>2</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t="str">
        <f>IF('Model output'!S193="","", IF('Model output'!S193= "[]", "", 'Model output'!S193))</f>
        <v>Absent</v>
      </c>
      <c r="Y194" t="str">
        <f>IF(OR('Model output'!S193="",ISNUMBER(SEARCH("Absent",'Model output'!S193)),ISNUMBER(SEARCH("Not identified",'Model output'!S193)),ISNUMBER(SEARCH("limited to thyroid",'Model output'!S193)),ISNUMBER(SEARCH("No",'Model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 IF('Model output'!T193="[]", "", IF('Model output'!T193="Not mentioned", "No", "Yes")))</f>
        <v/>
      </c>
      <c r="AB194" t="str">
        <f>IF(AA194&lt;&gt;"Yes","",IF(OR('Model output'!U193="",'Model output'!U193="[]",ISNUMBER(SEARCH("Not identified",'Model output'!U193))),"",'Model output'!U193))</f>
        <v/>
      </c>
      <c r="AC194" s="1" t="str">
        <f>IF(OR('Model output'!V193="", AND(ISERROR(SEARCH("Positive",'Model output'!V193)), ISNUMBER(SEARCH("Negative",'Model output'!V193))), ISNUMBER(SEARCH("Uninvolved",'Model output'!V193)), ISNUMBER(SEARCH("not involved",'Model output'!V193)), ISNUMBER(SEARCH("cannot be assessed",'Model output'!V193)), ISNUMBER(SEARCH("Free",'Model output'!V193)), ISNUMBER(SEARCH("1 mm",'Model output'!V193)), ISNUMBER(SEARCH("0.1 CM",'Model output'!V193)), ISNUMBER(SEARCH("less than 0.2 mm",'Model output'!V193)), ISNUMBER(SEARCH("less than 0.5 mm",'Model output'!V193)), ISNUMBER(SEARCH("Margins close",'Model output'!V193)), ISNUMBER(SEARCH("extends close to",'Model output'!V193)), ISNUMBER(SEARCH("abut",'Model output'!V193))), "negative", "positive")</f>
        <v>negative</v>
      </c>
      <c r="AE194" s="26"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27" t="str">
        <f t="shared" si="48"/>
        <v>1a</v>
      </c>
      <c r="AG194" s="27" t="str">
        <f t="shared" si="49"/>
        <v>1b</v>
      </c>
      <c r="AH194" s="27" t="str">
        <f t="shared" si="50"/>
        <v>0</v>
      </c>
      <c r="AI194" s="34" t="str">
        <f t="shared" si="51"/>
        <v>I</v>
      </c>
      <c r="AJ194" s="26" t="s">
        <v>937</v>
      </c>
      <c r="AK194" s="31" t="s">
        <v>945</v>
      </c>
      <c r="AL194" s="31" t="s">
        <v>940</v>
      </c>
      <c r="AM194" s="31" t="s">
        <v>944</v>
      </c>
      <c r="AN194" s="31" t="s">
        <v>70</v>
      </c>
      <c r="AO194" s="32">
        <f t="shared" ca="1" si="52"/>
        <v>1</v>
      </c>
      <c r="AP194" s="27">
        <f t="shared" si="53"/>
        <v>1</v>
      </c>
      <c r="AQ194" s="27">
        <f t="shared" si="54"/>
        <v>1</v>
      </c>
      <c r="AR194" s="27">
        <f t="shared" si="55"/>
        <v>1</v>
      </c>
      <c r="AS194" s="33">
        <f t="shared" si="36"/>
        <v>1</v>
      </c>
    </row>
    <row r="195" spans="1:45">
      <c r="A195" t="str">
        <f>'Model output'!A194</f>
        <v>TCGA-EM-A3FK</v>
      </c>
      <c r="B195" s="42">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5"/>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output'!G194)),AND(ISNUMBER(SEARCH("V ",'Model output'!G194)), NOT(ISNUMBER(SEARCH("VI",'Model output'!G194)))),ISNUMBER(SEARCH("five",'Model output'!G194)),ISNUMBER(SEARCH("5",'Model output'!G194))))), "lateral", "central"))</f>
        <v>lateral</v>
      </c>
      <c r="H195" t="str">
        <f>IF('Model output'!H194="","negative",IF('Model output'!H194="[]", "negative", IF(OR(ISNUMBER(SEARCH("lymph node",'Model output'!H194)),ISNUMBER(SEARCH("Not mentioned",'Model output'!H194)),ISNUMBER(SEARCH("neck",'Model output'!H194)),ISNUMBER(SEARCH("Not applicable",'Model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
      </c>
      <c r="L195" s="8" t="str">
        <f t="shared" si="47"/>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 carcinoma, classical (usual)</v>
      </c>
      <c r="O195" t="str">
        <f>IF('Model output'!M194="","",'Model output'!M194)</f>
        <v>Classical (papillary) architecture</v>
      </c>
      <c r="P195" t="str">
        <f>IF('Model output'!N194="","",'Model output'!N194)</f>
        <v>1.2cm</v>
      </c>
      <c r="Q195" t="str">
        <f t="shared" si="46"/>
        <v>1.2cm</v>
      </c>
      <c r="R195" cm="1">
        <f t="array" ref="R195">IF(Q195="","",IF(ISNUMBER(SEARCH("cm",Q195)),MAX(VALUE(SUBSTITUTE(_xlfn.FILTERXML("&lt;t&gt;&lt;s&gt;"&amp;SUBSTITUTE(Q195,",","&lt;/s&gt;&lt;s&gt;")&amp;"&lt;/s&gt;&lt;/t&gt;","//s"),"cm",""))),MAX(VALUE(SUBSTITUTE(_xlfn.FILTERXML("&lt;t&gt;&lt;s&gt;"&amp;SUBSTITUTE(Q195,",","&lt;/s&gt;&lt;s&gt;")&amp;"&lt;/s&gt;&lt;/t&gt;","//s"),"mm","")))/10))</f>
        <v>1.2</v>
      </c>
      <c r="S195" t="str">
        <f>IF(OR('Model output'!P194="",ISNUMBER(SEARCH("Not identified", 'Model output'!P194)),ISNUMBER(SEARCH("Absent",'Model output'!P194)),ISNUMBER(SEARCH("No",'Model output'!P194)),ISNUMBER(SEARCH("Negative",'Model output'!P194))),"negative","positive")</f>
        <v>positive</v>
      </c>
      <c r="T195" t="str">
        <f>IF('Model output'!O194="","",'Model output'!O194)</f>
        <v>Multiple</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t="str">
        <f>IF('Model output'!S194="","", IF('Model output'!S194= "[]", "", 'Model output'!S194))</f>
        <v>Not identified</v>
      </c>
      <c r="Y195" t="str">
        <f>IF(OR('Model output'!S194="",ISNUMBER(SEARCH("Absent",'Model output'!S194)),ISNUMBER(SEARCH("Not identified",'Model output'!S194)),ISNUMBER(SEARCH("limited to thyroid",'Model output'!S194)),ISNUMBER(SEARCH("No",'Model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 IF('Model output'!T194="[]", "", IF('Model output'!T194="Not mentioned", "No", "Yes")))</f>
        <v/>
      </c>
      <c r="AB195" t="str">
        <f>IF(AA195&lt;&gt;"Yes","",IF(OR('Model output'!U194="",'Model output'!U194="[]",ISNUMBER(SEARCH("Not identified",'Model output'!U194))),"",'Model output'!U194))</f>
        <v/>
      </c>
      <c r="AC195" s="1" t="str">
        <f>IF(OR('Model output'!V194="", AND(ISERROR(SEARCH("Positive",'Model output'!V194)), ISNUMBER(SEARCH("Negative",'Model output'!V194))), ISNUMBER(SEARCH("Uninvolved",'Model output'!V194)), ISNUMBER(SEARCH("not involved",'Model output'!V194)), ISNUMBER(SEARCH("cannot be assessed",'Model output'!V194)), ISNUMBER(SEARCH("Free",'Model output'!V194)), ISNUMBER(SEARCH("1 mm",'Model output'!V194)), ISNUMBER(SEARCH("0.1 CM",'Model output'!V194)), ISNUMBER(SEARCH("less than 0.2 mm",'Model output'!V194)), ISNUMBER(SEARCH("less than 0.5 mm",'Model output'!V194)), ISNUMBER(SEARCH("Margins close",'Model output'!V194)), ISNUMBER(SEARCH("extends close to",'Model output'!V194)), ISNUMBER(SEARCH("abut",'Model output'!V194))), "negative", "positive")</f>
        <v>negative</v>
      </c>
      <c r="AE195" s="26"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27" t="str">
        <f t="shared" si="48"/>
        <v>1b</v>
      </c>
      <c r="AG195" s="27" t="str">
        <f t="shared" si="49"/>
        <v>1b</v>
      </c>
      <c r="AH195" s="27" t="str">
        <f t="shared" si="50"/>
        <v>0</v>
      </c>
      <c r="AI195" s="34" t="str">
        <f t="shared" si="51"/>
        <v>I</v>
      </c>
      <c r="AJ195" s="26" t="s">
        <v>937</v>
      </c>
      <c r="AK195" s="31" t="s">
        <v>940</v>
      </c>
      <c r="AL195" s="31" t="s">
        <v>940</v>
      </c>
      <c r="AM195" s="31" t="s">
        <v>944</v>
      </c>
      <c r="AN195" s="31" t="s">
        <v>70</v>
      </c>
      <c r="AO195" s="32">
        <f t="shared" ca="1" si="52"/>
        <v>1</v>
      </c>
      <c r="AP195" s="27">
        <f t="shared" si="53"/>
        <v>1</v>
      </c>
      <c r="AQ195" s="27">
        <f t="shared" si="54"/>
        <v>1</v>
      </c>
      <c r="AR195" s="27">
        <f t="shared" si="55"/>
        <v>1</v>
      </c>
      <c r="AS195" s="33">
        <f t="shared" ref="AS195:AS258" si="56">IF(AI195=AN195,1,0)</f>
        <v>1</v>
      </c>
    </row>
    <row r="196" spans="1:45">
      <c r="A196" t="str">
        <f>'Model output'!A195</f>
        <v>TCGA-EM-A3FL</v>
      </c>
      <c r="B196" s="42">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5"/>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output'!G195)),AND(ISNUMBER(SEARCH("V ",'Model output'!G195)), NOT(ISNUMBER(SEARCH("VI",'Model output'!G195)))),ISNUMBER(SEARCH("five",'Model output'!G195)),ISNUMBER(SEARCH("5",'Model output'!G195))))), "lateral", "central"))</f>
        <v/>
      </c>
      <c r="H196" t="str">
        <f>IF('Model output'!H195="","negative",IF('Model output'!H195="[]", "negative", IF(OR(ISNUMBER(SEARCH("lymph node",'Model output'!H195)),ISNUMBER(SEARCH("Not mentioned",'Model output'!H195)),ISNUMBER(SEARCH("neck",'Model output'!H195)),ISNUMBER(SEARCH("Not applicable",'Model output'!H195))),"negative","positive")))</f>
        <v>negative</v>
      </c>
      <c r="I196">
        <f>IF('Model output'!I195="","",IF(ISNUMBER('Model output'!I195),'Model output'!I195,1))</f>
        <v>0</v>
      </c>
      <c r="J196">
        <f>IF('Model output'!J195="","",IF(AND(ISNUMBER('Model output'!J195),'Model output'!J195&lt;=I196),'Model output'!J195,IF(ISNUMBER(SEARCH("0/",'Model output'!J195)),0,1)))</f>
        <v>0</v>
      </c>
      <c r="K196" t="str" cm="1">
        <f t="array" ref="K196">IF(COUNT(FIND({0,1,2,3,4,5,6,7,8,9},'Model output'!K195))&gt;0,'Model output'!K195,"")</f>
        <v/>
      </c>
      <c r="L196" s="8" t="str">
        <f t="shared" si="47"/>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Follicular architecture, Classical cytomorphology, Oncocytic or oxyphilic cytomorphology</v>
      </c>
      <c r="P196" t="str">
        <f>IF('Model output'!N195="","",'Model output'!N195)</f>
        <v>1.5cm</v>
      </c>
      <c r="Q196" t="str">
        <f t="shared" si="46"/>
        <v>1.5cm</v>
      </c>
      <c r="R196" cm="1">
        <f t="array" ref="R196">IF(Q196="","",IF(ISNUMBER(SEARCH("cm",Q196)),MAX(VALUE(SUBSTITUTE(_xlfn.FILTERXML("&lt;t&gt;&lt;s&gt;"&amp;SUBSTITUTE(Q196,",","&lt;/s&gt;&lt;s&gt;")&amp;"&lt;/s&gt;&lt;/t&gt;","//s"),"cm",""))),MAX(VALUE(SUBSTITUTE(_xlfn.FILTERXML("&lt;t&gt;&lt;s&gt;"&amp;SUBSTITUTE(Q196,",","&lt;/s&gt;&lt;s&gt;")&amp;"&lt;/s&gt;&lt;/t&gt;","//s"),"mm","")))/10))</f>
        <v>1.5</v>
      </c>
      <c r="S196" t="str">
        <f>IF(OR('Model output'!P195="",ISNUMBER(SEARCH("Not identified", 'Model output'!P195)),ISNUMBER(SEARCH("Absent",'Model output'!P195)),ISNUMBER(SEARCH("No",'Model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t="str">
        <f>IF('Model output'!S195="","", IF('Model output'!S195= "[]", "", 'Model output'!S195))</f>
        <v>Not identified</v>
      </c>
      <c r="Y196" t="str">
        <f>IF(OR('Model output'!S195="",ISNUMBER(SEARCH("Absent",'Model output'!S195)),ISNUMBER(SEARCH("Not identified",'Model output'!S195)),ISNUMBER(SEARCH("limited to thyroid",'Model output'!S195)),ISNUMBER(SEARCH("No",'Model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 IF('Model output'!T195="[]", "", IF('Model output'!T195="Not mentioned", "No", "Yes")))</f>
        <v/>
      </c>
      <c r="AB196" t="str">
        <f>IF(AA196&lt;&gt;"Yes","",IF(OR('Model output'!U195="",'Model output'!U195="[]",ISNUMBER(SEARCH("Not identified",'Model output'!U195))),"",'Model output'!U195))</f>
        <v/>
      </c>
      <c r="AC196" s="1" t="str">
        <f>IF(OR('Model output'!V195="", AND(ISERROR(SEARCH("Positive",'Model output'!V195)), ISNUMBER(SEARCH("Negative",'Model output'!V195))), ISNUMBER(SEARCH("Uninvolved",'Model output'!V195)), ISNUMBER(SEARCH("not involved",'Model output'!V195)), ISNUMBER(SEARCH("cannot be assessed",'Model output'!V195)), ISNUMBER(SEARCH("Free",'Model output'!V195)), ISNUMBER(SEARCH("1 mm",'Model output'!V195)), ISNUMBER(SEARCH("0.1 CM",'Model output'!V195)), ISNUMBER(SEARCH("less than 0.2 mm",'Model output'!V195)), ISNUMBER(SEARCH("less than 0.5 mm",'Model output'!V195)), ISNUMBER(SEARCH("Margins close",'Model output'!V195)), ISNUMBER(SEARCH("extends close to",'Model output'!V195)), ISNUMBER(SEARCH("abut",'Model output'!V195))), "negative", "positive")</f>
        <v>negative</v>
      </c>
      <c r="AE196" s="26"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27" t="str">
        <f t="shared" si="48"/>
        <v>1b</v>
      </c>
      <c r="AG196" s="27" t="str">
        <f t="shared" si="49"/>
        <v>0</v>
      </c>
      <c r="AH196" s="27" t="str">
        <f t="shared" si="50"/>
        <v>0</v>
      </c>
      <c r="AI196" s="34" t="str">
        <f t="shared" si="51"/>
        <v>I</v>
      </c>
      <c r="AJ196" s="26" t="s">
        <v>936</v>
      </c>
      <c r="AK196" s="31" t="s">
        <v>940</v>
      </c>
      <c r="AL196" s="31" t="s">
        <v>944</v>
      </c>
      <c r="AM196" s="31" t="s">
        <v>944</v>
      </c>
      <c r="AN196" s="31" t="s">
        <v>70</v>
      </c>
      <c r="AO196" s="32">
        <f t="shared" ca="1" si="52"/>
        <v>1</v>
      </c>
      <c r="AP196" s="27">
        <f t="shared" si="53"/>
        <v>1</v>
      </c>
      <c r="AQ196" s="27">
        <f t="shared" si="54"/>
        <v>1</v>
      </c>
      <c r="AR196" s="27">
        <f t="shared" si="55"/>
        <v>1</v>
      </c>
      <c r="AS196" s="33">
        <f t="shared" si="56"/>
        <v>1</v>
      </c>
    </row>
    <row r="197" spans="1:45">
      <c r="A197" t="str">
        <f>'Model output'!A196</f>
        <v>TCGA-EM-A3FM</v>
      </c>
      <c r="B197" s="42">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5"/>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output'!G196)),AND(ISNUMBER(SEARCH("V ",'Model output'!G196)), NOT(ISNUMBER(SEARCH("VI",'Model output'!G196)))),ISNUMBER(SEARCH("five",'Model output'!G196)),ISNUMBER(SEARCH("5",'Model output'!G196))))), "lateral", "central"))</f>
        <v>lateral</v>
      </c>
      <c r="H197" t="str">
        <f>IF('Model output'!H196="","negative",IF('Model output'!H196="[]", "negative", IF(OR(ISNUMBER(SEARCH("lymph node",'Model output'!H196)),ISNUMBER(SEARCH("Not mentioned",'Model output'!H196)),ISNUMBER(SEARCH("neck",'Model output'!H196)),ISNUMBER(SEARCH("Not applicable",'Model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
      </c>
      <c r="L197" s="8" t="str">
        <f t="shared" si="47"/>
        <v/>
      </c>
      <c r="M197" t="str" cm="1">
        <f t="array" ref="M197">IF(L197="","",IF(ISNUMBER(SEARCH("cm",L197)),MAX(VALUE(SUBSTITUTE(_xlfn.FILTERXML("&lt;t&gt;&lt;s&gt;"&amp;SUBSTITUTE(L197,",","&lt;/s&gt;&lt;s&gt;")&amp;"&lt;/s&gt;&lt;/t&gt;","//s"),"cm",""))),MAX(VALUE(SUBSTITUTE(_xlfn.FILTERXML("&lt;t&gt;&lt;s&gt;"&amp;SUBSTITUTE(L197,",","&lt;/s&gt;&lt;s&gt;")&amp;"&lt;/s&gt;&lt;/t&gt;","//s"),"mm","")))/10))</f>
        <v/>
      </c>
      <c r="N197" t="str">
        <f>IF('Model output'!L196="","",'Model output'!L196)</f>
        <v>['Papillary carcinoma, classical (usual)', 'Papillary carcinoma, follicular variant']</v>
      </c>
      <c r="O197" t="str">
        <f>IF('Model output'!M196="","",'Model output'!M196)</f>
        <v>['with focal tall cell change (5%)', 'with focal capsular invasion']</v>
      </c>
      <c r="P197" t="str">
        <f>IF('Model output'!N196="","",'Model output'!N196)</f>
        <v>2.2cm</v>
      </c>
      <c r="Q197" t="str">
        <f t="shared" si="46"/>
        <v>2.2cm</v>
      </c>
      <c r="R197" cm="1">
        <f t="array" ref="R197">IF(Q197="","",IF(ISNUMBER(SEARCH("cm",Q197)),MAX(VALUE(SUBSTITUTE(_xlfn.FILTERXML("&lt;t&gt;&lt;s&gt;"&amp;SUBSTITUTE(Q197,",","&lt;/s&gt;&lt;s&gt;")&amp;"&lt;/s&gt;&lt;/t&gt;","//s"),"cm",""))),MAX(VALUE(SUBSTITUTE(_xlfn.FILTERXML("&lt;t&gt;&lt;s&gt;"&amp;SUBSTITUTE(Q197,",","&lt;/s&gt;&lt;s&gt;")&amp;"&lt;/s&gt;&lt;/t&gt;","//s"),"mm","")))/10))</f>
        <v>2.2000000000000002</v>
      </c>
      <c r="S197" t="str">
        <f>IF(OR('Model output'!P196="",ISNUMBER(SEARCH("Not identified", 'Model output'!P196)),ISNUMBER(SEARCH("Absent",'Model output'!P196)),ISNUMBER(SEARCH("No",'Model output'!P196)),ISNUMBER(SEARCH("Negative",'Model output'!P196))),"negative","positive")</f>
        <v>positive</v>
      </c>
      <c r="T197" t="str">
        <f>IF('Model output'!O196="","",'Model output'!O196)</f>
        <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t="str">
        <f>IF('Model output'!S196="","", IF('Model output'!S196= "[]", "", 'Model output'!S196))</f>
        <v>Not identified</v>
      </c>
      <c r="Y197" t="str">
        <f>IF(OR('Model output'!S196="",ISNUMBER(SEARCH("Absent",'Model output'!S196)),ISNUMBER(SEARCH("Not identified",'Model output'!S196)),ISNUMBER(SEARCH("limited to thyroid",'Model output'!S196)),ISNUMBER(SEARCH("No",'Model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 IF('Model output'!T196="[]", "", IF('Model output'!T196="Not mentioned", "No", "Yes")))</f>
        <v/>
      </c>
      <c r="AB197" t="str">
        <f>IF(AA197&lt;&gt;"Yes","",IF(OR('Model output'!U196="",'Model output'!U196="[]",ISNUMBER(SEARCH("Not identified",'Model output'!U196))),"",'Model output'!U196))</f>
        <v/>
      </c>
      <c r="AC197" s="1" t="str">
        <f>IF(OR('Model output'!V196="", AND(ISERROR(SEARCH("Positive",'Model output'!V196)), ISNUMBER(SEARCH("Negative",'Model output'!V196))), ISNUMBER(SEARCH("Uninvolved",'Model output'!V196)), ISNUMBER(SEARCH("not involved",'Model output'!V196)), ISNUMBER(SEARCH("cannot be assessed",'Model output'!V196)), ISNUMBER(SEARCH("Free",'Model output'!V196)), ISNUMBER(SEARCH("1 mm",'Model output'!V196)), ISNUMBER(SEARCH("0.1 CM",'Model output'!V196)), ISNUMBER(SEARCH("less than 0.2 mm",'Model output'!V196)), ISNUMBER(SEARCH("less than 0.5 mm",'Model output'!V196)), ISNUMBER(SEARCH("Margins close",'Model output'!V196)), ISNUMBER(SEARCH("extends close to",'Model output'!V196)), ISNUMBER(SEARCH("abut",'Model output'!V196))), "negative", "positive")</f>
        <v>negative</v>
      </c>
      <c r="AE197" s="26"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27" t="str">
        <f t="shared" si="48"/>
        <v>2</v>
      </c>
      <c r="AG197" s="27" t="str">
        <f t="shared" si="49"/>
        <v>1b</v>
      </c>
      <c r="AH197" s="27" t="str">
        <f t="shared" si="50"/>
        <v>0</v>
      </c>
      <c r="AI197" s="34" t="str">
        <f t="shared" si="51"/>
        <v>II</v>
      </c>
      <c r="AJ197" s="26" t="s">
        <v>937</v>
      </c>
      <c r="AK197" s="31" t="s">
        <v>943</v>
      </c>
      <c r="AL197" s="31" t="s">
        <v>940</v>
      </c>
      <c r="AM197" s="31" t="s">
        <v>944</v>
      </c>
      <c r="AN197" s="31" t="s">
        <v>942</v>
      </c>
      <c r="AO197" s="32">
        <f t="shared" ca="1" si="52"/>
        <v>1</v>
      </c>
      <c r="AP197" s="27">
        <f t="shared" si="53"/>
        <v>1</v>
      </c>
      <c r="AQ197" s="27">
        <f t="shared" si="54"/>
        <v>1</v>
      </c>
      <c r="AR197" s="27">
        <f t="shared" si="55"/>
        <v>1</v>
      </c>
      <c r="AS197" s="33">
        <f t="shared" si="56"/>
        <v>1</v>
      </c>
    </row>
    <row r="198" spans="1:45">
      <c r="A198" t="str">
        <f>'Model output'!A197</f>
        <v>TCGA-EM-A3FN</v>
      </c>
      <c r="B198" s="42">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5"/>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output'!G197)),AND(ISNUMBER(SEARCH("V ",'Model output'!G197)), NOT(ISNUMBER(SEARCH("VI",'Model output'!G197)))),ISNUMBER(SEARCH("five",'Model output'!G197)),ISNUMBER(SEARCH("5",'Model output'!G197))))), "lateral", "central"))</f>
        <v/>
      </c>
      <c r="H198" t="str">
        <f>IF('Model output'!H197="","negative",IF('Model output'!H197="[]", "negative", IF(OR(ISNUMBER(SEARCH("lymph node",'Model output'!H197)),ISNUMBER(SEARCH("Not mentioned",'Model output'!H197)),ISNUMBER(SEARCH("neck",'Model output'!H197)),ISNUMBER(SEARCH("Not applicable",'Model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47"/>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Follicular architecture, Classical cytomorphology</v>
      </c>
      <c r="P198" t="str">
        <f>IF('Model output'!N197="","",'Model output'!N197)</f>
        <v>4.2cm</v>
      </c>
      <c r="Q198" t="str">
        <f t="shared" si="46"/>
        <v>4.2cm</v>
      </c>
      <c r="R198" cm="1">
        <f t="array" ref="R198">IF(Q198="","",IF(ISNUMBER(SEARCH("cm",Q198)),MAX(VALUE(SUBSTITUTE(_xlfn.FILTERXML("&lt;t&gt;&lt;s&gt;"&amp;SUBSTITUTE(Q198,",","&lt;/s&gt;&lt;s&gt;")&amp;"&lt;/s&gt;&lt;/t&gt;","//s"),"cm",""))),MAX(VALUE(SUBSTITUTE(_xlfn.FILTERXML("&lt;t&gt;&lt;s&gt;"&amp;SUBSTITUTE(Q198,",","&lt;/s&gt;&lt;s&gt;")&amp;"&lt;/s&gt;&lt;/t&gt;","//s"),"mm","")))/10))</f>
        <v>4.2</v>
      </c>
      <c r="S198" t="str">
        <f>IF(OR('Model output'!P197="",ISNUMBER(SEARCH("Not identified", 'Model output'!P197)),ISNUMBER(SEARCH("Absent",'Model output'!P197)),ISNUMBER(SEARCH("No",'Model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t="str">
        <f>IF('Model output'!S197="","", IF('Model output'!S197= "[]", "", 'Model output'!S197))</f>
        <v>Not identified</v>
      </c>
      <c r="Y198" t="str">
        <f>IF(OR('Model output'!S197="",ISNUMBER(SEARCH("Absent",'Model output'!S197)),ISNUMBER(SEARCH("Not identified",'Model output'!S197)),ISNUMBER(SEARCH("limited to thyroid",'Model output'!S197)),ISNUMBER(SEARCH("No",'Model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 IF('Model output'!T197="[]", "", IF('Model output'!T197="Not mentioned", "No", "Yes")))</f>
        <v/>
      </c>
      <c r="AB198" t="str">
        <f>IF(AA198&lt;&gt;"Yes","",IF(OR('Model output'!U197="",'Model output'!U197="[]",ISNUMBER(SEARCH("Not identified",'Model output'!U197))),"",'Model output'!U197))</f>
        <v/>
      </c>
      <c r="AC198" s="1" t="str">
        <f>IF(OR('Model output'!V197="", AND(ISERROR(SEARCH("Positive",'Model output'!V197)), ISNUMBER(SEARCH("Negative",'Model output'!V197))), ISNUMBER(SEARCH("Uninvolved",'Model output'!V197)), ISNUMBER(SEARCH("not involved",'Model output'!V197)), ISNUMBER(SEARCH("cannot be assessed",'Model output'!V197)), ISNUMBER(SEARCH("Free",'Model output'!V197)), ISNUMBER(SEARCH("1 mm",'Model output'!V197)), ISNUMBER(SEARCH("0.1 CM",'Model output'!V197)), ISNUMBER(SEARCH("less than 0.2 mm",'Model output'!V197)), ISNUMBER(SEARCH("less than 0.5 mm",'Model output'!V197)), ISNUMBER(SEARCH("Margins close",'Model output'!V197)), ISNUMBER(SEARCH("extends close to",'Model output'!V197)), ISNUMBER(SEARCH("abut",'Model output'!V197))), "negative", "positive")</f>
        <v>negative</v>
      </c>
      <c r="AE198" s="26"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27" t="str">
        <f t="shared" si="48"/>
        <v>3a</v>
      </c>
      <c r="AG198" s="27" t="str">
        <f t="shared" si="49"/>
        <v>0</v>
      </c>
      <c r="AH198" s="27" t="str">
        <f t="shared" si="50"/>
        <v>0</v>
      </c>
      <c r="AI198" s="34" t="str">
        <f t="shared" si="51"/>
        <v>I</v>
      </c>
      <c r="AJ198" s="26" t="s">
        <v>936</v>
      </c>
      <c r="AK198" s="31" t="s">
        <v>946</v>
      </c>
      <c r="AL198" s="31" t="s">
        <v>941</v>
      </c>
      <c r="AM198" s="31" t="s">
        <v>944</v>
      </c>
      <c r="AN198" s="31" t="s">
        <v>70</v>
      </c>
      <c r="AO198" s="32">
        <f t="shared" ca="1" si="52"/>
        <v>1</v>
      </c>
      <c r="AP198" s="27">
        <f t="shared" si="53"/>
        <v>1</v>
      </c>
      <c r="AQ198" s="27">
        <f t="shared" si="54"/>
        <v>1</v>
      </c>
      <c r="AR198" s="27">
        <f t="shared" si="55"/>
        <v>1</v>
      </c>
      <c r="AS198" s="33">
        <f t="shared" si="56"/>
        <v>1</v>
      </c>
    </row>
    <row r="199" spans="1:45">
      <c r="A199" t="str">
        <f>'Model output'!A198</f>
        <v>TCGA-EM-A3FO</v>
      </c>
      <c r="B199" s="42">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
      </c>
      <c r="F199" t="str">
        <f t="shared" si="45"/>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output'!G198)),AND(ISNUMBER(SEARCH("V ",'Model output'!G198)), NOT(ISNUMBER(SEARCH("VI",'Model output'!G198)))),ISNUMBER(SEARCH("five",'Model output'!G198)),ISNUMBER(SEARCH("5",'Model output'!G198))))), "lateral", "central"))</f>
        <v/>
      </c>
      <c r="H199" t="str">
        <f>IF('Model output'!H198="","negative",IF('Model output'!H198="[]", "negative", IF(OR(ISNUMBER(SEARCH("lymph node",'Model output'!H198)),ISNUMBER(SEARCH("Not mentioned",'Model output'!H198)),ISNUMBER(SEARCH("neck",'Model output'!H198)),ISNUMBER(SEARCH("Not applicable",'Model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47"/>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 carcinoma, classical (usual)</v>
      </c>
      <c r="O199" t="str">
        <f>IF('Model output'!M198="","",'Model output'!M198)</f>
        <v>follicular variant papillary carcinoma</v>
      </c>
      <c r="P199" t="str">
        <f>IF('Model output'!N198="","",'Model output'!N198)</f>
        <v>4.4cm</v>
      </c>
      <c r="Q199" t="str">
        <f t="shared" si="46"/>
        <v>4.4cm</v>
      </c>
      <c r="R199" cm="1">
        <f t="array" ref="R199">IF(Q199="","",IF(ISNUMBER(SEARCH("cm",Q199)),MAX(VALUE(SUBSTITUTE(_xlfn.FILTERXML("&lt;t&gt;&lt;s&gt;"&amp;SUBSTITUTE(Q199,",","&lt;/s&gt;&lt;s&gt;")&amp;"&lt;/s&gt;&lt;/t&gt;","//s"),"cm",""))),MAX(VALUE(SUBSTITUTE(_xlfn.FILTERXML("&lt;t&gt;&lt;s&gt;"&amp;SUBSTITUTE(Q199,",","&lt;/s&gt;&lt;s&gt;")&amp;"&lt;/s&gt;&lt;/t&gt;","//s"),"mm","")))/10))</f>
        <v>4.4000000000000004</v>
      </c>
      <c r="S199" t="str">
        <f>IF(OR('Model output'!P198="",ISNUMBER(SEARCH("Not identified", 'Model output'!P198)),ISNUMBER(SEARCH("Absent",'Model output'!P198)),ISNUMBER(SEARCH("No",'Model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&lt;4</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t="str">
        <f>IF('Model output'!S198="","", IF('Model output'!S198= "[]", "", 'Model output'!S198))</f>
        <v>Not identified</v>
      </c>
      <c r="Y199" t="str">
        <f>IF(OR('Model output'!S198="",ISNUMBER(SEARCH("Absent",'Model output'!S198)),ISNUMBER(SEARCH("Not identified",'Model output'!S198)),ISNUMBER(SEARCH("limited to thyroid",'Model output'!S198)),ISNUMBER(SEARCH("No",'Model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 IF('Model output'!T198="[]", "", IF('Model output'!T198="Not mentioned", "No", "Yes")))</f>
        <v/>
      </c>
      <c r="AB199" t="str">
        <f>IF(AA199&lt;&gt;"Yes","",IF(OR('Model output'!U198="",'Model output'!U198="[]",ISNUMBER(SEARCH("Not identified",'Model output'!U198))),"",'Model output'!U198))</f>
        <v/>
      </c>
      <c r="AC199" s="1" t="str">
        <f>IF(OR('Model output'!V198="", AND(ISERROR(SEARCH("Positive",'Model output'!V198)), ISNUMBER(SEARCH("Negative",'Model output'!V198))), ISNUMBER(SEARCH("Uninvolved",'Model output'!V198)), ISNUMBER(SEARCH("not involved",'Model output'!V198)), ISNUMBER(SEARCH("cannot be assessed",'Model output'!V198)), ISNUMBER(SEARCH("Free",'Model output'!V198)), ISNUMBER(SEARCH("1 mm",'Model output'!V198)), ISNUMBER(SEARCH("0.1 CM",'Model output'!V198)), ISNUMBER(SEARCH("less than 0.2 mm",'Model output'!V198)), ISNUMBER(SEARCH("less than 0.5 mm",'Model output'!V198)), ISNUMBER(SEARCH("Margins close",'Model output'!V198)), ISNUMBER(SEARCH("extends close to",'Model output'!V198)), ISNUMBER(SEARCH("abut",'Model output'!V198))), "negative", "positive")</f>
        <v>negative</v>
      </c>
      <c r="AE199" s="26"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27" t="str">
        <f t="shared" si="48"/>
        <v>3a</v>
      </c>
      <c r="AG199" s="27" t="str">
        <f t="shared" si="49"/>
        <v>0</v>
      </c>
      <c r="AH199" s="27" t="str">
        <f t="shared" si="50"/>
        <v>0</v>
      </c>
      <c r="AI199" s="34" t="str">
        <f t="shared" si="51"/>
        <v>I</v>
      </c>
      <c r="AJ199" s="26" t="s">
        <v>937</v>
      </c>
      <c r="AK199" s="31" t="s">
        <v>946</v>
      </c>
      <c r="AL199" s="31" t="s">
        <v>941</v>
      </c>
      <c r="AM199" s="31" t="s">
        <v>944</v>
      </c>
      <c r="AN199" s="31" t="s">
        <v>70</v>
      </c>
      <c r="AO199" s="32">
        <f t="shared" ca="1" si="52"/>
        <v>1</v>
      </c>
      <c r="AP199" s="27">
        <f t="shared" si="53"/>
        <v>1</v>
      </c>
      <c r="AQ199" s="27">
        <f t="shared" si="54"/>
        <v>1</v>
      </c>
      <c r="AR199" s="27">
        <f t="shared" si="55"/>
        <v>1</v>
      </c>
      <c r="AS199" s="33">
        <f t="shared" si="56"/>
        <v>1</v>
      </c>
    </row>
    <row r="200" spans="1:45">
      <c r="A200" t="str">
        <f>'Model output'!A199</f>
        <v>TCGA-EM-A3FP</v>
      </c>
      <c r="B200" s="42">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5"/>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output'!G199)),AND(ISNUMBER(SEARCH("V ",'Model output'!G199)), NOT(ISNUMBER(SEARCH("VI",'Model output'!G199)))),ISNUMBER(SEARCH("five",'Model output'!G199)),ISNUMBER(SEARCH("5",'Model output'!G199))))), "lateral", "central"))</f>
        <v/>
      </c>
      <c r="H200" t="str">
        <f>IF('Model output'!H199="","negative",IF('Model output'!H199="[]", "negative", IF(OR(ISNUMBER(SEARCH("lymph node",'Model output'!H199)),ISNUMBER(SEARCH("Not mentioned",'Model output'!H199)),ISNUMBER(SEARCH("neck",'Model output'!H199)),ISNUMBER(SEARCH("Not applicable",'Model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8" t="str">
        <f t="shared" si="47"/>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 follicular variant</v>
      </c>
      <c r="O200" t="str">
        <f>IF('Model output'!M199="","",'Model output'!M199)</f>
        <v/>
      </c>
      <c r="P200" t="str">
        <f>IF('Model output'!N199="","",'Model output'!N199)</f>
        <v>2.2cm</v>
      </c>
      <c r="Q200" t="str">
        <f t="shared" si="46"/>
        <v>2.2cm</v>
      </c>
      <c r="R200" cm="1">
        <f t="array" ref="R200">IF(Q200="","",IF(ISNUMBER(SEARCH("cm",Q200)),MAX(VALUE(SUBSTITUTE(_xlfn.FILTERXML("&lt;t&gt;&lt;s&gt;"&amp;SUBSTITUTE(Q200,",","&lt;/s&gt;&lt;s&gt;")&amp;"&lt;/s&gt;&lt;/t&gt;","//s"),"cm",""))),MAX(VALUE(SUBSTITUTE(_xlfn.FILTERXML("&lt;t&gt;&lt;s&gt;"&amp;SUBSTITUTE(Q200,",","&lt;/s&gt;&lt;s&gt;")&amp;"&lt;/s&gt;&lt;/t&gt;","//s"),"mm","")))/10))</f>
        <v>2.2000000000000002</v>
      </c>
      <c r="S200" t="str">
        <f>IF(OR('Model output'!P199="",ISNUMBER(SEARCH("Not identified", 'Model output'!P199)),ISNUMBER(SEARCH("Absent",'Model output'!P199)),ISNUMBER(SEARCH("No",'Model output'!P199)),ISNUMBER(SEARCH("Negative",'Model output'!P199))),"negative","positive")</f>
        <v>negative</v>
      </c>
      <c r="T200">
        <f>IF('Model output'!O199="","",'Model output'!O199)</f>
        <v>1</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t="str">
        <f>IF('Model output'!S199="","", IF('Model output'!S199= "[]", "", 'Model output'!S199))</f>
        <v>Not identified</v>
      </c>
      <c r="Y200" t="str">
        <f>IF(OR('Model output'!S199="",ISNUMBER(SEARCH("Absent",'Model output'!S199)),ISNUMBER(SEARCH("Not identified",'Model output'!S199)),ISNUMBER(SEARCH("limited to thyroid",'Model output'!S199)),ISNUMBER(SEARCH("No",'Model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 IF('Model output'!T199="[]", "", IF('Model output'!T199="Not mentioned", "No", "Yes")))</f>
        <v/>
      </c>
      <c r="AB200" t="str">
        <f>IF(AA200&lt;&gt;"Yes","",IF(OR('Model output'!U199="",'Model output'!U199="[]",ISNUMBER(SEARCH("Not identified",'Model output'!U199))),"",'Model output'!U199))</f>
        <v/>
      </c>
      <c r="AC200" s="1" t="str">
        <f>IF(OR('Model output'!V199="", AND(ISERROR(SEARCH("Positive",'Model output'!V199)), ISNUMBER(SEARCH("Negative",'Model output'!V199))), ISNUMBER(SEARCH("Uninvolved",'Model output'!V199)), ISNUMBER(SEARCH("not involved",'Model output'!V199)), ISNUMBER(SEARCH("cannot be assessed",'Model output'!V199)), ISNUMBER(SEARCH("Free",'Model output'!V199)), ISNUMBER(SEARCH("1 mm",'Model output'!V199)), ISNUMBER(SEARCH("0.1 CM",'Model output'!V199)), ISNUMBER(SEARCH("less than 0.2 mm",'Model output'!V199)), ISNUMBER(SEARCH("less than 0.5 mm",'Model output'!V199)), ISNUMBER(SEARCH("Margins close",'Model output'!V199)), ISNUMBER(SEARCH("extends close to",'Model output'!V199)), ISNUMBER(SEARCH("abut",'Model output'!V199))), "negative", "positive")</f>
        <v>negative</v>
      </c>
      <c r="AE200" s="26"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27" t="str">
        <f t="shared" si="48"/>
        <v>2</v>
      </c>
      <c r="AG200" s="27" t="str">
        <f t="shared" si="49"/>
        <v>0</v>
      </c>
      <c r="AH200" s="27" t="str">
        <f t="shared" si="50"/>
        <v>0</v>
      </c>
      <c r="AI200" s="34" t="str">
        <f t="shared" si="51"/>
        <v>I</v>
      </c>
      <c r="AJ200" s="26" t="s">
        <v>936</v>
      </c>
      <c r="AK200" s="31" t="s">
        <v>943</v>
      </c>
      <c r="AL200" s="31" t="s">
        <v>941</v>
      </c>
      <c r="AM200" s="31" t="s">
        <v>944</v>
      </c>
      <c r="AN200" s="31" t="s">
        <v>70</v>
      </c>
      <c r="AO200" s="32">
        <f t="shared" ca="1" si="52"/>
        <v>1</v>
      </c>
      <c r="AP200" s="27">
        <f t="shared" si="53"/>
        <v>1</v>
      </c>
      <c r="AQ200" s="27">
        <f t="shared" si="54"/>
        <v>1</v>
      </c>
      <c r="AR200" s="27">
        <f t="shared" si="55"/>
        <v>1</v>
      </c>
      <c r="AS200" s="33">
        <f t="shared" si="56"/>
        <v>1</v>
      </c>
    </row>
    <row r="201" spans="1:45">
      <c r="A201" t="str">
        <f>'Model output'!A200</f>
        <v>TCGA-EM-A3FQ</v>
      </c>
      <c r="B201" s="42">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
      </c>
      <c r="F201" t="str">
        <f t="shared" si="45"/>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output'!G200)),AND(ISNUMBER(SEARCH("V ",'Model output'!G200)), NOT(ISNUMBER(SEARCH("VI",'Model output'!G200)))),ISNUMBER(SEARCH("five",'Model output'!G200)),ISNUMBER(SEARCH("5",'Model output'!G200))))), "lateral", "central"))</f>
        <v>lateral</v>
      </c>
      <c r="H201" t="str">
        <f>IF('Model output'!H200="","negative",IF('Model output'!H200="[]", "negative", IF(OR(ISNUMBER(SEARCH("lymph node",'Model output'!H200)),ISNUMBER(SEARCH("Not mentioned",'Model output'!H200)),ISNUMBER(SEARCH("neck",'Model output'!H200)),ISNUMBER(SEARCH("Not applicable",'Model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
      </c>
      <c r="L201" s="8" t="str">
        <f t="shared" si="47"/>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['Papillary carcinoma, classical (usual)', 'Papillary carcinoma, cribriform-morular variant']</v>
      </c>
      <c r="O201" t="str">
        <f>IF('Model output'!M200="","",'Model output'!M200)</f>
        <v>[]</v>
      </c>
      <c r="P201" t="str">
        <f>IF('Model output'!N200="","",'Model output'!N200)</f>
        <v>4.8cm</v>
      </c>
      <c r="Q201" t="str">
        <f t="shared" si="46"/>
        <v>4.8cm</v>
      </c>
      <c r="R201" cm="1">
        <f t="array" ref="R201">IF(Q201="","",IF(ISNUMBER(SEARCH("cm",Q201)),MAX(VALUE(SUBSTITUTE(_xlfn.FILTERXML("&lt;t&gt;&lt;s&gt;"&amp;SUBSTITUTE(Q201,",","&lt;/s&gt;&lt;s&gt;")&amp;"&lt;/s&gt;&lt;/t&gt;","//s"),"cm",""))),MAX(VALUE(SUBSTITUTE(_xlfn.FILTERXML("&lt;t&gt;&lt;s&gt;"&amp;SUBSTITUTE(Q201,",","&lt;/s&gt;&lt;s&gt;")&amp;"&lt;/s&gt;&lt;/t&gt;","//s"),"mm","")))/10))</f>
        <v>4.8</v>
      </c>
      <c r="S201" t="str">
        <f>IF(OR('Model output'!P200="",ISNUMBER(SEARCH("Not identified", 'Model output'!P200)),ISNUMBER(SEARCH("Absent",'Model output'!P200)),ISNUMBER(SEARCH("No",'Model output'!P200)),ISNUMBER(SEARCH("Negative",'Model output'!P200))),"negative","positive")</f>
        <v>negative</v>
      </c>
      <c r="T201" t="str">
        <f>IF('Model output'!O200="","",'Model output'!O200)</f>
        <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t="str">
        <f>IF('Model output'!S200="","", IF('Model output'!S200= "[]", "", 'Model output'!S200))</f>
        <v>Not identified</v>
      </c>
      <c r="Y201" t="str">
        <f>IF(OR('Model output'!S200="",ISNUMBER(SEARCH("Absent",'Model output'!S200)),ISNUMBER(SEARCH("Not identified",'Model output'!S200)),ISNUMBER(SEARCH("limited to thyroid",'Model output'!S200)),ISNUMBER(SEARCH("No",'Model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 IF('Model output'!T200="[]", "", IF('Model output'!T200="Not mentioned", "No", "Yes")))</f>
        <v/>
      </c>
      <c r="AB201" t="str">
        <f>IF(AA201&lt;&gt;"Yes","",IF(OR('Model output'!U200="",'Model output'!U200="[]",ISNUMBER(SEARCH("Not identified",'Model output'!U200))),"",'Model output'!U200))</f>
        <v/>
      </c>
      <c r="AC201" s="1" t="str">
        <f>IF(OR('Model output'!V200="", AND(ISERROR(SEARCH("Positive",'Model output'!V200)), ISNUMBER(SEARCH("Negative",'Model output'!V200))), ISNUMBER(SEARCH("Uninvolved",'Model output'!V200)), ISNUMBER(SEARCH("not involved",'Model output'!V200)), ISNUMBER(SEARCH("cannot be assessed",'Model output'!V200)), ISNUMBER(SEARCH("Free",'Model output'!V200)), ISNUMBER(SEARCH("1 mm",'Model output'!V200)), ISNUMBER(SEARCH("0.1 CM",'Model output'!V200)), ISNUMBER(SEARCH("less than 0.2 mm",'Model output'!V200)), ISNUMBER(SEARCH("less than 0.5 mm",'Model output'!V200)), ISNUMBER(SEARCH("Margins close",'Model output'!V200)), ISNUMBER(SEARCH("extends close to",'Model output'!V200)), ISNUMBER(SEARCH("abut",'Model output'!V200))), "negative", "positive")</f>
        <v>negative</v>
      </c>
      <c r="AE201" s="26"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intermediate</v>
      </c>
      <c r="AF201" s="27" t="str">
        <f t="shared" si="48"/>
        <v>3a</v>
      </c>
      <c r="AG201" s="27" t="str">
        <f t="shared" si="49"/>
        <v>1b</v>
      </c>
      <c r="AH201" s="27" t="str">
        <f t="shared" si="50"/>
        <v>0</v>
      </c>
      <c r="AI201" s="34" t="str">
        <f t="shared" si="51"/>
        <v>I</v>
      </c>
      <c r="AJ201" s="26" t="s">
        <v>937</v>
      </c>
      <c r="AK201" s="31" t="s">
        <v>946</v>
      </c>
      <c r="AL201" s="31" t="s">
        <v>940</v>
      </c>
      <c r="AM201" s="31" t="s">
        <v>944</v>
      </c>
      <c r="AN201" s="31" t="s">
        <v>70</v>
      </c>
      <c r="AO201" s="32">
        <f t="shared" ca="1" si="52"/>
        <v>1</v>
      </c>
      <c r="AP201" s="27">
        <f t="shared" si="53"/>
        <v>1</v>
      </c>
      <c r="AQ201" s="27">
        <f t="shared" si="54"/>
        <v>1</v>
      </c>
      <c r="AR201" s="27">
        <f t="shared" si="55"/>
        <v>1</v>
      </c>
      <c r="AS201" s="33">
        <f t="shared" si="56"/>
        <v>1</v>
      </c>
    </row>
    <row r="202" spans="1:45">
      <c r="A202" t="str">
        <f>'Model output'!A201</f>
        <v>TCGA-EM-A3FR</v>
      </c>
      <c r="B202" s="42">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5"/>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output'!G201)),AND(ISNUMBER(SEARCH("V ",'Model output'!G201)), NOT(ISNUMBER(SEARCH("VI",'Model output'!G201)))),ISNUMBER(SEARCH("five",'Model output'!G201)),ISNUMBER(SEARCH("5",'Model output'!G201))))), "lateral", "central"))</f>
        <v>central</v>
      </c>
      <c r="H202" t="str">
        <f>IF('Model output'!H201="","negative",IF('Model output'!H201="[]", "negative", IF(OR(ISNUMBER(SEARCH("lymph node",'Model output'!H201)),ISNUMBER(SEARCH("Not mentioned",'Model output'!H201)),ISNUMBER(SEARCH("neck",'Model output'!H201)),ISNUMBER(SEARCH("Not applicable",'Model output'!H201))),"negative","positive")))</f>
        <v>negative</v>
      </c>
      <c r="I202">
        <f>IF('Model output'!I201="","",IF(ISNUMBER('Model output'!I201),'Model output'!I201,1))</f>
        <v>7</v>
      </c>
      <c r="J202">
        <f>IF('Model output'!J201="","",IF(AND(ISNUMBER('Model output'!J201),'Model output'!J201&lt;=I202),'Model output'!J201,IF(ISNUMBER(SEARCH("0/",'Model output'!J201)),0,1)))</f>
        <v>2</v>
      </c>
      <c r="K202" t="str" cm="1">
        <f t="array" ref="K202">IF(COUNT(FIND({0,1,2,3,4,5,6,7,8,9},'Model output'!K201))&gt;0,'Model output'!K201,"")</f>
        <v/>
      </c>
      <c r="L202" s="8" t="str">
        <f t="shared" si="47"/>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 carcinoma, classical (usual)</v>
      </c>
      <c r="O202" t="str">
        <f>IF('Model output'!M201="","",'Model output'!M201)</f>
        <v>classical</v>
      </c>
      <c r="P202" t="str">
        <f>IF('Model output'!N201="","",'Model output'!N201)</f>
        <v>3.0cm</v>
      </c>
      <c r="Q202" t="str">
        <f t="shared" si="46"/>
        <v>3.0cm</v>
      </c>
      <c r="R202" cm="1">
        <f t="array" ref="R202">IF(Q202="","",IF(ISNUMBER(SEARCH("cm",Q202)),MAX(VALUE(SUBSTITUTE(_xlfn.FILTERXML("&lt;t&gt;&lt;s&gt;"&amp;SUBSTITUTE(Q202,",","&lt;/s&gt;&lt;s&gt;")&amp;"&lt;/s&gt;&lt;/t&gt;","//s"),"cm",""))),MAX(VALUE(SUBSTITUTE(_xlfn.FILTERXML("&lt;t&gt;&lt;s&gt;"&amp;SUBSTITUTE(Q202,",","&lt;/s&gt;&lt;s&gt;")&amp;"&lt;/s&gt;&lt;/t&gt;","//s"),"mm","")))/10))</f>
        <v>3</v>
      </c>
      <c r="S202" t="str">
        <f>IF(OR('Model output'!P201="",ISNUMBER(SEARCH("Not identified", 'Model output'!P201)),ISNUMBER(SEARCH("Absent",'Model output'!P201)),ISNUMBER(SEARCH("No",'Model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t="str">
        <f>IF('Model output'!S201="","", IF('Model output'!S201= "[]", "", 'Model output'!S201))</f>
        <v>Not identified</v>
      </c>
      <c r="Y202" t="str">
        <f>IF(OR('Model output'!S201="",ISNUMBER(SEARCH("Absent",'Model output'!S201)),ISNUMBER(SEARCH("Not identified",'Model output'!S201)),ISNUMBER(SEARCH("limited to thyroid",'Model output'!S201)),ISNUMBER(SEARCH("No",'Model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 IF('Model output'!T201="[]", "", IF('Model output'!T201="Not mentioned", "No", "Yes")))</f>
        <v/>
      </c>
      <c r="AB202" t="str">
        <f>IF(AA202&lt;&gt;"Yes","",IF(OR('Model output'!U201="",'Model output'!U201="[]",ISNUMBER(SEARCH("Not identified",'Model output'!U201))),"",'Model output'!U201))</f>
        <v/>
      </c>
      <c r="AC202" s="1" t="str">
        <f>IF(OR('Model output'!V201="", AND(ISERROR(SEARCH("Positive",'Model output'!V201)), ISNUMBER(SEARCH("Negative",'Model output'!V201))), ISNUMBER(SEARCH("Uninvolved",'Model output'!V201)), ISNUMBER(SEARCH("not involved",'Model output'!V201)), ISNUMBER(SEARCH("cannot be assessed",'Model output'!V201)), ISNUMBER(SEARCH("Free",'Model output'!V201)), ISNUMBER(SEARCH("1 mm",'Model output'!V201)), ISNUMBER(SEARCH("0.1 CM",'Model output'!V201)), ISNUMBER(SEARCH("less than 0.2 mm",'Model output'!V201)), ISNUMBER(SEARCH("less than 0.5 mm",'Model output'!V201)), ISNUMBER(SEARCH("Margins close",'Model output'!V201)), ISNUMBER(SEARCH("extends close to",'Model output'!V201)), ISNUMBER(SEARCH("abut",'Model output'!V201))), "negative", "positive")</f>
        <v>negative</v>
      </c>
      <c r="AE202" s="26"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low</v>
      </c>
      <c r="AF202" s="27" t="str">
        <f t="shared" si="48"/>
        <v>2</v>
      </c>
      <c r="AG202" s="27" t="str">
        <f t="shared" si="49"/>
        <v>1a</v>
      </c>
      <c r="AH202" s="27" t="str">
        <f t="shared" si="50"/>
        <v>0</v>
      </c>
      <c r="AI202" s="34" t="str">
        <f t="shared" si="51"/>
        <v>II</v>
      </c>
      <c r="AJ202" s="26" t="s">
        <v>936</v>
      </c>
      <c r="AK202" s="31" t="s">
        <v>943</v>
      </c>
      <c r="AL202" s="31" t="s">
        <v>945</v>
      </c>
      <c r="AM202" s="31" t="s">
        <v>944</v>
      </c>
      <c r="AN202" s="31" t="s">
        <v>942</v>
      </c>
      <c r="AO202" s="32">
        <f t="shared" ca="1" si="52"/>
        <v>1</v>
      </c>
      <c r="AP202" s="27">
        <f t="shared" si="53"/>
        <v>1</v>
      </c>
      <c r="AQ202" s="27">
        <f t="shared" si="54"/>
        <v>1</v>
      </c>
      <c r="AR202" s="27">
        <f t="shared" si="55"/>
        <v>1</v>
      </c>
      <c r="AS202" s="33">
        <f t="shared" si="56"/>
        <v>1</v>
      </c>
    </row>
    <row r="203" spans="1:45">
      <c r="A203" t="str">
        <f>'Model output'!A202</f>
        <v>TCGA-EM-A3O3</v>
      </c>
      <c r="B203" s="42">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5"/>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output'!G202)),AND(ISNUMBER(SEARCH("V ",'Model output'!G202)), NOT(ISNUMBER(SEARCH("VI",'Model output'!G202)))),ISNUMBER(SEARCH("five",'Model output'!G202)),ISNUMBER(SEARCH("5",'Model output'!G202))))), "lateral", "central"))</f>
        <v>central</v>
      </c>
      <c r="H203" t="str">
        <f>IF('Model output'!H202="","negative",IF('Model output'!H202="[]", "negative", IF(OR(ISNUMBER(SEARCH("lymph node",'Model output'!H202)),ISNUMBER(SEARCH("Not mentioned",'Model output'!H202)),ISNUMBER(SEARCH("neck",'Model output'!H202)),ISNUMBER(SEARCH("Not applicable",'Model output'!H202))),"negative","positive")))</f>
        <v>negative</v>
      </c>
      <c r="I203">
        <f>IF('Model output'!I202="","",IF(ISNUMBER('Model output'!I202),'Model output'!I202,1))</f>
        <v>16</v>
      </c>
      <c r="J203">
        <f>IF('Model output'!J202="","",IF(AND(ISNUMBER('Model output'!J202),'Model output'!J202&lt;=I203),'Model output'!J202,IF(ISNUMBER(SEARCH("0/",'Model output'!J202)),0,1)))</f>
        <v>3</v>
      </c>
      <c r="K203" t="str" cm="1">
        <f t="array" ref="K203">IF(COUNT(FIND({0,1,2,3,4,5,6,7,8,9},'Model output'!K202))&gt;0,'Model output'!K202,"")</f>
        <v/>
      </c>
      <c r="L203" s="8" t="str">
        <f t="shared" si="47"/>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 carcinoma, classical (usual)</v>
      </c>
      <c r="O203" t="str">
        <f>IF('Model output'!M202="","",'Model output'!M202)</f>
        <v>Warthin-like and hobnail cell change, cribriform-morular architecture</v>
      </c>
      <c r="P203" t="str">
        <f>IF('Model output'!N202="","",'Model output'!N202)</f>
        <v>3.1 cm</v>
      </c>
      <c r="Q203" t="str">
        <f t="shared" si="46"/>
        <v>3.1cm</v>
      </c>
      <c r="R203" cm="1">
        <f t="array" ref="R203">IF(Q203="","",IF(ISNUMBER(SEARCH("cm",Q203)),MAX(VALUE(SUBSTITUTE(_xlfn.FILTERXML("&lt;t&gt;&lt;s&gt;"&amp;SUBSTITUTE(Q203,",","&lt;/s&gt;&lt;s&gt;")&amp;"&lt;/s&gt;&lt;/t&gt;","//s"),"cm",""))),MAX(VALUE(SUBSTITUTE(_xlfn.FILTERXML("&lt;t&gt;&lt;s&gt;"&amp;SUBSTITUTE(Q203,",","&lt;/s&gt;&lt;s&gt;")&amp;"&lt;/s&gt;&lt;/t&gt;","//s"),"mm","")))/10))</f>
        <v>3.1</v>
      </c>
      <c r="S203" t="str">
        <f>IF(OR('Model output'!P202="",ISNUMBER(SEARCH("Not identified", 'Model output'!P202)),ISNUMBER(SEARCH("Absent",'Model output'!P202)),ISNUMBER(SEARCH("No",'Model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t="str">
        <f>IF('Model output'!S202="","", IF('Model output'!S202= "[]", "", 'Model output'!S202))</f>
        <v>Not identified</v>
      </c>
      <c r="Y203" t="str">
        <f>IF(OR('Model output'!S202="",ISNUMBER(SEARCH("Absent",'Model output'!S202)),ISNUMBER(SEARCH("Not identified",'Model output'!S202)),ISNUMBER(SEARCH("limited to thyroid",'Model output'!S202)),ISNUMBER(SEARCH("No",'Model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 IF('Model output'!T202="[]", "", IF('Model output'!T202="Not mentioned", "No", "Yes")))</f>
        <v/>
      </c>
      <c r="AB203" t="str">
        <f>IF(AA203&lt;&gt;"Yes","",IF(OR('Model output'!U202="",'Model output'!U202="[]",ISNUMBER(SEARCH("Not identified",'Model output'!U202))),"",'Model output'!U202))</f>
        <v/>
      </c>
      <c r="AC203" s="1" t="str">
        <f>IF(OR('Model output'!V202="", AND(ISERROR(SEARCH("Positive",'Model output'!V202)), ISNUMBER(SEARCH("Negative",'Model output'!V202))), ISNUMBER(SEARCH("Uninvolved",'Model output'!V202)), ISNUMBER(SEARCH("not involved",'Model output'!V202)), ISNUMBER(SEARCH("cannot be assessed",'Model output'!V202)), ISNUMBER(SEARCH("Free",'Model output'!V202)), ISNUMBER(SEARCH("1 mm",'Model output'!V202)), ISNUMBER(SEARCH("0.1 CM",'Model output'!V202)), ISNUMBER(SEARCH("less than 0.2 mm",'Model output'!V202)), ISNUMBER(SEARCH("less than 0.5 mm",'Model output'!V202)), ISNUMBER(SEARCH("Margins close",'Model output'!V202)), ISNUMBER(SEARCH("extends close to",'Model output'!V202)), ISNUMBER(SEARCH("abut",'Model output'!V202))), "negative", "positive")</f>
        <v>negative</v>
      </c>
      <c r="AE203" s="26"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intermediate</v>
      </c>
      <c r="AF203" s="27" t="str">
        <f t="shared" si="48"/>
        <v>2</v>
      </c>
      <c r="AG203" s="27" t="str">
        <f t="shared" si="49"/>
        <v>1a</v>
      </c>
      <c r="AH203" s="27" t="str">
        <f t="shared" si="50"/>
        <v>0</v>
      </c>
      <c r="AI203" s="34" t="str">
        <f t="shared" si="51"/>
        <v>II</v>
      </c>
      <c r="AJ203" s="26" t="s">
        <v>937</v>
      </c>
      <c r="AK203" s="31" t="s">
        <v>943</v>
      </c>
      <c r="AL203" s="31" t="s">
        <v>945</v>
      </c>
      <c r="AM203" s="31" t="s">
        <v>944</v>
      </c>
      <c r="AN203" s="31" t="s">
        <v>942</v>
      </c>
      <c r="AO203" s="32">
        <f t="shared" ca="1" si="52"/>
        <v>1</v>
      </c>
      <c r="AP203" s="27">
        <f t="shared" si="53"/>
        <v>1</v>
      </c>
      <c r="AQ203" s="27">
        <f t="shared" si="54"/>
        <v>1</v>
      </c>
      <c r="AR203" s="27">
        <f t="shared" si="55"/>
        <v>1</v>
      </c>
      <c r="AS203" s="33">
        <f t="shared" si="56"/>
        <v>1</v>
      </c>
    </row>
    <row r="204" spans="1:45">
      <c r="A204" t="str">
        <f>'Model output'!A203</f>
        <v>TCGA-EM-A3O6</v>
      </c>
      <c r="B204" s="42">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5"/>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output'!G203)),AND(ISNUMBER(SEARCH("V ",'Model output'!G203)), NOT(ISNUMBER(SEARCH("VI",'Model output'!G203)))),ISNUMBER(SEARCH("five",'Model output'!G203)),ISNUMBER(SEARCH("5",'Model output'!G203))))), "lateral", "central"))</f>
        <v/>
      </c>
      <c r="H204" t="str">
        <f>IF('Model output'!H203="","negative",IF('Model output'!H203="[]", "negative", IF(OR(ISNUMBER(SEARCH("lymph node",'Model output'!H203)),ISNUMBER(SEARCH("Not mentioned",'Model output'!H203)),ISNUMBER(SEARCH("neck",'Model output'!H203)),ISNUMBER(SEARCH("Not applicable",'Model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8" t="str">
        <f t="shared" si="47"/>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Follicular architecture, Classical cytomorphology, Oncocytic or oxyphilic cytomorphology</v>
      </c>
      <c r="P204" t="str">
        <f>IF('Model output'!N203="","",'Model output'!N203)</f>
        <v>4.0cm</v>
      </c>
      <c r="Q204" t="str">
        <f t="shared" si="46"/>
        <v>4.0cm</v>
      </c>
      <c r="R204" cm="1">
        <f t="array" ref="R204">IF(Q204="","",IF(ISNUMBER(SEARCH("cm",Q204)),MAX(VALUE(SUBSTITUTE(_xlfn.FILTERXML("&lt;t&gt;&lt;s&gt;"&amp;SUBSTITUTE(Q204,",","&lt;/s&gt;&lt;s&gt;")&amp;"&lt;/s&gt;&lt;/t&gt;","//s"),"cm",""))),MAX(VALUE(SUBSTITUTE(_xlfn.FILTERXML("&lt;t&gt;&lt;s&gt;"&amp;SUBSTITUTE(Q204,",","&lt;/s&gt;&lt;s&gt;")&amp;"&lt;/s&gt;&lt;/t&gt;","//s"),"mm","")))/10))</f>
        <v>4</v>
      </c>
      <c r="S204" t="str">
        <f>IF(OR('Model output'!P203="",ISNUMBER(SEARCH("Not identified", 'Model output'!P203)),ISNUMBER(SEARCH("Absent",'Model output'!P203)),ISNUMBER(SEARCH("No",'Model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t="str">
        <f>IF('Model output'!S203="","", IF('Model output'!S203= "[]", "", 'Model output'!S203))</f>
        <v>Not identified</v>
      </c>
      <c r="Y204" t="str">
        <f>IF(OR('Model output'!S203="",ISNUMBER(SEARCH("Absent",'Model output'!S203)),ISNUMBER(SEARCH("Not identified",'Model output'!S203)),ISNUMBER(SEARCH("limited to thyroid",'Model output'!S203)),ISNUMBER(SEARCH("No",'Model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 IF('Model output'!T203="[]", "", IF('Model output'!T203="Not mentioned", "No", "Yes")))</f>
        <v/>
      </c>
      <c r="AB204" t="str">
        <f>IF(AA204&lt;&gt;"Yes","",IF(OR('Model output'!U203="",'Model output'!U203="[]",ISNUMBER(SEARCH("Not identified",'Model output'!U203))),"",'Model output'!U203))</f>
        <v/>
      </c>
      <c r="AC204" s="1" t="str">
        <f>IF(OR('Model output'!V203="", AND(ISERROR(SEARCH("Positive",'Model output'!V203)), ISNUMBER(SEARCH("Negative",'Model output'!V203))), ISNUMBER(SEARCH("Uninvolved",'Model output'!V203)), ISNUMBER(SEARCH("not involved",'Model output'!V203)), ISNUMBER(SEARCH("cannot be assessed",'Model output'!V203)), ISNUMBER(SEARCH("Free",'Model output'!V203)), ISNUMBER(SEARCH("1 mm",'Model output'!V203)), ISNUMBER(SEARCH("0.1 CM",'Model output'!V203)), ISNUMBER(SEARCH("less than 0.2 mm",'Model output'!V203)), ISNUMBER(SEARCH("less than 0.5 mm",'Model output'!V203)), ISNUMBER(SEARCH("Margins close",'Model output'!V203)), ISNUMBER(SEARCH("extends close to",'Model output'!V203)), ISNUMBER(SEARCH("abut",'Model output'!V203))), "negative", "positive")</f>
        <v>negative</v>
      </c>
      <c r="AE204" s="26"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27" t="str">
        <f t="shared" si="48"/>
        <v>2</v>
      </c>
      <c r="AG204" s="27" t="str">
        <f t="shared" si="49"/>
        <v>0</v>
      </c>
      <c r="AH204" s="27" t="str">
        <f t="shared" si="50"/>
        <v>0</v>
      </c>
      <c r="AI204" s="34" t="str">
        <f t="shared" si="51"/>
        <v>I</v>
      </c>
      <c r="AJ204" s="26" t="s">
        <v>936</v>
      </c>
      <c r="AK204" s="31" t="s">
        <v>943</v>
      </c>
      <c r="AL204" s="31" t="s">
        <v>944</v>
      </c>
      <c r="AM204" s="31" t="s">
        <v>944</v>
      </c>
      <c r="AN204" s="31" t="s">
        <v>70</v>
      </c>
      <c r="AO204" s="32">
        <f t="shared" ca="1" si="52"/>
        <v>1</v>
      </c>
      <c r="AP204" s="27">
        <f t="shared" si="53"/>
        <v>1</v>
      </c>
      <c r="AQ204" s="27">
        <f t="shared" si="54"/>
        <v>1</v>
      </c>
      <c r="AR204" s="27">
        <f t="shared" si="55"/>
        <v>1</v>
      </c>
      <c r="AS204" s="33">
        <f t="shared" si="56"/>
        <v>1</v>
      </c>
    </row>
    <row r="205" spans="1:45">
      <c r="A205" t="str">
        <f>'Model output'!A204</f>
        <v>TCGA-EM-A3O7</v>
      </c>
      <c r="B205" s="42">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5"/>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output'!G204)),AND(ISNUMBER(SEARCH("V ",'Model output'!G204)), NOT(ISNUMBER(SEARCH("VI",'Model output'!G204)))),ISNUMBER(SEARCH("five",'Model output'!G204)),ISNUMBER(SEARCH("5",'Model output'!G204))))), "lateral", "central"))</f>
        <v/>
      </c>
      <c r="H205" t="str">
        <f>IF('Model output'!H204="","negative",IF('Model output'!H204="[]", "negative", IF(OR(ISNUMBER(SEARCH("lymph node",'Model output'!H204)),ISNUMBER(SEARCH("Not mentioned",'Model output'!H204)),ISNUMBER(SEARCH("neck",'Model output'!H204)),ISNUMBER(SEARCH("Not applicable",'Model output'!H204))),"negative","positive")))</f>
        <v>negative</v>
      </c>
      <c r="I205">
        <f>IF('Model output'!I204="","",IF(ISNUMBER('Model output'!I204),'Model output'!I204,1))</f>
        <v>0</v>
      </c>
      <c r="J205">
        <f>IF('Model output'!J204="","",IF(AND(ISNUMBER('Model output'!J204),'Model output'!J204&lt;=I205),'Model output'!J204,IF(ISNUMBER(SEARCH("0/",'Model output'!J204)),0,1)))</f>
        <v>0</v>
      </c>
      <c r="K205" t="str" cm="1">
        <f t="array" ref="K205">IF(COUNT(FIND({0,1,2,3,4,5,6,7,8,9},'Model output'!K204))&gt;0,'Model output'!K204,"")</f>
        <v/>
      </c>
      <c r="L205" s="8" t="str">
        <f t="shared" si="47"/>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v>
      </c>
      <c r="O205" t="str">
        <f>IF('Model output'!M204="","",'Model output'!M204)</f>
        <v>Classical (usual)</v>
      </c>
      <c r="P205" t="str">
        <f>IF('Model output'!N204="","",'Model output'!N204)</f>
        <v>5.0cm</v>
      </c>
      <c r="Q205" t="str">
        <f t="shared" si="46"/>
        <v>5.0cm</v>
      </c>
      <c r="R205" cm="1">
        <f t="array" ref="R205">IF(Q205="","",IF(ISNUMBER(SEARCH("cm",Q205)),MAX(VALUE(SUBSTITUTE(_xlfn.FILTERXML("&lt;t&gt;&lt;s&gt;"&amp;SUBSTITUTE(Q205,",","&lt;/s&gt;&lt;s&gt;")&amp;"&lt;/s&gt;&lt;/t&gt;","//s"),"cm",""))),MAX(VALUE(SUBSTITUTE(_xlfn.FILTERXML("&lt;t&gt;&lt;s&gt;"&amp;SUBSTITUTE(Q205,",","&lt;/s&gt;&lt;s&gt;")&amp;"&lt;/s&gt;&lt;/t&gt;","//s"),"mm","")))/10))</f>
        <v>5</v>
      </c>
      <c r="S205" t="str">
        <f>IF(OR('Model output'!P204="",ISNUMBER(SEARCH("Not identified", 'Model output'!P204)),ISNUMBER(SEARCH("Absent",'Model output'!P204)),ISNUMBER(SEARCH("No",'Model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t="str">
        <f>IF('Model output'!S204="","", IF('Model output'!S204= "[]", "", 'Model output'!S204))</f>
        <v>Not identified</v>
      </c>
      <c r="Y205" t="str">
        <f>IF(OR('Model output'!S204="",ISNUMBER(SEARCH("Absent",'Model output'!S204)),ISNUMBER(SEARCH("Not identified",'Model output'!S204)),ISNUMBER(SEARCH("limited to thyroid",'Model output'!S204)),ISNUMBER(SEARCH("No",'Model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 IF('Model output'!T204="[]", "", IF('Model output'!T204="Not mentioned", "No", "Yes")))</f>
        <v/>
      </c>
      <c r="AB205" t="str">
        <f>IF(AA205&lt;&gt;"Yes","",IF(OR('Model output'!U204="",'Model output'!U204="[]",ISNUMBER(SEARCH("Not identified",'Model output'!U204))),"",'Model output'!U204))</f>
        <v/>
      </c>
      <c r="AC205" s="1" t="str">
        <f>IF(OR('Model output'!V204="", AND(ISERROR(SEARCH("Positive",'Model output'!V204)), ISNUMBER(SEARCH("Negative",'Model output'!V204))), ISNUMBER(SEARCH("Uninvolved",'Model output'!V204)), ISNUMBER(SEARCH("not involved",'Model output'!V204)), ISNUMBER(SEARCH("cannot be assessed",'Model output'!V204)), ISNUMBER(SEARCH("Free",'Model output'!V204)), ISNUMBER(SEARCH("1 mm",'Model output'!V204)), ISNUMBER(SEARCH("0.1 CM",'Model output'!V204)), ISNUMBER(SEARCH("less than 0.2 mm",'Model output'!V204)), ISNUMBER(SEARCH("less than 0.5 mm",'Model output'!V204)), ISNUMBER(SEARCH("Margins close",'Model output'!V204)), ISNUMBER(SEARCH("extends close to",'Model output'!V204)), ISNUMBER(SEARCH("abut",'Model output'!V204))), "negative", "positive")</f>
        <v>negative</v>
      </c>
      <c r="AE205" s="26"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27" t="str">
        <f t="shared" si="48"/>
        <v>3a</v>
      </c>
      <c r="AG205" s="27" t="str">
        <f t="shared" si="49"/>
        <v>0</v>
      </c>
      <c r="AH205" s="27" t="str">
        <f t="shared" si="50"/>
        <v>0</v>
      </c>
      <c r="AI205" s="34" t="str">
        <f t="shared" si="51"/>
        <v>I</v>
      </c>
      <c r="AJ205" s="26" t="s">
        <v>936</v>
      </c>
      <c r="AK205" s="31" t="s">
        <v>946</v>
      </c>
      <c r="AL205" s="31" t="s">
        <v>944</v>
      </c>
      <c r="AM205" s="31" t="s">
        <v>944</v>
      </c>
      <c r="AN205" s="31" t="s">
        <v>70</v>
      </c>
      <c r="AO205" s="32">
        <f t="shared" ca="1" si="52"/>
        <v>1</v>
      </c>
      <c r="AP205" s="27">
        <f t="shared" si="53"/>
        <v>1</v>
      </c>
      <c r="AQ205" s="27">
        <f t="shared" si="54"/>
        <v>1</v>
      </c>
      <c r="AR205" s="27">
        <f t="shared" si="55"/>
        <v>1</v>
      </c>
      <c r="AS205" s="33">
        <f t="shared" si="56"/>
        <v>1</v>
      </c>
    </row>
    <row r="206" spans="1:45">
      <c r="A206" t="str">
        <f>'Model output'!A205</f>
        <v>TCGA-EM-A3O8</v>
      </c>
      <c r="B206" s="42">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45"/>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output'!G205)),AND(ISNUMBER(SEARCH("V ",'Model output'!G205)), NOT(ISNUMBER(SEARCH("VI",'Model output'!G205)))),ISNUMBER(SEARCH("five",'Model output'!G205)),ISNUMBER(SEARCH("5",'Model output'!G205))))), "lateral", "central"))</f>
        <v/>
      </c>
      <c r="H206" t="str">
        <f>IF('Model output'!H205="","negative",IF('Model output'!H205="[]", "negative", IF(OR(ISNUMBER(SEARCH("lymph node",'Model output'!H205)),ISNUMBER(SEARCH("Not mentioned",'Model output'!H205)),ISNUMBER(SEARCH("neck",'Model output'!H205)),ISNUMBER(SEARCH("Not applicable",'Model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8" t="str">
        <f t="shared" si="47"/>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 follicular variant</v>
      </c>
      <c r="O206" t="str">
        <f>IF('Model output'!M205="","",'Model output'!M205)</f>
        <v/>
      </c>
      <c r="P206" t="str">
        <f>IF('Model output'!N205="","",'Model output'!N205)</f>
        <v>1.3cm</v>
      </c>
      <c r="Q206" t="str">
        <f t="shared" si="46"/>
        <v>1.3cm</v>
      </c>
      <c r="R206" cm="1">
        <f t="array" ref="R206">IF(Q206="","",IF(ISNUMBER(SEARCH("cm",Q206)),MAX(VALUE(SUBSTITUTE(_xlfn.FILTERXML("&lt;t&gt;&lt;s&gt;"&amp;SUBSTITUTE(Q206,",","&lt;/s&gt;&lt;s&gt;")&amp;"&lt;/s&gt;&lt;/t&gt;","//s"),"cm",""))),MAX(VALUE(SUBSTITUTE(_xlfn.FILTERXML("&lt;t&gt;&lt;s&gt;"&amp;SUBSTITUTE(Q206,",","&lt;/s&gt;&lt;s&gt;")&amp;"&lt;/s&gt;&lt;/t&gt;","//s"),"mm","")))/10))</f>
        <v>1.3</v>
      </c>
      <c r="S206" t="str">
        <f>IF(OR('Model output'!P205="",ISNUMBER(SEARCH("Not identified", 'Model output'!P205)),ISNUMBER(SEARCH("Absent",'Model output'!P205)),ISNUMBER(SEARCH("No",'Model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t="str">
        <f>IF('Model output'!S205="","", IF('Model output'!S205= "[]", "", 'Model output'!S205))</f>
        <v>Not identified</v>
      </c>
      <c r="Y206" t="str">
        <f>IF(OR('Model output'!S205="",ISNUMBER(SEARCH("Absent",'Model output'!S205)),ISNUMBER(SEARCH("Not identified",'Model output'!S205)),ISNUMBER(SEARCH("limited to thyroid",'Model output'!S205)),ISNUMBER(SEARCH("No",'Model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 IF('Model output'!T205="[]", "", IF('Model output'!T205="Not mentioned", "No", "Yes")))</f>
        <v/>
      </c>
      <c r="AB206" t="str">
        <f>IF(AA206&lt;&gt;"Yes","",IF(OR('Model output'!U205="",'Model output'!U205="[]",ISNUMBER(SEARCH("Not identified",'Model output'!U205))),"",'Model output'!U205))</f>
        <v/>
      </c>
      <c r="AC206" s="1" t="str">
        <f>IF(OR('Model output'!V205="", AND(ISERROR(SEARCH("Positive",'Model output'!V205)), ISNUMBER(SEARCH("Negative",'Model output'!V205))), ISNUMBER(SEARCH("Uninvolved",'Model output'!V205)), ISNUMBER(SEARCH("not involved",'Model output'!V205)), ISNUMBER(SEARCH("cannot be assessed",'Model output'!V205)), ISNUMBER(SEARCH("Free",'Model output'!V205)), ISNUMBER(SEARCH("1 mm",'Model output'!V205)), ISNUMBER(SEARCH("0.1 CM",'Model output'!V205)), ISNUMBER(SEARCH("less than 0.2 mm",'Model output'!V205)), ISNUMBER(SEARCH("less than 0.5 mm",'Model output'!V205)), ISNUMBER(SEARCH("Margins close",'Model output'!V205)), ISNUMBER(SEARCH("extends close to",'Model output'!V205)), ISNUMBER(SEARCH("abut",'Model output'!V205))), "negative", "positive")</f>
        <v>negative</v>
      </c>
      <c r="AE206" s="26"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27" t="str">
        <f t="shared" si="48"/>
        <v>1b</v>
      </c>
      <c r="AG206" s="27" t="str">
        <f t="shared" si="49"/>
        <v>0</v>
      </c>
      <c r="AH206" s="27" t="str">
        <f t="shared" si="50"/>
        <v>0</v>
      </c>
      <c r="AI206" s="34" t="str">
        <f t="shared" si="51"/>
        <v>I</v>
      </c>
      <c r="AJ206" s="26" t="s">
        <v>936</v>
      </c>
      <c r="AK206" s="31" t="s">
        <v>940</v>
      </c>
      <c r="AL206" s="31" t="s">
        <v>941</v>
      </c>
      <c r="AM206" s="31" t="s">
        <v>944</v>
      </c>
      <c r="AN206" s="31" t="s">
        <v>70</v>
      </c>
      <c r="AO206" s="32">
        <f t="shared" ca="1" si="52"/>
        <v>1</v>
      </c>
      <c r="AP206" s="27">
        <f t="shared" si="53"/>
        <v>1</v>
      </c>
      <c r="AQ206" s="27">
        <f t="shared" si="54"/>
        <v>1</v>
      </c>
      <c r="AR206" s="27">
        <f t="shared" si="55"/>
        <v>1</v>
      </c>
      <c r="AS206" s="33">
        <f t="shared" si="56"/>
        <v>1</v>
      </c>
    </row>
    <row r="207" spans="1:45">
      <c r="A207" t="str">
        <f>'Model output'!A206</f>
        <v>TCGA-EM-A3O9</v>
      </c>
      <c r="B207" s="42">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5"/>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output'!G206)),AND(ISNUMBER(SEARCH("V ",'Model output'!G206)), NOT(ISNUMBER(SEARCH("VI",'Model output'!G206)))),ISNUMBER(SEARCH("five",'Model output'!G206)),ISNUMBER(SEARCH("5",'Model output'!G206))))), "lateral", "central"))</f>
        <v/>
      </c>
      <c r="H207" t="str">
        <f>IF('Model output'!H206="","negative",IF('Model output'!H206="[]", "negative", IF(OR(ISNUMBER(SEARCH("lymph node",'Model output'!H206)),ISNUMBER(SEARCH("Not mentioned",'Model output'!H206)),ISNUMBER(SEARCH("neck",'Model output'!H206)),ISNUMBER(SEARCH("Not applicable",'Model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47"/>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 follicular variant</v>
      </c>
      <c r="O207" t="str">
        <f>IF('Model output'!M206="","",'Model output'!M206)</f>
        <v>oncocytic or oxyphilic variant</v>
      </c>
      <c r="P207" t="str">
        <f>IF('Model output'!N206="","",'Model output'!N206)</f>
        <v>4.5cm</v>
      </c>
      <c r="Q207" t="str">
        <f t="shared" si="46"/>
        <v>4.5cm</v>
      </c>
      <c r="R207" cm="1">
        <f t="array" ref="R207">IF(Q207="","",IF(ISNUMBER(SEARCH("cm",Q207)),MAX(VALUE(SUBSTITUTE(_xlfn.FILTERXML("&lt;t&gt;&lt;s&gt;"&amp;SUBSTITUTE(Q207,",","&lt;/s&gt;&lt;s&gt;")&amp;"&lt;/s&gt;&lt;/t&gt;","//s"),"cm",""))),MAX(VALUE(SUBSTITUTE(_xlfn.FILTERXML("&lt;t&gt;&lt;s&gt;"&amp;SUBSTITUTE(Q207,",","&lt;/s&gt;&lt;s&gt;")&amp;"&lt;/s&gt;&lt;/t&gt;","//s"),"mm","")))/10))</f>
        <v>4.5</v>
      </c>
      <c r="S207" t="str">
        <f>IF(OR('Model output'!P206="",ISNUMBER(SEARCH("Not identified", 'Model output'!P206)),ISNUMBER(SEARCH("Absent",'Model output'!P206)),ISNUMBER(SEARCH("No",'Model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t="str">
        <f>IF('Model output'!S206="","", IF('Model output'!S206= "[]", "", 'Model output'!S206))</f>
        <v>Not identified</v>
      </c>
      <c r="Y207" t="str">
        <f>IF(OR('Model output'!S206="",ISNUMBER(SEARCH("Absent",'Model output'!S206)),ISNUMBER(SEARCH("Not identified",'Model output'!S206)),ISNUMBER(SEARCH("limited to thyroid",'Model output'!S206)),ISNUMBER(SEARCH("No",'Model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 IF('Model output'!T206="[]", "", IF('Model output'!T206="Not mentioned", "No", "Yes")))</f>
        <v/>
      </c>
      <c r="AB207" t="str">
        <f>IF(AA207&lt;&gt;"Yes","",IF(OR('Model output'!U206="",'Model output'!U206="[]",ISNUMBER(SEARCH("Not identified",'Model output'!U206))),"",'Model output'!U206))</f>
        <v/>
      </c>
      <c r="AC207" s="1" t="str">
        <f>IF(OR('Model output'!V206="", AND(ISERROR(SEARCH("Positive",'Model output'!V206)), ISNUMBER(SEARCH("Negative",'Model output'!V206))), ISNUMBER(SEARCH("Uninvolved",'Model output'!V206)), ISNUMBER(SEARCH("not involved",'Model output'!V206)), ISNUMBER(SEARCH("cannot be assessed",'Model output'!V206)), ISNUMBER(SEARCH("Free",'Model output'!V206)), ISNUMBER(SEARCH("1 mm",'Model output'!V206)), ISNUMBER(SEARCH("0.1 CM",'Model output'!V206)), ISNUMBER(SEARCH("less than 0.2 mm",'Model output'!V206)), ISNUMBER(SEARCH("less than 0.5 mm",'Model output'!V206)), ISNUMBER(SEARCH("Margins close",'Model output'!V206)), ISNUMBER(SEARCH("extends close to",'Model output'!V206)), ISNUMBER(SEARCH("abut",'Model output'!V206))), "negative", "positive")</f>
        <v>negative</v>
      </c>
      <c r="AE207" s="26"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27" t="str">
        <f t="shared" si="48"/>
        <v>3a</v>
      </c>
      <c r="AG207" s="27" t="str">
        <f t="shared" si="49"/>
        <v>0</v>
      </c>
      <c r="AH207" s="27" t="str">
        <f t="shared" si="50"/>
        <v>0</v>
      </c>
      <c r="AI207" s="34" t="str">
        <f t="shared" si="51"/>
        <v>I</v>
      </c>
      <c r="AJ207" s="26" t="s">
        <v>936</v>
      </c>
      <c r="AK207" s="31" t="s">
        <v>946</v>
      </c>
      <c r="AL207" s="31" t="s">
        <v>941</v>
      </c>
      <c r="AM207" s="31" t="s">
        <v>944</v>
      </c>
      <c r="AN207" s="31" t="s">
        <v>70</v>
      </c>
      <c r="AO207" s="32">
        <f t="shared" ca="1" si="52"/>
        <v>1</v>
      </c>
      <c r="AP207" s="27">
        <f t="shared" si="53"/>
        <v>1</v>
      </c>
      <c r="AQ207" s="27">
        <f t="shared" si="54"/>
        <v>1</v>
      </c>
      <c r="AR207" s="27">
        <f t="shared" si="55"/>
        <v>1</v>
      </c>
      <c r="AS207" s="33">
        <f t="shared" si="56"/>
        <v>1</v>
      </c>
    </row>
    <row r="208" spans="1:45">
      <c r="A208" t="str">
        <f>'Model output'!A207</f>
        <v>TCGA-EM-A3OA</v>
      </c>
      <c r="B208" s="42">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5"/>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output'!G207)),AND(ISNUMBER(SEARCH("V ",'Model output'!G207)), NOT(ISNUMBER(SEARCH("VI",'Model output'!G207)))),ISNUMBER(SEARCH("five",'Model output'!G207)),ISNUMBER(SEARCH("5",'Model output'!G207))))), "lateral", "central"))</f>
        <v/>
      </c>
      <c r="H208" t="str">
        <f>IF('Model output'!H207="","negative",IF('Model output'!H207="[]", "negative", IF(OR(ISNUMBER(SEARCH("lymph node",'Model output'!H207)),ISNUMBER(SEARCH("Not mentioned",'Model output'!H207)),ISNUMBER(SEARCH("neck",'Model output'!H207)),ISNUMBER(SEARCH("Not applicable",'Model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8" t="str">
        <f t="shared" si="47"/>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
      </c>
      <c r="P208" t="str">
        <f>IF('Model output'!N207="","",'Model output'!N207)</f>
        <v>2.2cm</v>
      </c>
      <c r="Q208" t="str">
        <f t="shared" si="46"/>
        <v>2.2cm</v>
      </c>
      <c r="R208" cm="1">
        <f t="array" ref="R208">IF(Q208="","",IF(ISNUMBER(SEARCH("cm",Q208)),MAX(VALUE(SUBSTITUTE(_xlfn.FILTERXML("&lt;t&gt;&lt;s&gt;"&amp;SUBSTITUTE(Q208,",","&lt;/s&gt;&lt;s&gt;")&amp;"&lt;/s&gt;&lt;/t&gt;","//s"),"cm",""))),MAX(VALUE(SUBSTITUTE(_xlfn.FILTERXML("&lt;t&gt;&lt;s&gt;"&amp;SUBSTITUTE(Q208,",","&lt;/s&gt;&lt;s&gt;")&amp;"&lt;/s&gt;&lt;/t&gt;","//s"),"mm","")))/10))</f>
        <v>2.2000000000000002</v>
      </c>
      <c r="S208" t="str">
        <f>IF(OR('Model output'!P207="",ISNUMBER(SEARCH("Not identified", 'Model output'!P207)),ISNUMBER(SEARCH("Absent",'Model output'!P207)),ISNUMBER(SEARCH("No",'Model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t="str">
        <f>IF('Model output'!S207="","", IF('Model output'!S207= "[]", "", 'Model output'!S207))</f>
        <v>Not identified</v>
      </c>
      <c r="Y208" t="str">
        <f>IF(OR('Model output'!S207="",ISNUMBER(SEARCH("Absent",'Model output'!S207)),ISNUMBER(SEARCH("Not identified",'Model output'!S207)),ISNUMBER(SEARCH("limited to thyroid",'Model output'!S207)),ISNUMBER(SEARCH("No",'Model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 IF('Model output'!T207="[]", "", IF('Model output'!T207="Not mentioned", "No", "Yes")))</f>
        <v/>
      </c>
      <c r="AB208" t="str">
        <f>IF(AA208&lt;&gt;"Yes","",IF(OR('Model output'!U207="",'Model output'!U207="[]",ISNUMBER(SEARCH("Not identified",'Model output'!U207))),"",'Model output'!U207))</f>
        <v/>
      </c>
      <c r="AC208" s="1" t="str">
        <f>IF(OR('Model output'!V207="", AND(ISERROR(SEARCH("Positive",'Model output'!V207)), ISNUMBER(SEARCH("Negative",'Model output'!V207))), ISNUMBER(SEARCH("Uninvolved",'Model output'!V207)), ISNUMBER(SEARCH("not involved",'Model output'!V207)), ISNUMBER(SEARCH("cannot be assessed",'Model output'!V207)), ISNUMBER(SEARCH("Free",'Model output'!V207)), ISNUMBER(SEARCH("1 mm",'Model output'!V207)), ISNUMBER(SEARCH("0.1 CM",'Model output'!V207)), ISNUMBER(SEARCH("less than 0.2 mm",'Model output'!V207)), ISNUMBER(SEARCH("less than 0.5 mm",'Model output'!V207)), ISNUMBER(SEARCH("Margins close",'Model output'!V207)), ISNUMBER(SEARCH("extends close to",'Model output'!V207)), ISNUMBER(SEARCH("abut",'Model output'!V207))), "negative", "positive")</f>
        <v>negative</v>
      </c>
      <c r="AE208" s="26"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27" t="str">
        <f t="shared" si="48"/>
        <v>2</v>
      </c>
      <c r="AG208" s="27" t="str">
        <f t="shared" si="49"/>
        <v>0</v>
      </c>
      <c r="AH208" s="27" t="str">
        <f t="shared" si="50"/>
        <v>0</v>
      </c>
      <c r="AI208" s="34" t="str">
        <f t="shared" si="51"/>
        <v>I</v>
      </c>
      <c r="AJ208" s="26" t="s">
        <v>936</v>
      </c>
      <c r="AK208" s="31" t="s">
        <v>943</v>
      </c>
      <c r="AL208" s="31" t="s">
        <v>944</v>
      </c>
      <c r="AM208" s="31" t="s">
        <v>944</v>
      </c>
      <c r="AN208" s="31" t="s">
        <v>70</v>
      </c>
      <c r="AO208" s="32">
        <f t="shared" ca="1" si="52"/>
        <v>1</v>
      </c>
      <c r="AP208" s="27">
        <f t="shared" si="53"/>
        <v>1</v>
      </c>
      <c r="AQ208" s="27">
        <f t="shared" si="54"/>
        <v>1</v>
      </c>
      <c r="AR208" s="27">
        <f t="shared" si="55"/>
        <v>1</v>
      </c>
      <c r="AS208" s="33">
        <f t="shared" si="56"/>
        <v>1</v>
      </c>
    </row>
    <row r="209" spans="1:45">
      <c r="A209" t="str">
        <f>'Model output'!A208</f>
        <v>TCGA-EM-A3OB</v>
      </c>
      <c r="B209" s="42">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5"/>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output'!G208)),AND(ISNUMBER(SEARCH("V ",'Model output'!G208)), NOT(ISNUMBER(SEARCH("VI",'Model output'!G208)))),ISNUMBER(SEARCH("five",'Model output'!G208)),ISNUMBER(SEARCH("5",'Model output'!G208))))), "lateral", "central"))</f>
        <v/>
      </c>
      <c r="H209" t="str">
        <f>IF('Model output'!H208="","negative",IF('Model output'!H208="[]", "negative", IF(OR(ISNUMBER(SEARCH("lymph node",'Model output'!H208)),ISNUMBER(SEARCH("Not mentioned",'Model output'!H208)),ISNUMBER(SEARCH("neck",'Model output'!H208)),ISNUMBER(SEARCH("Not applicable",'Model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47"/>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
      </c>
      <c r="P209" t="str">
        <f>IF('Model output'!N208="","",'Model output'!N208)</f>
        <v>2.2cm</v>
      </c>
      <c r="Q209" t="str">
        <f t="shared" si="46"/>
        <v>2.2cm</v>
      </c>
      <c r="R209" cm="1">
        <f t="array" ref="R209">IF(Q209="","",IF(ISNUMBER(SEARCH("cm",Q209)),MAX(VALUE(SUBSTITUTE(_xlfn.FILTERXML("&lt;t&gt;&lt;s&gt;"&amp;SUBSTITUTE(Q209,",","&lt;/s&gt;&lt;s&gt;")&amp;"&lt;/s&gt;&lt;/t&gt;","//s"),"cm",""))),MAX(VALUE(SUBSTITUTE(_xlfn.FILTERXML("&lt;t&gt;&lt;s&gt;"&amp;SUBSTITUTE(Q209,",","&lt;/s&gt;&lt;s&gt;")&amp;"&lt;/s&gt;&lt;/t&gt;","//s"),"mm","")))/10))</f>
        <v>2.2000000000000002</v>
      </c>
      <c r="S209" t="str">
        <f>IF(OR('Model output'!P208="",ISNUMBER(SEARCH("Not identified", 'Model output'!P208)),ISNUMBER(SEARCH("Absent",'Model output'!P208)),ISNUMBER(SEARCH("No",'Model output'!P208)),ISNUMBER(SEARCH("Negative",'Model output'!P208))),"negative","positive")</f>
        <v>negative</v>
      </c>
      <c r="T209" t="str">
        <f>IF('Model output'!O208="","",'Model output'!O208)</f>
        <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t="str">
        <f>IF('Model output'!S208="","", IF('Model output'!S208= "[]", "", 'Model output'!S208))</f>
        <v>Not identified</v>
      </c>
      <c r="Y209" t="str">
        <f>IF(OR('Model output'!S208="",ISNUMBER(SEARCH("Absent",'Model output'!S208)),ISNUMBER(SEARCH("Not identified",'Model output'!S208)),ISNUMBER(SEARCH("limited to thyroid",'Model output'!S208)),ISNUMBER(SEARCH("No",'Model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 IF('Model output'!T208="[]", "", IF('Model output'!T208="Not mentioned", "No", "Yes")))</f>
        <v/>
      </c>
      <c r="AB209" t="str">
        <f>IF(AA209&lt;&gt;"Yes","",IF(OR('Model output'!U208="",'Model output'!U208="[]",ISNUMBER(SEARCH("Not identified",'Model output'!U208))),"",'Model output'!U208))</f>
        <v/>
      </c>
      <c r="AC209" s="1" t="str">
        <f>IF(OR('Model output'!V208="", AND(ISERROR(SEARCH("Positive",'Model output'!V208)), ISNUMBER(SEARCH("Negative",'Model output'!V208))), ISNUMBER(SEARCH("Uninvolved",'Model output'!V208)), ISNUMBER(SEARCH("not involved",'Model output'!V208)), ISNUMBER(SEARCH("cannot be assessed",'Model output'!V208)), ISNUMBER(SEARCH("Free",'Model output'!V208)), ISNUMBER(SEARCH("1 mm",'Model output'!V208)), ISNUMBER(SEARCH("0.1 CM",'Model output'!V208)), ISNUMBER(SEARCH("less than 0.2 mm",'Model output'!V208)), ISNUMBER(SEARCH("less than 0.5 mm",'Model output'!V208)), ISNUMBER(SEARCH("Margins close",'Model output'!V208)), ISNUMBER(SEARCH("extends close to",'Model output'!V208)), ISNUMBER(SEARCH("abut",'Model output'!V208))), "negative", "positive")</f>
        <v>negative</v>
      </c>
      <c r="AE209" s="26"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27" t="str">
        <f t="shared" si="48"/>
        <v>2</v>
      </c>
      <c r="AG209" s="27" t="str">
        <f t="shared" si="49"/>
        <v>0</v>
      </c>
      <c r="AH209" s="27" t="str">
        <f t="shared" si="50"/>
        <v>0</v>
      </c>
      <c r="AI209" s="34" t="str">
        <f t="shared" si="51"/>
        <v>I</v>
      </c>
      <c r="AJ209" s="26" t="s">
        <v>936</v>
      </c>
      <c r="AK209" s="31" t="s">
        <v>943</v>
      </c>
      <c r="AL209" s="31" t="s">
        <v>941</v>
      </c>
      <c r="AM209" s="31" t="s">
        <v>944</v>
      </c>
      <c r="AN209" s="31" t="s">
        <v>70</v>
      </c>
      <c r="AO209" s="32">
        <f t="shared" ca="1" si="52"/>
        <v>1</v>
      </c>
      <c r="AP209" s="27">
        <f t="shared" si="53"/>
        <v>1</v>
      </c>
      <c r="AQ209" s="27">
        <f t="shared" si="54"/>
        <v>1</v>
      </c>
      <c r="AR209" s="27">
        <f t="shared" si="55"/>
        <v>1</v>
      </c>
      <c r="AS209" s="33">
        <f t="shared" si="56"/>
        <v>1</v>
      </c>
    </row>
    <row r="210" spans="1:45">
      <c r="A210" t="str">
        <f>'Model output'!A209</f>
        <v>TCGA-EM-A3ST</v>
      </c>
      <c r="B210" s="42">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5"/>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output'!G209)),AND(ISNUMBER(SEARCH("V ",'Model output'!G209)), NOT(ISNUMBER(SEARCH("VI",'Model output'!G209)))),ISNUMBER(SEARCH("five",'Model output'!G209)),ISNUMBER(SEARCH("5",'Model output'!G209))))), "lateral", "central"))</f>
        <v/>
      </c>
      <c r="H210" t="str">
        <f>IF('Model output'!H209="","negative",IF('Model output'!H209="[]", "negative", IF(OR(ISNUMBER(SEARCH("lymph node",'Model output'!H209)),ISNUMBER(SEARCH("Not mentioned",'Model output'!H209)),ISNUMBER(SEARCH("neck",'Model output'!H209)),ISNUMBER(SEARCH("Not applicable",'Model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47"/>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
      </c>
      <c r="P210" t="str">
        <f>IF('Model output'!N209="","",'Model output'!N209)</f>
        <v>5.4cm</v>
      </c>
      <c r="Q210" t="str">
        <f t="shared" si="46"/>
        <v>5.4cm</v>
      </c>
      <c r="R210" cm="1">
        <f t="array" ref="R210">IF(Q210="","",IF(ISNUMBER(SEARCH("cm",Q210)),MAX(VALUE(SUBSTITUTE(_xlfn.FILTERXML("&lt;t&gt;&lt;s&gt;"&amp;SUBSTITUTE(Q210,",","&lt;/s&gt;&lt;s&gt;")&amp;"&lt;/s&gt;&lt;/t&gt;","//s"),"cm",""))),MAX(VALUE(SUBSTITUTE(_xlfn.FILTERXML("&lt;t&gt;&lt;s&gt;"&amp;SUBSTITUTE(Q210,",","&lt;/s&gt;&lt;s&gt;")&amp;"&lt;/s&gt;&lt;/t&gt;","//s"),"mm","")))/10))</f>
        <v>5.4</v>
      </c>
      <c r="S210" t="str">
        <f>IF(OR('Model output'!P209="",ISNUMBER(SEARCH("Not identified", 'Model output'!P209)),ISNUMBER(SEARCH("Absent",'Model output'!P209)),ISNUMBER(SEARCH("No",'Model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&lt;4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t="str">
        <f>IF('Model output'!S209="","", IF('Model output'!S209= "[]", "", 'Model output'!S209))</f>
        <v>Not identified</v>
      </c>
      <c r="Y210" t="str">
        <f>IF(OR('Model output'!S209="",ISNUMBER(SEARCH("Absent",'Model output'!S209)),ISNUMBER(SEARCH("Not identified",'Model output'!S209)),ISNUMBER(SEARCH("limited to thyroid",'Model output'!S209)),ISNUMBER(SEARCH("No",'Model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 IF('Model output'!T209="[]", "", IF('Model output'!T209="Not mentioned", "No", "Yes")))</f>
        <v/>
      </c>
      <c r="AB210" t="str">
        <f>IF(AA210&lt;&gt;"Yes","",IF(OR('Model output'!U209="",'Model output'!U209="[]",ISNUMBER(SEARCH("Not identified",'Model output'!U209))),"",'Model output'!U209))</f>
        <v/>
      </c>
      <c r="AC210" s="1" t="str">
        <f>IF(OR('Model output'!V209="", AND(ISERROR(SEARCH("Positive",'Model output'!V209)), ISNUMBER(SEARCH("Negative",'Model output'!V209))), ISNUMBER(SEARCH("Uninvolved",'Model output'!V209)), ISNUMBER(SEARCH("not involved",'Model output'!V209)), ISNUMBER(SEARCH("cannot be assessed",'Model output'!V209)), ISNUMBER(SEARCH("Free",'Model output'!V209)), ISNUMBER(SEARCH("1 mm",'Model output'!V209)), ISNUMBER(SEARCH("0.1 CM",'Model output'!V209)), ISNUMBER(SEARCH("less than 0.2 mm",'Model output'!V209)), ISNUMBER(SEARCH("less than 0.5 mm",'Model output'!V209)), ISNUMBER(SEARCH("Margins close",'Model output'!V209)), ISNUMBER(SEARCH("extends close to",'Model output'!V209)), ISNUMBER(SEARCH("abut",'Model output'!V209))), "negative", "positive")</f>
        <v>negative</v>
      </c>
      <c r="AE210" s="26"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27" t="str">
        <f t="shared" si="48"/>
        <v>3a</v>
      </c>
      <c r="AG210" s="27" t="str">
        <f t="shared" si="49"/>
        <v>0</v>
      </c>
      <c r="AH210" s="27" t="str">
        <f t="shared" si="50"/>
        <v>0</v>
      </c>
      <c r="AI210" s="34" t="str">
        <f t="shared" si="51"/>
        <v>II</v>
      </c>
      <c r="AJ210" s="26" t="s">
        <v>937</v>
      </c>
      <c r="AK210" s="31" t="s">
        <v>946</v>
      </c>
      <c r="AL210" s="31" t="s">
        <v>941</v>
      </c>
      <c r="AM210" s="31" t="s">
        <v>944</v>
      </c>
      <c r="AN210" s="31" t="s">
        <v>942</v>
      </c>
      <c r="AO210" s="32">
        <f t="shared" ca="1" si="52"/>
        <v>1</v>
      </c>
      <c r="AP210" s="27">
        <f t="shared" si="53"/>
        <v>1</v>
      </c>
      <c r="AQ210" s="27">
        <f t="shared" si="54"/>
        <v>1</v>
      </c>
      <c r="AR210" s="27">
        <f t="shared" si="55"/>
        <v>1</v>
      </c>
      <c r="AS210" s="33">
        <f t="shared" si="56"/>
        <v>1</v>
      </c>
    </row>
    <row r="211" spans="1:45">
      <c r="A211" t="str">
        <f>'Model output'!A210</f>
        <v>TCGA-EM-A3SU</v>
      </c>
      <c r="B211" s="42">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5"/>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output'!G210)),AND(ISNUMBER(SEARCH("V ",'Model output'!G210)), NOT(ISNUMBER(SEARCH("VI",'Model output'!G210)))),ISNUMBER(SEARCH("five",'Model output'!G210)),ISNUMBER(SEARCH("5",'Model output'!G210))))), "lateral", "central"))</f>
        <v>lateral</v>
      </c>
      <c r="H211" t="str">
        <f>IF('Model output'!H210="","negative",IF('Model output'!H210="[]", "negative", IF(OR(ISNUMBER(SEARCH("lymph node",'Model output'!H210)),ISNUMBER(SEARCH("Not mentioned",'Model output'!H210)),ISNUMBER(SEARCH("neck",'Model output'!H210)),ISNUMBER(SEARCH("Not applicable",'Model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8" t="str">
        <f t="shared" si="47"/>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 carcinoma, classical (usual)', 'Papillary carcinoma, follicular variant']</v>
      </c>
      <c r="O211" t="str">
        <f>IF('Model output'!M210="","",'Model output'!M210)</f>
        <v>['with focal Warthin-like areas and tall cell change (&lt;5%)', 'with focal tall-cell change (&lt;5%)']</v>
      </c>
      <c r="P211" t="str">
        <f>IF('Model output'!N210="","",'Model output'!N210)</f>
        <v>2.1 cm</v>
      </c>
      <c r="Q211" t="str">
        <f t="shared" si="46"/>
        <v>2.1cm</v>
      </c>
      <c r="R211" cm="1">
        <f t="array" ref="R211">IF(Q211="","",IF(ISNUMBER(SEARCH("cm",Q211)),MAX(VALUE(SUBSTITUTE(_xlfn.FILTERXML("&lt;t&gt;&lt;s&gt;"&amp;SUBSTITUTE(Q211,",","&lt;/s&gt;&lt;s&gt;")&amp;"&lt;/s&gt;&lt;/t&gt;","//s"),"cm",""))),MAX(VALUE(SUBSTITUTE(_xlfn.FILTERXML("&lt;t&gt;&lt;s&gt;"&amp;SUBSTITUTE(Q211,",","&lt;/s&gt;&lt;s&gt;")&amp;"&lt;/s&gt;&lt;/t&gt;","//s"),"mm","")))/10))</f>
        <v>2.1</v>
      </c>
      <c r="S211" t="str">
        <f>IF(OR('Model output'!P210="",ISNUMBER(SEARCH("Not identified", 'Model output'!P210)),ISNUMBER(SEARCH("Absent",'Model output'!P210)),ISNUMBER(SEARCH("No",'Model output'!P210)),ISNUMBER(SEARCH("Negative",'Model output'!P210))),"negative","positive")</f>
        <v>positive</v>
      </c>
      <c r="T211" t="str">
        <f>IF('Model output'!O210="","",'Model output'!O210)</f>
        <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t="str">
        <f>IF('Model output'!S210="","", IF('Model output'!S210= "[]", "", 'Model output'!S210))</f>
        <v>Not identified</v>
      </c>
      <c r="Y211" t="str">
        <f>IF(OR('Model output'!S210="",ISNUMBER(SEARCH("Absent",'Model output'!S210)),ISNUMBER(SEARCH("Not identified",'Model output'!S210)),ISNUMBER(SEARCH("limited to thyroid",'Model output'!S210)),ISNUMBER(SEARCH("No",'Model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 IF('Model output'!T210="[]", "", IF('Model output'!T210="Not mentioned", "No", "Yes")))</f>
        <v/>
      </c>
      <c r="AB211" t="str">
        <f>IF(AA211&lt;&gt;"Yes","",IF(OR('Model output'!U210="",'Model output'!U210="[]",ISNUMBER(SEARCH("Not identified",'Model output'!U210))),"",'Model output'!U210))</f>
        <v/>
      </c>
      <c r="AC211" s="1" t="str">
        <f>IF(OR('Model output'!V210="", AND(ISERROR(SEARCH("Positive",'Model output'!V210)), ISNUMBER(SEARCH("Negative",'Model output'!V210))), ISNUMBER(SEARCH("Uninvolved",'Model output'!V210)), ISNUMBER(SEARCH("not involved",'Model output'!V210)), ISNUMBER(SEARCH("cannot be assessed",'Model output'!V210)), ISNUMBER(SEARCH("Free",'Model output'!V210)), ISNUMBER(SEARCH("1 mm",'Model output'!V210)), ISNUMBER(SEARCH("0.1 CM",'Model output'!V210)), ISNUMBER(SEARCH("less than 0.2 mm",'Model output'!V210)), ISNUMBER(SEARCH("less than 0.5 mm",'Model output'!V210)), ISNUMBER(SEARCH("Margins close",'Model output'!V210)), ISNUMBER(SEARCH("extends close to",'Model output'!V210)), ISNUMBER(SEARCH("abut",'Model output'!V210))), "negative", "positive")</f>
        <v>negative</v>
      </c>
      <c r="AE211" s="26"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27" t="str">
        <f t="shared" si="48"/>
        <v>2</v>
      </c>
      <c r="AG211" s="27" t="str">
        <f t="shared" si="49"/>
        <v>1b</v>
      </c>
      <c r="AH211" s="27" t="str">
        <f t="shared" si="50"/>
        <v>0</v>
      </c>
      <c r="AI211" s="34" t="str">
        <f t="shared" si="51"/>
        <v>I</v>
      </c>
      <c r="AJ211" s="26" t="s">
        <v>937</v>
      </c>
      <c r="AK211" s="31" t="s">
        <v>943</v>
      </c>
      <c r="AL211" s="31" t="s">
        <v>940</v>
      </c>
      <c r="AM211" s="31" t="s">
        <v>944</v>
      </c>
      <c r="AN211" s="31" t="s">
        <v>70</v>
      </c>
      <c r="AO211" s="32">
        <f t="shared" ca="1" si="52"/>
        <v>1</v>
      </c>
      <c r="AP211" s="27">
        <f t="shared" si="53"/>
        <v>1</v>
      </c>
      <c r="AQ211" s="27">
        <f t="shared" si="54"/>
        <v>1</v>
      </c>
      <c r="AR211" s="27">
        <f t="shared" si="55"/>
        <v>1</v>
      </c>
      <c r="AS211" s="33">
        <f t="shared" si="56"/>
        <v>1</v>
      </c>
    </row>
    <row r="212" spans="1:45">
      <c r="A212" t="str">
        <f>'Model output'!A211</f>
        <v>TCGA-EM-A3SX</v>
      </c>
      <c r="B212" s="42">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5"/>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output'!G211)),AND(ISNUMBER(SEARCH("V ",'Model output'!G211)), NOT(ISNUMBER(SEARCH("VI",'Model output'!G211)))),ISNUMBER(SEARCH("five",'Model output'!G211)),ISNUMBER(SEARCH("5",'Model output'!G211))))), "lateral", "central"))</f>
        <v>central</v>
      </c>
      <c r="H212" t="str">
        <f>IF('Model output'!H211="","negative",IF('Model output'!H211="[]", "negative", IF(OR(ISNUMBER(SEARCH("lymph node",'Model output'!H211)),ISNUMBER(SEARCH("Not mentioned",'Model output'!H211)),ISNUMBER(SEARCH("neck",'Model output'!H211)),ISNUMBER(SEARCH("Not applicable",'Model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8" t="str">
        <f t="shared" si="47"/>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 classical (usual)</v>
      </c>
      <c r="O212" t="str">
        <f>IF('Model output'!M211="","",'Model output'!M211)</f>
        <v>Classical (papillary) architecture</v>
      </c>
      <c r="P212" t="str">
        <f>IF('Model output'!N211="","",'Model output'!N211)</f>
        <v>4.4cm</v>
      </c>
      <c r="Q212" t="str">
        <f t="shared" si="46"/>
        <v>4.4cm</v>
      </c>
      <c r="R212" cm="1">
        <f t="array" ref="R212">IF(Q212="","",IF(ISNUMBER(SEARCH("cm",Q212)),MAX(VALUE(SUBSTITUTE(_xlfn.FILTERXML("&lt;t&gt;&lt;s&gt;"&amp;SUBSTITUTE(Q212,",","&lt;/s&gt;&lt;s&gt;")&amp;"&lt;/s&gt;&lt;/t&gt;","//s"),"cm",""))),MAX(VALUE(SUBSTITUTE(_xlfn.FILTERXML("&lt;t&gt;&lt;s&gt;"&amp;SUBSTITUTE(Q212,",","&lt;/s&gt;&lt;s&gt;")&amp;"&lt;/s&gt;&lt;/t&gt;","//s"),"mm","")))/10))</f>
        <v>4.4000000000000004</v>
      </c>
      <c r="S212" t="str">
        <f>IF(OR('Model output'!P211="",ISNUMBER(SEARCH("Not identified", 'Model output'!P211)),ISNUMBER(SEARCH("Absent",'Model output'!P211)),ISNUMBER(SEARCH("No",'Model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t="str">
        <f>IF('Model output'!S211="","", IF('Model output'!S211= "[]", "", 'Model output'!S211))</f>
        <v>Not identified</v>
      </c>
      <c r="Y212" t="str">
        <f>IF(OR('Model output'!S211="",ISNUMBER(SEARCH("Absent",'Model output'!S211)),ISNUMBER(SEARCH("Not identified",'Model output'!S211)),ISNUMBER(SEARCH("limited to thyroid",'Model output'!S211)),ISNUMBER(SEARCH("No",'Model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 IF('Model output'!T211="[]", "", IF('Model output'!T211="Not mentioned", "No", "Yes")))</f>
        <v/>
      </c>
      <c r="AB212" t="str">
        <f>IF(AA212&lt;&gt;"Yes","",IF(OR('Model output'!U211="",'Model output'!U211="[]",ISNUMBER(SEARCH("Not identified",'Model output'!U211))),"",'Model output'!U211))</f>
        <v/>
      </c>
      <c r="AC212" s="1" t="str">
        <f>IF(OR('Model output'!V211="", AND(ISERROR(SEARCH("Positive",'Model output'!V211)), ISNUMBER(SEARCH("Negative",'Model output'!V211))), ISNUMBER(SEARCH("Uninvolved",'Model output'!V211)), ISNUMBER(SEARCH("not involved",'Model output'!V211)), ISNUMBER(SEARCH("cannot be assessed",'Model output'!V211)), ISNUMBER(SEARCH("Free",'Model output'!V211)), ISNUMBER(SEARCH("1 mm",'Model output'!V211)), ISNUMBER(SEARCH("0.1 CM",'Model output'!V211)), ISNUMBER(SEARCH("less than 0.2 mm",'Model output'!V211)), ISNUMBER(SEARCH("less than 0.5 mm",'Model output'!V211)), ISNUMBER(SEARCH("Margins close",'Model output'!V211)), ISNUMBER(SEARCH("extends close to",'Model output'!V211)), ISNUMBER(SEARCH("abut",'Model output'!V211))), "negative", "positive")</f>
        <v>positive</v>
      </c>
      <c r="AE212" s="26"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27" t="str">
        <f t="shared" si="48"/>
        <v>3a</v>
      </c>
      <c r="AG212" s="27" t="str">
        <f t="shared" si="49"/>
        <v>1a</v>
      </c>
      <c r="AH212" s="27" t="str">
        <f t="shared" si="50"/>
        <v>0</v>
      </c>
      <c r="AI212" s="34" t="str">
        <f t="shared" si="51"/>
        <v>I</v>
      </c>
      <c r="AJ212" s="26" t="s">
        <v>935</v>
      </c>
      <c r="AK212" s="31" t="s">
        <v>946</v>
      </c>
      <c r="AL212" s="31" t="s">
        <v>945</v>
      </c>
      <c r="AM212" s="31" t="s">
        <v>944</v>
      </c>
      <c r="AN212" s="31" t="s">
        <v>70</v>
      </c>
      <c r="AO212" s="32">
        <f t="shared" si="52"/>
        <v>1</v>
      </c>
      <c r="AP212" s="27">
        <f t="shared" si="53"/>
        <v>1</v>
      </c>
      <c r="AQ212" s="27">
        <f t="shared" si="54"/>
        <v>1</v>
      </c>
      <c r="AR212" s="27">
        <f t="shared" si="55"/>
        <v>1</v>
      </c>
      <c r="AS212" s="33">
        <f t="shared" si="56"/>
        <v>1</v>
      </c>
    </row>
    <row r="213" spans="1:45">
      <c r="A213" t="str">
        <f>'Model output'!A212</f>
        <v>TCGA-EM-A3SY</v>
      </c>
      <c r="B213" s="42">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5"/>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output'!G212)),AND(ISNUMBER(SEARCH("V ",'Model output'!G212)), NOT(ISNUMBER(SEARCH("VI",'Model output'!G212)))),ISNUMBER(SEARCH("five",'Model output'!G212)),ISNUMBER(SEARCH("5",'Model output'!G212))))), "lateral", "central"))</f>
        <v/>
      </c>
      <c r="H213" t="str">
        <f>IF('Model output'!H212="","negative",IF('Model output'!H212="[]", "negative", IF(OR(ISNUMBER(SEARCH("lymph node",'Model output'!H212)),ISNUMBER(SEARCH("Not mentioned",'Model output'!H212)),ISNUMBER(SEARCH("neck",'Model output'!H212)),ISNUMBER(SEARCH("Not applicable",'Model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8" t="str">
        <f t="shared" si="47"/>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v>
      </c>
      <c r="O213" t="str">
        <f>IF('Model output'!M212="","",'Model output'!M212)</f>
        <v>Oncocytic or oxyphilic variant</v>
      </c>
      <c r="P213" t="str">
        <f>IF('Model output'!N212="","",'Model output'!N212)</f>
        <v>1.4cm</v>
      </c>
      <c r="Q213" t="str">
        <f t="shared" si="46"/>
        <v>1.4cm</v>
      </c>
      <c r="R213" cm="1">
        <f t="array" ref="R213">IF(Q213="","",IF(ISNUMBER(SEARCH("cm",Q213)),MAX(VALUE(SUBSTITUTE(_xlfn.FILTERXML("&lt;t&gt;&lt;s&gt;"&amp;SUBSTITUTE(Q213,",","&lt;/s&gt;&lt;s&gt;")&amp;"&lt;/s&gt;&lt;/t&gt;","//s"),"cm",""))),MAX(VALUE(SUBSTITUTE(_xlfn.FILTERXML("&lt;t&gt;&lt;s&gt;"&amp;SUBSTITUTE(Q213,",","&lt;/s&gt;&lt;s&gt;")&amp;"&lt;/s&gt;&lt;/t&gt;","//s"),"mm","")))/10))</f>
        <v>1.4</v>
      </c>
      <c r="S213" t="str">
        <f>IF(OR('Model output'!P212="",ISNUMBER(SEARCH("Not identified", 'Model output'!P212)),ISNUMBER(SEARCH("Absent",'Model output'!P212)),ISNUMBER(SEARCH("No",'Model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t="str">
        <f>IF('Model output'!S212="","", IF('Model output'!S212= "[]", "", 'Model output'!S212))</f>
        <v>Not identified</v>
      </c>
      <c r="Y213" t="str">
        <f>IF(OR('Model output'!S212="",ISNUMBER(SEARCH("Absent",'Model output'!S212)),ISNUMBER(SEARCH("Not identified",'Model output'!S212)),ISNUMBER(SEARCH("limited to thyroid",'Model output'!S212)),ISNUMBER(SEARCH("No",'Model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 IF('Model output'!T212="[]", "", IF('Model output'!T212="Not mentioned", "No", "Yes")))</f>
        <v/>
      </c>
      <c r="AB213" t="str">
        <f>IF(AA213&lt;&gt;"Yes","",IF(OR('Model output'!U212="",'Model output'!U212="[]",ISNUMBER(SEARCH("Not identified",'Model output'!U212))),"",'Model output'!U212))</f>
        <v/>
      </c>
      <c r="AC213" s="1" t="str">
        <f>IF(OR('Model output'!V212="", AND(ISERROR(SEARCH("Positive",'Model output'!V212)), ISNUMBER(SEARCH("Negative",'Model output'!V212))), ISNUMBER(SEARCH("Uninvolved",'Model output'!V212)), ISNUMBER(SEARCH("not involved",'Model output'!V212)), ISNUMBER(SEARCH("cannot be assessed",'Model output'!V212)), ISNUMBER(SEARCH("Free",'Model output'!V212)), ISNUMBER(SEARCH("1 mm",'Model output'!V212)), ISNUMBER(SEARCH("0.1 CM",'Model output'!V212)), ISNUMBER(SEARCH("less than 0.2 mm",'Model output'!V212)), ISNUMBER(SEARCH("less than 0.5 mm",'Model output'!V212)), ISNUMBER(SEARCH("Margins close",'Model output'!V212)), ISNUMBER(SEARCH("extends close to",'Model output'!V212)), ISNUMBER(SEARCH("abut",'Model output'!V212))), "negative", "positive")</f>
        <v>negative</v>
      </c>
      <c r="AE213" s="26"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27" t="str">
        <f t="shared" si="48"/>
        <v>1b</v>
      </c>
      <c r="AG213" s="27" t="str">
        <f t="shared" si="49"/>
        <v>0</v>
      </c>
      <c r="AH213" s="27" t="str">
        <f t="shared" si="50"/>
        <v>0</v>
      </c>
      <c r="AI213" s="34" t="str">
        <f t="shared" si="51"/>
        <v>I</v>
      </c>
      <c r="AJ213" s="26" t="s">
        <v>936</v>
      </c>
      <c r="AK213" s="31" t="s">
        <v>940</v>
      </c>
      <c r="AL213" s="31" t="s">
        <v>944</v>
      </c>
      <c r="AM213" s="31" t="s">
        <v>944</v>
      </c>
      <c r="AN213" s="31" t="s">
        <v>70</v>
      </c>
      <c r="AO213" s="32">
        <f t="shared" ca="1" si="52"/>
        <v>1</v>
      </c>
      <c r="AP213" s="27">
        <f t="shared" si="53"/>
        <v>1</v>
      </c>
      <c r="AQ213" s="27">
        <f t="shared" si="54"/>
        <v>1</v>
      </c>
      <c r="AR213" s="27">
        <f t="shared" si="55"/>
        <v>1</v>
      </c>
      <c r="AS213" s="33">
        <f t="shared" si="56"/>
        <v>1</v>
      </c>
    </row>
    <row r="214" spans="1:45">
      <c r="A214" t="str">
        <f>'Model output'!A213</f>
        <v>TCGA-EM-A3SZ</v>
      </c>
      <c r="B214" s="42">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5"/>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output'!G213)),AND(ISNUMBER(SEARCH("V ",'Model output'!G213)), NOT(ISNUMBER(SEARCH("VI",'Model output'!G213)))),ISNUMBER(SEARCH("five",'Model output'!G213)),ISNUMBER(SEARCH("5",'Model output'!G213))))), "lateral", "central"))</f>
        <v/>
      </c>
      <c r="H214" t="str">
        <f>IF('Model output'!H213="","negative",IF('Model output'!H213="[]", "negative", IF(OR(ISNUMBER(SEARCH("lymph node",'Model output'!H213)),ISNUMBER(SEARCH("Not mentioned",'Model output'!H213)),ISNUMBER(SEARCH("neck",'Model output'!H213)),ISNUMBER(SEARCH("Not applicable",'Model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47"/>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 classical (usual)</v>
      </c>
      <c r="O214" t="str">
        <f>IF('Model output'!M213="","",'Model output'!M213)</f>
        <v>Warthin-like variant, with focal tall cell (&lt;10%) and hobnail cell change (&lt;20%); Papillary carcinoma, follicular variant</v>
      </c>
      <c r="P214" t="str">
        <f>IF('Model output'!N213="","",'Model output'!N213)</f>
        <v>2.6cm</v>
      </c>
      <c r="Q214" t="str">
        <f t="shared" si="46"/>
        <v>2.6cm</v>
      </c>
      <c r="R214" cm="1">
        <f t="array" ref="R214">IF(Q214="","",IF(ISNUMBER(SEARCH("cm",Q214)),MAX(VALUE(SUBSTITUTE(_xlfn.FILTERXML("&lt;t&gt;&lt;s&gt;"&amp;SUBSTITUTE(Q214,",","&lt;/s&gt;&lt;s&gt;")&amp;"&lt;/s&gt;&lt;/t&gt;","//s"),"cm",""))),MAX(VALUE(SUBSTITUTE(_xlfn.FILTERXML("&lt;t&gt;&lt;s&gt;"&amp;SUBSTITUTE(Q214,",","&lt;/s&gt;&lt;s&gt;")&amp;"&lt;/s&gt;&lt;/t&gt;","//s"),"mm","")))/10))</f>
        <v>2.6</v>
      </c>
      <c r="S214" t="str">
        <f>IF(OR('Model output'!P213="",ISNUMBER(SEARCH("Not identified", 'Model output'!P213)),ISNUMBER(SEARCH("Absent",'Model output'!P213)),ISNUMBER(SEARCH("No",'Model output'!P213)),ISNUMBER(SEARCH("Negative",'Model output'!P213))),"negative","positive")</f>
        <v>negative</v>
      </c>
      <c r="T214" t="str">
        <f>IF('Model output'!O213="","",'Model output'!O213)</f>
        <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t="str">
        <f>IF('Model output'!S213="","", IF('Model output'!S213= "[]", "", 'Model output'!S213))</f>
        <v>Not identified</v>
      </c>
      <c r="Y214" t="str">
        <f>IF(OR('Model output'!S213="",ISNUMBER(SEARCH("Absent",'Model output'!S213)),ISNUMBER(SEARCH("Not identified",'Model output'!S213)),ISNUMBER(SEARCH("limited to thyroid",'Model output'!S213)),ISNUMBER(SEARCH("No",'Model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 IF('Model output'!T213="[]", "", IF('Model output'!T213="Not mentioned", "No", "Yes")))</f>
        <v/>
      </c>
      <c r="AB214" t="str">
        <f>IF(AA214&lt;&gt;"Yes","",IF(OR('Model output'!U213="",'Model output'!U213="[]",ISNUMBER(SEARCH("Not identified",'Model output'!U213))),"",'Model output'!U213))</f>
        <v/>
      </c>
      <c r="AC214" s="1" t="str">
        <f>IF(OR('Model output'!V213="", AND(ISERROR(SEARCH("Positive",'Model output'!V213)), ISNUMBER(SEARCH("Negative",'Model output'!V213))), ISNUMBER(SEARCH("Uninvolved",'Model output'!V213)), ISNUMBER(SEARCH("not involved",'Model output'!V213)), ISNUMBER(SEARCH("cannot be assessed",'Model output'!V213)), ISNUMBER(SEARCH("Free",'Model output'!V213)), ISNUMBER(SEARCH("1 mm",'Model output'!V213)), ISNUMBER(SEARCH("0.1 CM",'Model output'!V213)), ISNUMBER(SEARCH("less than 0.2 mm",'Model output'!V213)), ISNUMBER(SEARCH("less than 0.5 mm",'Model output'!V213)), ISNUMBER(SEARCH("Margins close",'Model output'!V213)), ISNUMBER(SEARCH("extends close to",'Model output'!V213)), ISNUMBER(SEARCH("abut",'Model output'!V213))), "negative", "positive")</f>
        <v>negative</v>
      </c>
      <c r="AE214" s="26"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intermediate</v>
      </c>
      <c r="AF214" s="27" t="str">
        <f t="shared" si="48"/>
        <v>2</v>
      </c>
      <c r="AG214" s="27" t="str">
        <f t="shared" si="49"/>
        <v>0</v>
      </c>
      <c r="AH214" s="27" t="str">
        <f t="shared" si="50"/>
        <v>0</v>
      </c>
      <c r="AI214" s="34" t="str">
        <f t="shared" si="51"/>
        <v>I</v>
      </c>
      <c r="AJ214" s="26" t="s">
        <v>937</v>
      </c>
      <c r="AK214" s="31" t="s">
        <v>943</v>
      </c>
      <c r="AL214" s="31" t="s">
        <v>941</v>
      </c>
      <c r="AM214" s="31" t="s">
        <v>944</v>
      </c>
      <c r="AN214" s="31" t="s">
        <v>70</v>
      </c>
      <c r="AO214" s="32">
        <f t="shared" ca="1" si="52"/>
        <v>1</v>
      </c>
      <c r="AP214" s="27">
        <f t="shared" si="53"/>
        <v>1</v>
      </c>
      <c r="AQ214" s="27">
        <f t="shared" si="54"/>
        <v>1</v>
      </c>
      <c r="AR214" s="27">
        <f t="shared" si="55"/>
        <v>1</v>
      </c>
      <c r="AS214" s="33">
        <f t="shared" si="56"/>
        <v>1</v>
      </c>
    </row>
    <row r="215" spans="1:45">
      <c r="A215" t="str">
        <f>'Model output'!A214</f>
        <v>TCGA-EM-A4FH</v>
      </c>
      <c r="B215" s="42">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45"/>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output'!G214)),AND(ISNUMBER(SEARCH("V ",'Model output'!G214)), NOT(ISNUMBER(SEARCH("VI",'Model output'!G214)))),ISNUMBER(SEARCH("five",'Model output'!G214)),ISNUMBER(SEARCH("5",'Model output'!G214))))), "lateral", "central"))</f>
        <v/>
      </c>
      <c r="H215" t="str">
        <f>IF('Model output'!H214="","negative",IF('Model output'!H214="[]", "negative", IF(OR(ISNUMBER(SEARCH("lymph node",'Model output'!H214)),ISNUMBER(SEARCH("Not mentioned",'Model output'!H214)),ISNUMBER(SEARCH("neck",'Model output'!H214)),ISNUMBER(SEARCH("Not applicable",'Model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8" t="str">
        <f t="shared" si="47"/>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
      </c>
      <c r="P215" t="str">
        <f>IF('Model output'!N214="","",'Model output'!N214)</f>
        <v>4.7cm</v>
      </c>
      <c r="Q215" t="str">
        <f t="shared" si="46"/>
        <v>4.7cm</v>
      </c>
      <c r="R215" cm="1">
        <f t="array" ref="R215">IF(Q215="","",IF(ISNUMBER(SEARCH("cm",Q215)),MAX(VALUE(SUBSTITUTE(_xlfn.FILTERXML("&lt;t&gt;&lt;s&gt;"&amp;SUBSTITUTE(Q215,",","&lt;/s&gt;&lt;s&gt;")&amp;"&lt;/s&gt;&lt;/t&gt;","//s"),"cm",""))),MAX(VALUE(SUBSTITUTE(_xlfn.FILTERXML("&lt;t&gt;&lt;s&gt;"&amp;SUBSTITUTE(Q215,",","&lt;/s&gt;&lt;s&gt;")&amp;"&lt;/s&gt;&lt;/t&gt;","//s"),"mm","")))/10))</f>
        <v>4.7</v>
      </c>
      <c r="S215" t="str">
        <f>IF(OR('Model output'!P214="",ISNUMBER(SEARCH("Not identified", 'Model output'!P214)),ISNUMBER(SEARCH("Absent",'Model output'!P214)),ISNUMBER(SEARCH("No",'Model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t="str">
        <f>IF('Model output'!S214="","", IF('Model output'!S214= "[]", "", 'Model output'!S214))</f>
        <v>Not identified</v>
      </c>
      <c r="Y215" t="str">
        <f>IF(OR('Model output'!S214="",ISNUMBER(SEARCH("Absent",'Model output'!S214)),ISNUMBER(SEARCH("Not identified",'Model output'!S214)),ISNUMBER(SEARCH("limited to thyroid",'Model output'!S214)),ISNUMBER(SEARCH("No",'Model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 IF('Model output'!T214="[]", "", IF('Model output'!T214="Not mentioned", "No", "Yes")))</f>
        <v/>
      </c>
      <c r="AB215" t="str">
        <f>IF(AA215&lt;&gt;"Yes","",IF(OR('Model output'!U214="",'Model output'!U214="[]",ISNUMBER(SEARCH("Not identified",'Model output'!U214))),"",'Model output'!U214))</f>
        <v/>
      </c>
      <c r="AC215" s="1" t="str">
        <f>IF(OR('Model output'!V214="", AND(ISERROR(SEARCH("Positive",'Model output'!V214)), ISNUMBER(SEARCH("Negative",'Model output'!V214))), ISNUMBER(SEARCH("Uninvolved",'Model output'!V214)), ISNUMBER(SEARCH("not involved",'Model output'!V214)), ISNUMBER(SEARCH("cannot be assessed",'Model output'!V214)), ISNUMBER(SEARCH("Free",'Model output'!V214)), ISNUMBER(SEARCH("1 mm",'Model output'!V214)), ISNUMBER(SEARCH("0.1 CM",'Model output'!V214)), ISNUMBER(SEARCH("less than 0.2 mm",'Model output'!V214)), ISNUMBER(SEARCH("less than 0.5 mm",'Model output'!V214)), ISNUMBER(SEARCH("Margins close",'Model output'!V214)), ISNUMBER(SEARCH("extends close to",'Model output'!V214)), ISNUMBER(SEARCH("abut",'Model output'!V214))), "negative", "positive")</f>
        <v>negative</v>
      </c>
      <c r="AE215" s="26"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27" t="str">
        <f t="shared" si="48"/>
        <v>3a</v>
      </c>
      <c r="AG215" s="27" t="str">
        <f t="shared" si="49"/>
        <v>0</v>
      </c>
      <c r="AH215" s="27" t="str">
        <f t="shared" si="50"/>
        <v>0</v>
      </c>
      <c r="AI215" s="34" t="str">
        <f t="shared" si="51"/>
        <v>II</v>
      </c>
      <c r="AJ215" s="26" t="s">
        <v>936</v>
      </c>
      <c r="AK215" s="31" t="s">
        <v>946</v>
      </c>
      <c r="AL215" s="31" t="s">
        <v>944</v>
      </c>
      <c r="AM215" s="31" t="s">
        <v>944</v>
      </c>
      <c r="AN215" s="31" t="s">
        <v>942</v>
      </c>
      <c r="AO215" s="32">
        <f t="shared" ca="1" si="52"/>
        <v>1</v>
      </c>
      <c r="AP215" s="27">
        <f t="shared" si="53"/>
        <v>1</v>
      </c>
      <c r="AQ215" s="27">
        <f t="shared" si="54"/>
        <v>1</v>
      </c>
      <c r="AR215" s="27">
        <f t="shared" si="55"/>
        <v>1</v>
      </c>
      <c r="AS215" s="33">
        <f t="shared" si="56"/>
        <v>1</v>
      </c>
    </row>
    <row r="216" spans="1:45">
      <c r="A216" t="str">
        <f>'Model output'!A215</f>
        <v>TCGA-EM-A4FK</v>
      </c>
      <c r="B216" s="42">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
      </c>
      <c r="F216" t="str">
        <f t="shared" si="45"/>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output'!G215)),AND(ISNUMBER(SEARCH("V ",'Model output'!G215)), NOT(ISNUMBER(SEARCH("VI",'Model output'!G215)))),ISNUMBER(SEARCH("five",'Model output'!G215)),ISNUMBER(SEARCH("5",'Model output'!G215))))), "lateral", "central"))</f>
        <v/>
      </c>
      <c r="H216" t="str">
        <f>IF('Model output'!H215="","negative",IF('Model output'!H215="[]", "negative", IF(OR(ISNUMBER(SEARCH("lymph node",'Model output'!H215)),ISNUMBER(SEARCH("Not mentioned",'Model output'!H215)),ISNUMBER(SEARCH("neck",'Model output'!H215)),ISNUMBER(SEARCH("Not applicable",'Model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8" t="str">
        <f t="shared" si="47"/>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v>
      </c>
      <c r="O216" t="str">
        <f>IF('Model output'!M215="","",'Model output'!M215)</f>
        <v>Oncocytic or oxyphilic variant</v>
      </c>
      <c r="P216" t="str">
        <f>IF('Model output'!N215="","",'Model output'!N215)</f>
        <v>2.6cm</v>
      </c>
      <c r="Q216" t="str">
        <f t="shared" si="46"/>
        <v>2.6cm</v>
      </c>
      <c r="R216" cm="1">
        <f t="array" ref="R216">IF(Q216="","",IF(ISNUMBER(SEARCH("cm",Q216)),MAX(VALUE(SUBSTITUTE(_xlfn.FILTERXML("&lt;t&gt;&lt;s&gt;"&amp;SUBSTITUTE(Q216,",","&lt;/s&gt;&lt;s&gt;")&amp;"&lt;/s&gt;&lt;/t&gt;","//s"),"cm",""))),MAX(VALUE(SUBSTITUTE(_xlfn.FILTERXML("&lt;t&gt;&lt;s&gt;"&amp;SUBSTITUTE(Q216,",","&lt;/s&gt;&lt;s&gt;")&amp;"&lt;/s&gt;&lt;/t&gt;","//s"),"mm","")))/10))</f>
        <v>2.6</v>
      </c>
      <c r="S216" t="str">
        <f>IF(OR('Model output'!P215="",ISNUMBER(SEARCH("Not identified", 'Model output'!P215)),ISNUMBER(SEARCH("Absent",'Model output'!P215)),ISNUMBER(SEARCH("No",'Model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t="str">
        <f>IF('Model output'!S215="","", IF('Model output'!S215= "[]", "", 'Model output'!S215))</f>
        <v>Not identified</v>
      </c>
      <c r="Y216" t="str">
        <f>IF(OR('Model output'!S215="",ISNUMBER(SEARCH("Absent",'Model output'!S215)),ISNUMBER(SEARCH("Not identified",'Model output'!S215)),ISNUMBER(SEARCH("limited to thyroid",'Model output'!S215)),ISNUMBER(SEARCH("No",'Model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 IF('Model output'!T215="[]", "", IF('Model output'!T215="Not mentioned", "No", "Yes")))</f>
        <v/>
      </c>
      <c r="AB216" t="str">
        <f>IF(AA216&lt;&gt;"Yes","",IF(OR('Model output'!U215="",'Model output'!U215="[]",ISNUMBER(SEARCH("Not identified",'Model output'!U215))),"",'Model output'!U215))</f>
        <v/>
      </c>
      <c r="AC216" s="1" t="str">
        <f>IF(OR('Model output'!V215="", AND(ISERROR(SEARCH("Positive",'Model output'!V215)), ISNUMBER(SEARCH("Negative",'Model output'!V215))), ISNUMBER(SEARCH("Uninvolved",'Model output'!V215)), ISNUMBER(SEARCH("not involved",'Model output'!V215)), ISNUMBER(SEARCH("cannot be assessed",'Model output'!V215)), ISNUMBER(SEARCH("Free",'Model output'!V215)), ISNUMBER(SEARCH("1 mm",'Model output'!V215)), ISNUMBER(SEARCH("0.1 CM",'Model output'!V215)), ISNUMBER(SEARCH("less than 0.2 mm",'Model output'!V215)), ISNUMBER(SEARCH("less than 0.5 mm",'Model output'!V215)), ISNUMBER(SEARCH("Margins close",'Model output'!V215)), ISNUMBER(SEARCH("extends close to",'Model output'!V215)), ISNUMBER(SEARCH("abut",'Model output'!V215))), "negative", "positive")</f>
        <v>negative</v>
      </c>
      <c r="AE216" s="26"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27" t="str">
        <f t="shared" si="48"/>
        <v>2</v>
      </c>
      <c r="AG216" s="27" t="str">
        <f t="shared" si="49"/>
        <v>0</v>
      </c>
      <c r="AH216" s="27" t="str">
        <f t="shared" si="50"/>
        <v>0</v>
      </c>
      <c r="AI216" s="34" t="str">
        <f t="shared" si="51"/>
        <v>I</v>
      </c>
      <c r="AJ216" s="26" t="s">
        <v>936</v>
      </c>
      <c r="AK216" s="31" t="s">
        <v>943</v>
      </c>
      <c r="AL216" s="31" t="s">
        <v>944</v>
      </c>
      <c r="AM216" s="31" t="s">
        <v>944</v>
      </c>
      <c r="AN216" s="31" t="s">
        <v>70</v>
      </c>
      <c r="AO216" s="32">
        <f t="shared" ca="1" si="52"/>
        <v>1</v>
      </c>
      <c r="AP216" s="27">
        <f t="shared" si="53"/>
        <v>1</v>
      </c>
      <c r="AQ216" s="27">
        <f t="shared" si="54"/>
        <v>1</v>
      </c>
      <c r="AR216" s="27">
        <f t="shared" si="55"/>
        <v>1</v>
      </c>
      <c r="AS216" s="33">
        <f t="shared" si="56"/>
        <v>1</v>
      </c>
    </row>
    <row r="217" spans="1:45">
      <c r="A217" t="str">
        <f>'Model output'!A216</f>
        <v>TCGA-EM-A4FM</v>
      </c>
      <c r="B217" s="42">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5"/>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output'!G216)),AND(ISNUMBER(SEARCH("V ",'Model output'!G216)), NOT(ISNUMBER(SEARCH("VI",'Model output'!G216)))),ISNUMBER(SEARCH("five",'Model output'!G216)),ISNUMBER(SEARCH("5",'Model output'!G216))))), "lateral", "central"))</f>
        <v>lateral</v>
      </c>
      <c r="H217" t="str">
        <f>IF('Model output'!H216="","negative",IF('Model output'!H216="[]", "negative", IF(OR(ISNUMBER(SEARCH("lymph node",'Model output'!H216)),ISNUMBER(SEARCH("Not mentioned",'Model output'!H216)),ISNUMBER(SEARCH("neck",'Model output'!H216)),ISNUMBER(SEARCH("Not applicable",'Model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
      </c>
      <c r="L217" s="8" t="str">
        <f t="shared" si="47"/>
        <v/>
      </c>
      <c r="M217" t="str" cm="1">
        <f t="array" ref="M217">IF(L217="","",IF(ISNUMBER(SEARCH("cm",L217)),MAX(VALUE(SUBSTITUTE(_xlfn.FILTERXML("&lt;t&gt;&lt;s&gt;"&amp;SUBSTITUTE(L217,",","&lt;/s&gt;&lt;s&gt;")&amp;"&lt;/s&gt;&lt;/t&gt;","//s"),"cm",""))),MAX(VALUE(SUBSTITUTE(_xlfn.FILTERXML("&lt;t&gt;&lt;s&gt;"&amp;SUBSTITUTE(L217,",","&lt;/s&gt;&lt;s&gt;")&amp;"&lt;/s&gt;&lt;/t&gt;","//s"),"mm","")))/10))</f>
        <v/>
      </c>
      <c r="N217" t="str">
        <f>IF('Model output'!L216="","",'Model output'!L216)</f>
        <v>['Papillary carcinoma, classical (usual)', 'Papillary carcinoma, follicular variant']</v>
      </c>
      <c r="O217" t="str">
        <f>IF('Model output'!M216="","",'Model output'!M216)</f>
        <v>['with focal tall cell change', '']</v>
      </c>
      <c r="P217" t="str">
        <f>IF('Model output'!N216="","",'Model output'!N216)</f>
        <v>3.0cm</v>
      </c>
      <c r="Q217" t="str">
        <f t="shared" si="46"/>
        <v>3.0cm</v>
      </c>
      <c r="R217" cm="1">
        <f t="array" ref="R217">IF(Q217="","",IF(ISNUMBER(SEARCH("cm",Q217)),MAX(VALUE(SUBSTITUTE(_xlfn.FILTERXML("&lt;t&gt;&lt;s&gt;"&amp;SUBSTITUTE(Q217,",","&lt;/s&gt;&lt;s&gt;")&amp;"&lt;/s&gt;&lt;/t&gt;","//s"),"cm",""))),MAX(VALUE(SUBSTITUTE(_xlfn.FILTERXML("&lt;t&gt;&lt;s&gt;"&amp;SUBSTITUTE(Q217,",","&lt;/s&gt;&lt;s&gt;")&amp;"&lt;/s&gt;&lt;/t&gt;","//s"),"mm","")))/10))</f>
        <v>3</v>
      </c>
      <c r="S217" t="str">
        <f>IF(OR('Model output'!P216="",ISNUMBER(SEARCH("Not identified", 'Model output'!P216)),ISNUMBER(SEARCH("Absent",'Model output'!P216)),ISNUMBER(SEARCH("No",'Model output'!P216)),ISNUMBER(SEARCH("Negative",'Model output'!P216))),"negative","positive")</f>
        <v>negative</v>
      </c>
      <c r="T217" t="str">
        <f>IF('Model output'!O216="","",'Model output'!O216)</f>
        <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t="str">
        <f>IF('Model output'!S216="","", IF('Model output'!S216= "[]", "", 'Model output'!S216))</f>
        <v>Present, minimal</v>
      </c>
      <c r="Y217" t="str">
        <f>IF(OR('Model output'!S216="",ISNUMBER(SEARCH("Absent",'Model output'!S216)),ISNUMBER(SEARCH("Not identified",'Model output'!S216)),ISNUMBER(SEARCH("limited to thyroid",'Model output'!S216)),ISNUMBER(SEARCH("No",'Model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 IF('Model output'!T216="[]", "", IF('Model output'!T216="Not mentioned", "No", "Yes")))</f>
        <v/>
      </c>
      <c r="AB217" t="str">
        <f>IF(AA217&lt;&gt;"Yes","",IF(OR('Model output'!U216="",'Model output'!U216="[]",ISNUMBER(SEARCH("Not identified",'Model output'!U216))),"",'Model output'!U216))</f>
        <v/>
      </c>
      <c r="AC217" s="1" t="str">
        <f>IF(OR('Model output'!V216="", AND(ISERROR(SEARCH("Positive",'Model output'!V216)), ISNUMBER(SEARCH("Negative",'Model output'!V216))), ISNUMBER(SEARCH("Uninvolved",'Model output'!V216)), ISNUMBER(SEARCH("not involved",'Model output'!V216)), ISNUMBER(SEARCH("cannot be assessed",'Model output'!V216)), ISNUMBER(SEARCH("Free",'Model output'!V216)), ISNUMBER(SEARCH("1 mm",'Model output'!V216)), ISNUMBER(SEARCH("0.1 CM",'Model output'!V216)), ISNUMBER(SEARCH("less than 0.2 mm",'Model output'!V216)), ISNUMBER(SEARCH("less than 0.5 mm",'Model output'!V216)), ISNUMBER(SEARCH("Margins close",'Model output'!V216)), ISNUMBER(SEARCH("extends close to",'Model output'!V216)), ISNUMBER(SEARCH("abut",'Model output'!V216))), "negative", "positive")</f>
        <v>positive</v>
      </c>
      <c r="AE217" s="26"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27" t="str">
        <f t="shared" si="48"/>
        <v>2</v>
      </c>
      <c r="AG217" s="27" t="str">
        <f t="shared" si="49"/>
        <v>1b</v>
      </c>
      <c r="AH217" s="27" t="str">
        <f t="shared" si="50"/>
        <v>0</v>
      </c>
      <c r="AI217" s="34" t="str">
        <f t="shared" si="51"/>
        <v>II</v>
      </c>
      <c r="AJ217" s="26" t="s">
        <v>935</v>
      </c>
      <c r="AK217" s="31" t="s">
        <v>943</v>
      </c>
      <c r="AL217" s="31" t="s">
        <v>940</v>
      </c>
      <c r="AM217" s="31" t="s">
        <v>944</v>
      </c>
      <c r="AN217" s="31" t="s">
        <v>942</v>
      </c>
      <c r="AO217" s="32">
        <f t="shared" si="52"/>
        <v>1</v>
      </c>
      <c r="AP217" s="27">
        <f t="shared" si="53"/>
        <v>1</v>
      </c>
      <c r="AQ217" s="27">
        <f t="shared" si="54"/>
        <v>1</v>
      </c>
      <c r="AR217" s="27">
        <f t="shared" si="55"/>
        <v>1</v>
      </c>
      <c r="AS217" s="33">
        <f t="shared" si="56"/>
        <v>1</v>
      </c>
    </row>
    <row r="218" spans="1:45">
      <c r="A218" t="str">
        <f>'Model output'!A217</f>
        <v>TCGA-EM-A4FN</v>
      </c>
      <c r="B218" s="42">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5"/>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output'!G217)),AND(ISNUMBER(SEARCH("V ",'Model output'!G217)), NOT(ISNUMBER(SEARCH("VI",'Model output'!G217)))),ISNUMBER(SEARCH("five",'Model output'!G217)),ISNUMBER(SEARCH("5",'Model output'!G217))))), "lateral", "central"))</f>
        <v>lateral</v>
      </c>
      <c r="H218" t="str">
        <f>IF('Model output'!H217="","negative",IF('Model output'!H217="[]", "negative", IF(OR(ISNUMBER(SEARCH("lymph node",'Model output'!H217)),ISNUMBER(SEARCH("Not mentioned",'Model output'!H217)),ISNUMBER(SEARCH("neck",'Model output'!H217)),ISNUMBER(SEARCH("Not applicable",'Model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
      </c>
      <c r="L218" s="8" t="str">
        <f t="shared" si="47"/>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 carcinoma, classical (usual)', 'Papillary carcinoma, follicular variant', 'Papillary carcinoma, other variant with focal tall cell change (&lt;5%)']</v>
      </c>
      <c r="O218" t="str">
        <f>IF('Model output'!M217="","",'Model output'!M217)</f>
        <v>['Classical cytomorphology', 'Tall cell cytomorphology']</v>
      </c>
      <c r="P218" t="str">
        <f>IF('Model output'!N217="","",'Model output'!N217)</f>
        <v>1.9cm</v>
      </c>
      <c r="Q218" t="str">
        <f t="shared" si="46"/>
        <v>1.9cm</v>
      </c>
      <c r="R218" cm="1">
        <f t="array" ref="R218">IF(Q218="","",IF(ISNUMBER(SEARCH("cm",Q218)),MAX(VALUE(SUBSTITUTE(_xlfn.FILTERXML("&lt;t&gt;&lt;s&gt;"&amp;SUBSTITUTE(Q218,",","&lt;/s&gt;&lt;s&gt;")&amp;"&lt;/s&gt;&lt;/t&gt;","//s"),"cm",""))),MAX(VALUE(SUBSTITUTE(_xlfn.FILTERXML("&lt;t&gt;&lt;s&gt;"&amp;SUBSTITUTE(Q218,",","&lt;/s&gt;&lt;s&gt;")&amp;"&lt;/s&gt;&lt;/t&gt;","//s"),"mm","")))/10))</f>
        <v>1.9</v>
      </c>
      <c r="S218" t="str">
        <f>IF(OR('Model output'!P217="",ISNUMBER(SEARCH("Not identified", 'Model output'!P217)),ISNUMBER(SEARCH("Absent",'Model output'!P217)),ISNUMBER(SEARCH("No",'Model output'!P217)),ISNUMBER(SEARCH("Negative",'Model output'!P217))),"negative","positive")</f>
        <v>negative</v>
      </c>
      <c r="T218" t="str">
        <f>IF('Model output'!O217="","",'Model output'!O217)</f>
        <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t="str">
        <f>IF('Model output'!S217="","", IF('Model output'!S217= "[]", "", 'Model output'!S217))</f>
        <v>Not identified</v>
      </c>
      <c r="Y218" t="str">
        <f>IF(OR('Model output'!S217="",ISNUMBER(SEARCH("Absent",'Model output'!S217)),ISNUMBER(SEARCH("Not identified",'Model output'!S217)),ISNUMBER(SEARCH("limited to thyroid",'Model output'!S217)),ISNUMBER(SEARCH("No",'Model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 IF('Model output'!T217="[]", "", IF('Model output'!T217="Not mentioned", "No", "Yes")))</f>
        <v/>
      </c>
      <c r="AB218" t="str">
        <f>IF(AA218&lt;&gt;"Yes","",IF(OR('Model output'!U217="",'Model output'!U217="[]",ISNUMBER(SEARCH("Not identified",'Model output'!U217))),"",'Model output'!U217))</f>
        <v/>
      </c>
      <c r="AC218" s="1" t="str">
        <f>IF(OR('Model output'!V217="", AND(ISERROR(SEARCH("Positive",'Model output'!V217)), ISNUMBER(SEARCH("Negative",'Model output'!V217))), ISNUMBER(SEARCH("Uninvolved",'Model output'!V217)), ISNUMBER(SEARCH("not involved",'Model output'!V217)), ISNUMBER(SEARCH("cannot be assessed",'Model output'!V217)), ISNUMBER(SEARCH("Free",'Model output'!V217)), ISNUMBER(SEARCH("1 mm",'Model output'!V217)), ISNUMBER(SEARCH("0.1 CM",'Model output'!V217)), ISNUMBER(SEARCH("less than 0.2 mm",'Model output'!V217)), ISNUMBER(SEARCH("less than 0.5 mm",'Model output'!V217)), ISNUMBER(SEARCH("Margins close",'Model output'!V217)), ISNUMBER(SEARCH("extends close to",'Model output'!V217)), ISNUMBER(SEARCH("abut",'Model output'!V217))), "negative", "positive")</f>
        <v>negative</v>
      </c>
      <c r="AE218" s="26"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27" t="str">
        <f t="shared" si="48"/>
        <v>1b</v>
      </c>
      <c r="AG218" s="27" t="str">
        <f t="shared" si="49"/>
        <v>1b</v>
      </c>
      <c r="AH218" s="27" t="str">
        <f t="shared" si="50"/>
        <v>0</v>
      </c>
      <c r="AI218" s="34" t="str">
        <f t="shared" si="51"/>
        <v>I</v>
      </c>
      <c r="AJ218" s="26" t="s">
        <v>937</v>
      </c>
      <c r="AK218" s="31" t="s">
        <v>940</v>
      </c>
      <c r="AL218" s="31" t="s">
        <v>940</v>
      </c>
      <c r="AM218" s="31" t="s">
        <v>944</v>
      </c>
      <c r="AN218" s="31" t="s">
        <v>70</v>
      </c>
      <c r="AO218" s="32">
        <f t="shared" ca="1" si="52"/>
        <v>1</v>
      </c>
      <c r="AP218" s="27">
        <f t="shared" si="53"/>
        <v>1</v>
      </c>
      <c r="AQ218" s="27">
        <f t="shared" si="54"/>
        <v>1</v>
      </c>
      <c r="AR218" s="27">
        <f t="shared" si="55"/>
        <v>1</v>
      </c>
      <c r="AS218" s="33">
        <f t="shared" si="56"/>
        <v>1</v>
      </c>
    </row>
    <row r="219" spans="1:45">
      <c r="A219" t="str">
        <f>'Model output'!A218</f>
        <v>TCGA-EM-A4FO</v>
      </c>
      <c r="B219" s="42">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5"/>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output'!G218)),AND(ISNUMBER(SEARCH("V ",'Model output'!G218)), NOT(ISNUMBER(SEARCH("VI",'Model output'!G218)))),ISNUMBER(SEARCH("five",'Model output'!G218)),ISNUMBER(SEARCH("5",'Model output'!G218))))), "lateral", "central"))</f>
        <v/>
      </c>
      <c r="H219" t="str">
        <f>IF('Model output'!H218="","negative",IF('Model output'!H218="[]", "negative", IF(OR(ISNUMBER(SEARCH("lymph node",'Model output'!H218)),ISNUMBER(SEARCH("Not mentioned",'Model output'!H218)),ISNUMBER(SEARCH("neck",'Model output'!H218)),ISNUMBER(SEARCH("Not applicable",'Model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47"/>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 classical (usual)</v>
      </c>
      <c r="O219" t="str">
        <f>IF('Model output'!M218="","",'Model output'!M218)</f>
        <v>with focal tall cell change (&lt;5%)</v>
      </c>
      <c r="P219" t="str">
        <f>IF('Model output'!N218="","",'Model output'!N218)</f>
        <v>1.1cm</v>
      </c>
      <c r="Q219" t="str">
        <f t="shared" si="46"/>
        <v>1.1cm</v>
      </c>
      <c r="R219" cm="1">
        <f t="array" ref="R219">IF(Q219="","",IF(ISNUMBER(SEARCH("cm",Q219)),MAX(VALUE(SUBSTITUTE(_xlfn.FILTERXML("&lt;t&gt;&lt;s&gt;"&amp;SUBSTITUTE(Q219,",","&lt;/s&gt;&lt;s&gt;")&amp;"&lt;/s&gt;&lt;/t&gt;","//s"),"cm",""))),MAX(VALUE(SUBSTITUTE(_xlfn.FILTERXML("&lt;t&gt;&lt;s&gt;"&amp;SUBSTITUTE(Q219,",","&lt;/s&gt;&lt;s&gt;")&amp;"&lt;/s&gt;&lt;/t&gt;","//s"),"mm","")))/10))</f>
        <v>1.1000000000000001</v>
      </c>
      <c r="S219" t="str">
        <f>IF(OR('Model output'!P218="",ISNUMBER(SEARCH("Not identified", 'Model output'!P218)),ISNUMBER(SEARCH("Absent",'Model output'!P218)),ISNUMBER(SEARCH("No",'Model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t="str">
        <f>IF('Model output'!S218="","", IF('Model output'!S218= "[]", "", 'Model output'!S218))</f>
        <v>Not identified</v>
      </c>
      <c r="Y219" t="str">
        <f>IF(OR('Model output'!S218="",ISNUMBER(SEARCH("Absent",'Model output'!S218)),ISNUMBER(SEARCH("Not identified",'Model output'!S218)),ISNUMBER(SEARCH("limited to thyroid",'Model output'!S218)),ISNUMBER(SEARCH("No",'Model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 IF('Model output'!T218="[]", "", IF('Model output'!T218="Not mentioned", "No", "Yes")))</f>
        <v/>
      </c>
      <c r="AB219" t="str">
        <f>IF(AA219&lt;&gt;"Yes","",IF(OR('Model output'!U218="",'Model output'!U218="[]",ISNUMBER(SEARCH("Not identified",'Model output'!U218))),"",'Model output'!U218))</f>
        <v/>
      </c>
      <c r="AC219" s="1" t="str">
        <f>IF(OR('Model output'!V218="", AND(ISERROR(SEARCH("Positive",'Model output'!V218)), ISNUMBER(SEARCH("Negative",'Model output'!V218))), ISNUMBER(SEARCH("Uninvolved",'Model output'!V218)), ISNUMBER(SEARCH("not involved",'Model output'!V218)), ISNUMBER(SEARCH("cannot be assessed",'Model output'!V218)), ISNUMBER(SEARCH("Free",'Model output'!V218)), ISNUMBER(SEARCH("1 mm",'Model output'!V218)), ISNUMBER(SEARCH("0.1 CM",'Model output'!V218)), ISNUMBER(SEARCH("less than 0.2 mm",'Model output'!V218)), ISNUMBER(SEARCH("less than 0.5 mm",'Model output'!V218)), ISNUMBER(SEARCH("Margins close",'Model output'!V218)), ISNUMBER(SEARCH("extends close to",'Model output'!V218)), ISNUMBER(SEARCH("abut",'Model output'!V218))), "negative", "positive")</f>
        <v>negative</v>
      </c>
      <c r="AE219" s="26"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intermediate</v>
      </c>
      <c r="AF219" s="27" t="str">
        <f t="shared" si="48"/>
        <v>1b</v>
      </c>
      <c r="AG219" s="27" t="str">
        <f t="shared" si="49"/>
        <v>0</v>
      </c>
      <c r="AH219" s="27" t="str">
        <f t="shared" si="50"/>
        <v>0</v>
      </c>
      <c r="AI219" s="34" t="str">
        <f t="shared" si="51"/>
        <v>I</v>
      </c>
      <c r="AJ219" s="26" t="s">
        <v>937</v>
      </c>
      <c r="AK219" s="31" t="s">
        <v>940</v>
      </c>
      <c r="AL219" s="31" t="s">
        <v>941</v>
      </c>
      <c r="AM219" s="31" t="s">
        <v>944</v>
      </c>
      <c r="AN219" s="31" t="s">
        <v>70</v>
      </c>
      <c r="AO219" s="32">
        <f t="shared" ca="1" si="52"/>
        <v>1</v>
      </c>
      <c r="AP219" s="27">
        <f t="shared" si="53"/>
        <v>1</v>
      </c>
      <c r="AQ219" s="27">
        <f t="shared" si="54"/>
        <v>1</v>
      </c>
      <c r="AR219" s="27">
        <f t="shared" si="55"/>
        <v>1</v>
      </c>
      <c r="AS219" s="33">
        <f t="shared" si="56"/>
        <v>1</v>
      </c>
    </row>
    <row r="220" spans="1:45">
      <c r="A220" t="str">
        <f>'Model output'!A219</f>
        <v>TCGA-EM-A4FQ</v>
      </c>
      <c r="B220" s="42">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45"/>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output'!G219)),AND(ISNUMBER(SEARCH("V ",'Model output'!G219)), NOT(ISNUMBER(SEARCH("VI",'Model output'!G219)))),ISNUMBER(SEARCH("five",'Model output'!G219)),ISNUMBER(SEARCH("5",'Model output'!G219))))), "lateral", "central"))</f>
        <v>lateral</v>
      </c>
      <c r="H220" t="str">
        <f>IF('Model output'!H219="","negative",IF('Model output'!H219="[]", "negative", IF(OR(ISNUMBER(SEARCH("lymph node",'Model output'!H219)),ISNUMBER(SEARCH("Not mentioned",'Model output'!H219)),ISNUMBER(SEARCH("neck",'Model output'!H219)),ISNUMBER(SEARCH("Not applicable",'Model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
      </c>
      <c r="L220" s="8" t="str">
        <f t="shared" si="47"/>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 carcinoma, follicular variant', 'Papillary carcinoma, classical (usual)', 'Papillary microcarcinomas']</v>
      </c>
      <c r="O220" t="str">
        <f>IF('Model output'!M219="","",'Model output'!M219)</f>
        <v>['Follicular variant with oncocytic change', 'Classical variant with focal tall cell change (&lt;10%) and Warthin-like change']</v>
      </c>
      <c r="P220" t="str">
        <f>IF('Model output'!N219="","",'Model output'!N219)</f>
        <v>3.5cm</v>
      </c>
      <c r="Q220" t="str">
        <f t="shared" si="46"/>
        <v>3.5cm</v>
      </c>
      <c r="R220" cm="1">
        <f t="array" ref="R220">IF(Q220="","",IF(ISNUMBER(SEARCH("cm",Q220)),MAX(VALUE(SUBSTITUTE(_xlfn.FILTERXML("&lt;t&gt;&lt;s&gt;"&amp;SUBSTITUTE(Q220,",","&lt;/s&gt;&lt;s&gt;")&amp;"&lt;/s&gt;&lt;/t&gt;","//s"),"cm",""))),MAX(VALUE(SUBSTITUTE(_xlfn.FILTERXML("&lt;t&gt;&lt;s&gt;"&amp;SUBSTITUTE(Q220,",","&lt;/s&gt;&lt;s&gt;")&amp;"&lt;/s&gt;&lt;/t&gt;","//s"),"mm","")))/10))</f>
        <v>3.5</v>
      </c>
      <c r="S220" t="str">
        <f>IF(OR('Model output'!P219="",ISNUMBER(SEARCH("Not identified", 'Model output'!P219)),ISNUMBER(SEARCH("Absent",'Model output'!P219)),ISNUMBER(SEARCH("No",'Model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positive</v>
      </c>
      <c r="X220" t="str">
        <f>IF('Model output'!S219="","", IF('Model output'!S219= "[]", "", 'Model output'!S219))</f>
        <v>Not identified</v>
      </c>
      <c r="Y220" t="str">
        <f>IF(OR('Model output'!S219="",ISNUMBER(SEARCH("Absent",'Model output'!S219)),ISNUMBER(SEARCH("Not identified",'Model output'!S219)),ISNUMBER(SEARCH("limited to thyroid",'Model output'!S219)),ISNUMBER(SEARCH("No",'Model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 IF('Model output'!T219="[]", "", IF('Model output'!T219="Not mentioned", "No", "Yes")))</f>
        <v/>
      </c>
      <c r="AB220" t="str">
        <f>IF(AA220&lt;&gt;"Yes","",IF(OR('Model output'!U219="",'Model output'!U219="[]",ISNUMBER(SEARCH("Not identified",'Model output'!U219))),"",'Model output'!U219))</f>
        <v/>
      </c>
      <c r="AC220" s="1" t="str">
        <f>IF(OR('Model output'!V219="", AND(ISERROR(SEARCH("Positive",'Model output'!V219)), ISNUMBER(SEARCH("Negative",'Model output'!V219))), ISNUMBER(SEARCH("Uninvolved",'Model output'!V219)), ISNUMBER(SEARCH("not involved",'Model output'!V219)), ISNUMBER(SEARCH("cannot be assessed",'Model output'!V219)), ISNUMBER(SEARCH("Free",'Model output'!V219)), ISNUMBER(SEARCH("1 mm",'Model output'!V219)), ISNUMBER(SEARCH("0.1 CM",'Model output'!V219)), ISNUMBER(SEARCH("less than 0.2 mm",'Model output'!V219)), ISNUMBER(SEARCH("less than 0.5 mm",'Model output'!V219)), ISNUMBER(SEARCH("Margins close",'Model output'!V219)), ISNUMBER(SEARCH("extends close to",'Model output'!V219)), ISNUMBER(SEARCH("abut",'Model output'!V219))), "negative", "positive")</f>
        <v>negative</v>
      </c>
      <c r="AE220" s="26"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27" t="str">
        <f t="shared" si="48"/>
        <v>2</v>
      </c>
      <c r="AG220" s="27" t="str">
        <f t="shared" si="49"/>
        <v>1b</v>
      </c>
      <c r="AH220" s="27" t="str">
        <f t="shared" si="50"/>
        <v>0</v>
      </c>
      <c r="AI220" s="34" t="str">
        <f t="shared" si="51"/>
        <v>I</v>
      </c>
      <c r="AJ220" s="26" t="s">
        <v>937</v>
      </c>
      <c r="AK220" s="31" t="s">
        <v>943</v>
      </c>
      <c r="AL220" s="31" t="s">
        <v>940</v>
      </c>
      <c r="AM220" s="31" t="s">
        <v>944</v>
      </c>
      <c r="AN220" s="31" t="s">
        <v>70</v>
      </c>
      <c r="AO220" s="32">
        <f t="shared" ca="1" si="52"/>
        <v>1</v>
      </c>
      <c r="AP220" s="27">
        <f t="shared" si="53"/>
        <v>1</v>
      </c>
      <c r="AQ220" s="27">
        <f t="shared" si="54"/>
        <v>1</v>
      </c>
      <c r="AR220" s="27">
        <f t="shared" si="55"/>
        <v>1</v>
      </c>
      <c r="AS220" s="33">
        <f t="shared" si="56"/>
        <v>1</v>
      </c>
    </row>
    <row r="221" spans="1:45">
      <c r="A221" t="str">
        <f>'Model output'!A220</f>
        <v>TCGA-EM-A4FR</v>
      </c>
      <c r="B221" s="42">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5"/>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output'!G220)),AND(ISNUMBER(SEARCH("V ",'Model output'!G220)), NOT(ISNUMBER(SEARCH("VI",'Model output'!G220)))),ISNUMBER(SEARCH("five",'Model output'!G220)),ISNUMBER(SEARCH("5",'Model output'!G220))))), "lateral", "central"))</f>
        <v>central</v>
      </c>
      <c r="H221" t="str">
        <f>IF('Model output'!H220="","negative",IF('Model output'!H220="[]", "negative", IF(OR(ISNUMBER(SEARCH("lymph node",'Model output'!H220)),ISNUMBER(SEARCH("Not mentioned",'Model output'!H220)),ISNUMBER(SEARCH("neck",'Model output'!H220)),ISNUMBER(SEARCH("Not applicable",'Model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47"/>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 Cribriform-morular architecture, Classical cytomorphology</v>
      </c>
      <c r="P221" t="str">
        <f>IF('Model output'!N220="","",'Model output'!N220)</f>
        <v>5.1cm</v>
      </c>
      <c r="Q221" t="str">
        <f t="shared" si="46"/>
        <v>5.1cm</v>
      </c>
      <c r="R221" cm="1">
        <f t="array" ref="R221">IF(Q221="","",IF(ISNUMBER(SEARCH("cm",Q221)),MAX(VALUE(SUBSTITUTE(_xlfn.FILTERXML("&lt;t&gt;&lt;s&gt;"&amp;SUBSTITUTE(Q221,",","&lt;/s&gt;&lt;s&gt;")&amp;"&lt;/s&gt;&lt;/t&gt;","//s"),"cm",""))),MAX(VALUE(SUBSTITUTE(_xlfn.FILTERXML("&lt;t&gt;&lt;s&gt;"&amp;SUBSTITUTE(Q221,",","&lt;/s&gt;&lt;s&gt;")&amp;"&lt;/s&gt;&lt;/t&gt;","//s"),"mm","")))/10))</f>
        <v>5.0999999999999996</v>
      </c>
      <c r="S221" t="str">
        <f>IF(OR('Model output'!P220="",ISNUMBER(SEARCH("Not identified", 'Model output'!P220)),ISNUMBER(SEARCH("Absent",'Model output'!P220)),ISNUMBER(SEARCH("No",'Model output'!P220)),ISNUMBER(SEARCH("Negative",'Model output'!P220))),"negative","positive")</f>
        <v>negative</v>
      </c>
      <c r="T221" t="str">
        <f>IF('Model output'!O220="","",'Model output'!O220)</f>
        <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t="str">
        <f>IF('Model output'!S220="","", IF('Model output'!S220= "[]", "", 'Model output'!S220))</f>
        <v>Not identified</v>
      </c>
      <c r="Y221" t="str">
        <f>IF(OR('Model output'!S220="",ISNUMBER(SEARCH("Absent",'Model output'!S220)),ISNUMBER(SEARCH("Not identified",'Model output'!S220)),ISNUMBER(SEARCH("limited to thyroid",'Model output'!S220)),ISNUMBER(SEARCH("No",'Model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 IF('Model output'!T220="[]", "", IF('Model output'!T220="Not mentioned", "No", "Yes")))</f>
        <v/>
      </c>
      <c r="AB221" t="str">
        <f>IF(AA221&lt;&gt;"Yes","",IF(OR('Model output'!U220="",'Model output'!U220="[]",ISNUMBER(SEARCH("Not identified",'Model output'!U220))),"",'Model output'!U220))</f>
        <v/>
      </c>
      <c r="AC221" s="1" t="str">
        <f>IF(OR('Model output'!V220="", AND(ISERROR(SEARCH("Positive",'Model output'!V220)), ISNUMBER(SEARCH("Negative",'Model output'!V220))), ISNUMBER(SEARCH("Uninvolved",'Model output'!V220)), ISNUMBER(SEARCH("not involved",'Model output'!V220)), ISNUMBER(SEARCH("cannot be assessed",'Model output'!V220)), ISNUMBER(SEARCH("Free",'Model output'!V220)), ISNUMBER(SEARCH("1 mm",'Model output'!V220)), ISNUMBER(SEARCH("0.1 CM",'Model output'!V220)), ISNUMBER(SEARCH("less than 0.2 mm",'Model output'!V220)), ISNUMBER(SEARCH("less than 0.5 mm",'Model output'!V220)), ISNUMBER(SEARCH("Margins close",'Model output'!V220)), ISNUMBER(SEARCH("extends close to",'Model output'!V220)), ISNUMBER(SEARCH("abut",'Model output'!V220))), "negative", "positive")</f>
        <v>negative</v>
      </c>
      <c r="AE221" s="26"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27" t="str">
        <f t="shared" si="48"/>
        <v>3a</v>
      </c>
      <c r="AG221" s="27" t="str">
        <f t="shared" si="49"/>
        <v>1a</v>
      </c>
      <c r="AH221" s="27" t="str">
        <f t="shared" si="50"/>
        <v>0</v>
      </c>
      <c r="AI221" s="34" t="str">
        <f t="shared" si="51"/>
        <v>I</v>
      </c>
      <c r="AJ221" s="26" t="s">
        <v>937</v>
      </c>
      <c r="AK221" s="31" t="s">
        <v>946</v>
      </c>
      <c r="AL221" s="31" t="s">
        <v>945</v>
      </c>
      <c r="AM221" s="31" t="s">
        <v>944</v>
      </c>
      <c r="AN221" s="31" t="s">
        <v>70</v>
      </c>
      <c r="AO221" s="32">
        <f t="shared" ca="1" si="52"/>
        <v>1</v>
      </c>
      <c r="AP221" s="27">
        <f t="shared" si="53"/>
        <v>1</v>
      </c>
      <c r="AQ221" s="27">
        <f t="shared" si="54"/>
        <v>1</v>
      </c>
      <c r="AR221" s="27">
        <f t="shared" si="55"/>
        <v>1</v>
      </c>
      <c r="AS221" s="33">
        <f t="shared" si="56"/>
        <v>1</v>
      </c>
    </row>
    <row r="222" spans="1:45">
      <c r="A222" t="str">
        <f>'Model output'!A221</f>
        <v>TCGA-EM-A4FV</v>
      </c>
      <c r="B222" s="42">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5"/>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output'!G221)),AND(ISNUMBER(SEARCH("V ",'Model output'!G221)), NOT(ISNUMBER(SEARCH("VI",'Model output'!G221)))),ISNUMBER(SEARCH("five",'Model output'!G221)),ISNUMBER(SEARCH("5",'Model output'!G221))))), "lateral", "central"))</f>
        <v/>
      </c>
      <c r="H222" t="str">
        <f>IF('Model output'!H221="","negative",IF('Model output'!H221="[]", "negative", IF(OR(ISNUMBER(SEARCH("lymph node",'Model output'!H221)),ISNUMBER(SEARCH("Not mentioned",'Model output'!H221)),ISNUMBER(SEARCH("neck",'Model output'!H221)),ISNUMBER(SEARCH("Not applicable",'Model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47"/>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v>
      </c>
      <c r="O222" t="str">
        <f>IF('Model output'!M221="","",'Model output'!M221)</f>
        <v>Follicular variant</v>
      </c>
      <c r="P222" t="str">
        <f>IF('Model output'!N221="","",'Model output'!N221)</f>
        <v>1.3cm</v>
      </c>
      <c r="Q222" t="str">
        <f t="shared" si="46"/>
        <v>1.3cm</v>
      </c>
      <c r="R222" cm="1">
        <f t="array" ref="R222">IF(Q222="","",IF(ISNUMBER(SEARCH("cm",Q222)),MAX(VALUE(SUBSTITUTE(_xlfn.FILTERXML("&lt;t&gt;&lt;s&gt;"&amp;SUBSTITUTE(Q222,",","&lt;/s&gt;&lt;s&gt;")&amp;"&lt;/s&gt;&lt;/t&gt;","//s"),"cm",""))),MAX(VALUE(SUBSTITUTE(_xlfn.FILTERXML("&lt;t&gt;&lt;s&gt;"&amp;SUBSTITUTE(Q222,",","&lt;/s&gt;&lt;s&gt;")&amp;"&lt;/s&gt;&lt;/t&gt;","//s"),"mm","")))/10))</f>
        <v>1.3</v>
      </c>
      <c r="S222" t="str">
        <f>IF(OR('Model output'!P221="",ISNUMBER(SEARCH("Not identified", 'Model output'!P221)),ISNUMBER(SEARCH("Absent",'Model output'!P221)),ISNUMBER(SEARCH("No",'Model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t="str">
        <f>IF('Model output'!S221="","", IF('Model output'!S221= "[]", "", 'Model output'!S221))</f>
        <v>Not identified</v>
      </c>
      <c r="Y222" t="str">
        <f>IF(OR('Model output'!S221="",ISNUMBER(SEARCH("Absent",'Model output'!S221)),ISNUMBER(SEARCH("Not identified",'Model output'!S221)),ISNUMBER(SEARCH("limited to thyroid",'Model output'!S221)),ISNUMBER(SEARCH("No",'Model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 IF('Model output'!T221="[]", "", IF('Model output'!T221="Not mentioned", "No", "Yes")))</f>
        <v/>
      </c>
      <c r="AB222" t="str">
        <f>IF(AA222&lt;&gt;"Yes","",IF(OR('Model output'!U221="",'Model output'!U221="[]",ISNUMBER(SEARCH("Not identified",'Model output'!U221))),"",'Model output'!U221))</f>
        <v/>
      </c>
      <c r="AC222" s="1" t="str">
        <f>IF(OR('Model output'!V221="", AND(ISERROR(SEARCH("Positive",'Model output'!V221)), ISNUMBER(SEARCH("Negative",'Model output'!V221))), ISNUMBER(SEARCH("Uninvolved",'Model output'!V221)), ISNUMBER(SEARCH("not involved",'Model output'!V221)), ISNUMBER(SEARCH("cannot be assessed",'Model output'!V221)), ISNUMBER(SEARCH("Free",'Model output'!V221)), ISNUMBER(SEARCH("1 mm",'Model output'!V221)), ISNUMBER(SEARCH("0.1 CM",'Model output'!V221)), ISNUMBER(SEARCH("less than 0.2 mm",'Model output'!V221)), ISNUMBER(SEARCH("less than 0.5 mm",'Model output'!V221)), ISNUMBER(SEARCH("Margins close",'Model output'!V221)), ISNUMBER(SEARCH("extends close to",'Model output'!V221)), ISNUMBER(SEARCH("abut",'Model output'!V221))), "negative", "positive")</f>
        <v>negative</v>
      </c>
      <c r="AE222" s="26"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27" t="str">
        <f t="shared" si="48"/>
        <v>1b</v>
      </c>
      <c r="AG222" s="27" t="str">
        <f t="shared" si="49"/>
        <v>0</v>
      </c>
      <c r="AH222" s="27" t="str">
        <f t="shared" si="50"/>
        <v>0</v>
      </c>
      <c r="AI222" s="34" t="str">
        <f t="shared" si="51"/>
        <v>I</v>
      </c>
      <c r="AJ222" s="26" t="s">
        <v>936</v>
      </c>
      <c r="AK222" s="31" t="s">
        <v>940</v>
      </c>
      <c r="AL222" s="31" t="s">
        <v>941</v>
      </c>
      <c r="AM222" s="31" t="s">
        <v>944</v>
      </c>
      <c r="AN222" s="31" t="s">
        <v>70</v>
      </c>
      <c r="AO222" s="32">
        <f t="shared" ca="1" si="52"/>
        <v>1</v>
      </c>
      <c r="AP222" s="27">
        <f t="shared" si="53"/>
        <v>1</v>
      </c>
      <c r="AQ222" s="27">
        <f t="shared" si="54"/>
        <v>1</v>
      </c>
      <c r="AR222" s="27">
        <f t="shared" si="55"/>
        <v>1</v>
      </c>
      <c r="AS222" s="33">
        <f t="shared" si="56"/>
        <v>1</v>
      </c>
    </row>
    <row r="223" spans="1:45">
      <c r="A223" t="str">
        <f>'Model output'!A222</f>
        <v>TCGA-EM-A4G1</v>
      </c>
      <c r="B223" s="42">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si="45"/>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output'!G222)),AND(ISNUMBER(SEARCH("V ",'Model output'!G222)), NOT(ISNUMBER(SEARCH("VI",'Model output'!G222)))),ISNUMBER(SEARCH("five",'Model output'!G222)),ISNUMBER(SEARCH("5",'Model output'!G222))))), "lateral", "central"))</f>
        <v/>
      </c>
      <c r="H223" t="str">
        <f>IF('Model output'!H222="","negative",IF('Model output'!H222="[]", "negative", IF(OR(ISNUMBER(SEARCH("lymph node",'Model output'!H222)),ISNUMBER(SEARCH("Not mentioned",'Model output'!H222)),ISNUMBER(SEARCH("neck",'Model output'!H222)),ISNUMBER(SEARCH("Not applicable",'Model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47"/>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 classical (usual)</v>
      </c>
      <c r="O223" t="str">
        <f>IF('Model output'!M222="","",'Model output'!M222)</f>
        <v>Follicular variant</v>
      </c>
      <c r="P223" t="str">
        <f>IF('Model output'!N222="","",'Model output'!N222)</f>
        <v>1.7cm</v>
      </c>
      <c r="Q223" t="str">
        <f t="shared" si="46"/>
        <v>1.7cm</v>
      </c>
      <c r="R223" cm="1">
        <f t="array" ref="R223">IF(Q223="","",IF(ISNUMBER(SEARCH("cm",Q223)),MAX(VALUE(SUBSTITUTE(_xlfn.FILTERXML("&lt;t&gt;&lt;s&gt;"&amp;SUBSTITUTE(Q223,",","&lt;/s&gt;&lt;s&gt;")&amp;"&lt;/s&gt;&lt;/t&gt;","//s"),"cm",""))),MAX(VALUE(SUBSTITUTE(_xlfn.FILTERXML("&lt;t&gt;&lt;s&gt;"&amp;SUBSTITUTE(Q223,",","&lt;/s&gt;&lt;s&gt;")&amp;"&lt;/s&gt;&lt;/t&gt;","//s"),"mm","")))/10))</f>
        <v>1.7</v>
      </c>
      <c r="S223" t="str">
        <f>IF(OR('Model output'!P222="",ISNUMBER(SEARCH("Not identified", 'Model output'!P222)),ISNUMBER(SEARCH("Absent",'Model output'!P222)),ISNUMBER(SEARCH("No",'Model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t="str">
        <f>IF('Model output'!S222="","", IF('Model output'!S222= "[]", "", 'Model output'!S222))</f>
        <v>Not identified</v>
      </c>
      <c r="Y223" t="str">
        <f>IF(OR('Model output'!S222="",ISNUMBER(SEARCH("Absent",'Model output'!S222)),ISNUMBER(SEARCH("Not identified",'Model output'!S222)),ISNUMBER(SEARCH("limited to thyroid",'Model output'!S222)),ISNUMBER(SEARCH("No",'Model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 IF('Model output'!T222="[]", "", IF('Model output'!T222="Not mentioned", "No", "Yes")))</f>
        <v/>
      </c>
      <c r="AB223" t="str">
        <f>IF(AA223&lt;&gt;"Yes","",IF(OR('Model output'!U222="",'Model output'!U222="[]",ISNUMBER(SEARCH("Not identified",'Model output'!U222))),"",'Model output'!U222))</f>
        <v/>
      </c>
      <c r="AC223" s="1" t="str">
        <f>IF(OR('Model output'!V222="", AND(ISERROR(SEARCH("Positive",'Model output'!V222)), ISNUMBER(SEARCH("Negative",'Model output'!V222))), ISNUMBER(SEARCH("Uninvolved",'Model output'!V222)), ISNUMBER(SEARCH("not involved",'Model output'!V222)), ISNUMBER(SEARCH("cannot be assessed",'Model output'!V222)), ISNUMBER(SEARCH("Free",'Model output'!V222)), ISNUMBER(SEARCH("1 mm",'Model output'!V222)), ISNUMBER(SEARCH("0.1 CM",'Model output'!V222)), ISNUMBER(SEARCH("less than 0.2 mm",'Model output'!V222)), ISNUMBER(SEARCH("less than 0.5 mm",'Model output'!V222)), ISNUMBER(SEARCH("Margins close",'Model output'!V222)), ISNUMBER(SEARCH("extends close to",'Model output'!V222)), ISNUMBER(SEARCH("abut",'Model output'!V222))), "negative", "positive")</f>
        <v>negative</v>
      </c>
      <c r="AE223" s="26"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27" t="str">
        <f t="shared" si="48"/>
        <v>1b</v>
      </c>
      <c r="AG223" s="27" t="str">
        <f t="shared" si="49"/>
        <v>0</v>
      </c>
      <c r="AH223" s="27" t="str">
        <f t="shared" si="50"/>
        <v>0</v>
      </c>
      <c r="AI223" s="34" t="str">
        <f t="shared" si="51"/>
        <v>I</v>
      </c>
      <c r="AJ223" s="26" t="s">
        <v>936</v>
      </c>
      <c r="AK223" s="31" t="s">
        <v>940</v>
      </c>
      <c r="AL223" s="31" t="s">
        <v>941</v>
      </c>
      <c r="AM223" s="31" t="s">
        <v>944</v>
      </c>
      <c r="AN223" s="31" t="s">
        <v>70</v>
      </c>
      <c r="AO223" s="32">
        <f t="shared" ca="1" si="52"/>
        <v>1</v>
      </c>
      <c r="AP223" s="27">
        <f t="shared" si="53"/>
        <v>1</v>
      </c>
      <c r="AQ223" s="27">
        <f t="shared" si="54"/>
        <v>1</v>
      </c>
      <c r="AR223" s="27">
        <f t="shared" si="55"/>
        <v>1</v>
      </c>
      <c r="AS223" s="33">
        <f t="shared" si="56"/>
        <v>1</v>
      </c>
    </row>
    <row r="224" spans="1:45">
      <c r="A224" t="str">
        <f>'Model output'!A223</f>
        <v>TCGA-ET-A25L</v>
      </c>
      <c r="B224" s="42">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ref="F224" si="57">IF(OR(G224&lt;&gt;"",AND(J224&lt;&gt;"",ISNUMBER(J224),J224&gt;0),AND(M224&lt;&gt;"",M224&gt;0)),"positive","negative")</f>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output'!G223)),AND(ISNUMBER(SEARCH("V ",'Model output'!G223)), NOT(ISNUMBER(SEARCH("VI",'Model output'!G223)))),ISNUMBER(SEARCH("five",'Model output'!G223)),ISNUMBER(SEARCH("5",'Model output'!G223))))), "lateral", "central"))</f>
        <v>lateral</v>
      </c>
      <c r="H224" t="str">
        <f>IF('Model output'!H223="","negative",IF('Model output'!H223="[]", "negative", IF(OR(ISNUMBER(SEARCH("lymph node",'Model output'!H223)),ISNUMBER(SEARCH("Not mentioned",'Model output'!H223)),ISNUMBER(SEARCH("neck",'Model output'!H223)),ISNUMBER(SEARCH("Not applicable",'Model output'!H223))),"negative","positive")))</f>
        <v>negative</v>
      </c>
      <c r="I224">
        <f>IF('Model output'!I223="","",IF(ISNUMBER('Model output'!I223),'Model output'!I223,1))</f>
        <v>12</v>
      </c>
      <c r="J224">
        <f>IF('Model output'!J223="","",IF(AND(ISNUMBER('Model output'!J223),'Model output'!J223&lt;=I224),'Model output'!J223,IF(ISNUMBER(SEARCH("0/",'Model output'!J223)),0,1)))</f>
        <v>2</v>
      </c>
      <c r="K224" t="str" cm="1">
        <f t="array" ref="K224">IF(COUNT(FIND({0,1,2,3,4,5,6,7,8,9},'Model output'!K223))&gt;0,'Model output'!K223,"")</f>
        <v>0.9 cm</v>
      </c>
      <c r="L224" s="8" t="str">
        <f t="shared" si="47"/>
        <v>0.9cm</v>
      </c>
      <c r="M224" cm="1">
        <f t="array" ref="M224">IF(L224="","",IF(ISNUMBER(SEARCH("cm",L224)),MAX(VALUE(SUBSTITUTE(_xlfn.FILTERXML("&lt;t&gt;&lt;s&gt;"&amp;SUBSTITUTE(L224,",","&lt;/s&gt;&lt;s&gt;")&amp;"&lt;/s&gt;&lt;/t&gt;","//s"),"cm",""))),MAX(VALUE(SUBSTITUTE(_xlfn.FILTERXML("&lt;t&gt;&lt;s&gt;"&amp;SUBSTITUTE(L224,",","&lt;/s&gt;&lt;s&gt;")&amp;"&lt;/s&gt;&lt;/t&gt;","//s"),"mm","")))/10))</f>
        <v>0.9</v>
      </c>
      <c r="N224" t="str">
        <f>IF('Model output'!L223="","",'Model output'!L223)</f>
        <v>papillary carcinoma</v>
      </c>
      <c r="O224" t="str">
        <f>IF('Model output'!M223="","",'Model output'!M223)</f>
        <v>tall cell features</v>
      </c>
      <c r="P224" t="str">
        <f>IF('Model output'!N223="","",'Model output'!N223)</f>
        <v>3.0 cm</v>
      </c>
      <c r="Q224" t="str">
        <f t="shared" si="46"/>
        <v>3.0cm</v>
      </c>
      <c r="R224" cm="1">
        <f t="array" ref="R224">IF(Q224="","",IF(ISNUMBER(SEARCH("cm",Q224)),MAX(VALUE(SUBSTITUTE(_xlfn.FILTERXML("&lt;t&gt;&lt;s&gt;"&amp;SUBSTITUTE(Q224,",","&lt;/s&gt;&lt;s&gt;")&amp;"&lt;/s&gt;&lt;/t&gt;","//s"),"cm",""))),MAX(VALUE(SUBSTITUTE(_xlfn.FILTERXML("&lt;t&gt;&lt;s&gt;"&amp;SUBSTITUTE(Q224,",","&lt;/s&gt;&lt;s&gt;")&amp;"&lt;/s&gt;&lt;/t&gt;","//s"),"mm","")))/10))</f>
        <v>3</v>
      </c>
      <c r="S224" t="str">
        <f>IF(OR('Model output'!P223="",ISNUMBER(SEARCH("Not identified", 'Model output'!P223)),ISNUMBER(SEARCH("Absent",'Model output'!P223)),ISNUMBER(SEARCH("No",'Model output'!P223)),ISNUMBER(SEARCH("Negative",'Model output'!P223))),"negative","positive")</f>
        <v>positive</v>
      </c>
      <c r="T224" t="str">
        <f>IF('Model output'!O223="","",'Model output'!O223)</f>
        <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positive</v>
      </c>
      <c r="X224" t="str">
        <f>IF('Model output'!S223="","", IF('Model output'!S223= "[]", "", 'Model output'!S223))</f>
        <v>Present</v>
      </c>
      <c r="Y224" t="str">
        <f>IF(OR('Model output'!S223="",ISNUMBER(SEARCH("Absent",'Model output'!S223)),ISNUMBER(SEARCH("Not identified",'Model output'!S223)),ISNUMBER(SEARCH("limited to thyroid",'Model output'!S223)),ISNUMBER(SEARCH("No",'Model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 IF('Model output'!T223="[]", "", IF('Model output'!T223="Not mentioned", "No", "Yes")))</f>
        <v/>
      </c>
      <c r="AB224" t="str">
        <f>IF(AA224&lt;&gt;"Yes","",IF(OR('Model output'!U223="",'Model output'!U223="[]",ISNUMBER(SEARCH("Not identified",'Model output'!U223))),"",'Model output'!U223))</f>
        <v/>
      </c>
      <c r="AC224" s="1" t="str">
        <f>IF(OR('Model output'!V223="", AND(ISERROR(SEARCH("Positive",'Model output'!V223)), ISNUMBER(SEARCH("Negative",'Model output'!V223))), ISNUMBER(SEARCH("Uninvolved",'Model output'!V223)), ISNUMBER(SEARCH("not involved",'Model output'!V223)), ISNUMBER(SEARCH("cannot be assessed",'Model output'!V223)), ISNUMBER(SEARCH("Free",'Model output'!V223)), ISNUMBER(SEARCH("1 mm",'Model output'!V223)), ISNUMBER(SEARCH("0.1 CM",'Model output'!V223)), ISNUMBER(SEARCH("less than 0.2 mm",'Model output'!V223)), ISNUMBER(SEARCH("less than 0.5 mm",'Model output'!V223)), ISNUMBER(SEARCH("Margins close",'Model output'!V223)), ISNUMBER(SEARCH("extends close to",'Model output'!V223)), ISNUMBER(SEARCH("abut",'Model output'!V223))), "negative", "positive")</f>
        <v>positive</v>
      </c>
      <c r="AE224" s="26"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27" t="str">
        <f t="shared" si="48"/>
        <v>2</v>
      </c>
      <c r="AG224" s="27" t="str">
        <f t="shared" si="49"/>
        <v>1b</v>
      </c>
      <c r="AH224" s="27" t="str">
        <f t="shared" si="50"/>
        <v>0</v>
      </c>
      <c r="AI224" s="34" t="str">
        <f t="shared" si="51"/>
        <v>I</v>
      </c>
      <c r="AJ224" s="26" t="s">
        <v>935</v>
      </c>
      <c r="AK224" s="31" t="s">
        <v>943</v>
      </c>
      <c r="AL224" s="31" t="s">
        <v>940</v>
      </c>
      <c r="AM224" s="31" t="s">
        <v>944</v>
      </c>
      <c r="AN224" s="31" t="s">
        <v>70</v>
      </c>
      <c r="AO224" s="32">
        <f t="shared" si="52"/>
        <v>1</v>
      </c>
      <c r="AP224" s="27">
        <f t="shared" si="53"/>
        <v>1</v>
      </c>
      <c r="AQ224" s="27">
        <f t="shared" si="54"/>
        <v>1</v>
      </c>
      <c r="AR224" s="27">
        <f t="shared" si="55"/>
        <v>1</v>
      </c>
      <c r="AS224" s="33">
        <f t="shared" si="56"/>
        <v>1</v>
      </c>
    </row>
    <row r="225" spans="1:45">
      <c r="A225" t="str">
        <f>'Model output'!A224</f>
        <v>TCGA-ET-A25M</v>
      </c>
      <c r="B225" s="42">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58">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output'!G224)),AND(ISNUMBER(SEARCH("V ",'Model output'!G224)), NOT(ISNUMBER(SEARCH("VI",'Model output'!G224)))),ISNUMBER(SEARCH("five",'Model output'!G224)),ISNUMBER(SEARCH("5",'Model output'!G224))))), "lateral", "central"))</f>
        <v>central</v>
      </c>
      <c r="H225" t="str">
        <f>IF('Model output'!H224="","negative",IF('Model output'!H224="[]", "negative", IF(OR(ISNUMBER(SEARCH("lymph node",'Model output'!H224)),ISNUMBER(SEARCH("Not mentioned",'Model output'!H224)),ISNUMBER(SEARCH("neck",'Model output'!H224)),ISNUMBER(SEARCH("Not applicable",'Model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2.0 cm</v>
      </c>
      <c r="L225" s="8" t="str">
        <f t="shared" si="47"/>
        <v>2.0cm</v>
      </c>
      <c r="M225" cm="1">
        <f t="array" ref="M225">IF(L225="","",IF(ISNUMBER(SEARCH("cm",L225)),MAX(VALUE(SUBSTITUTE(_xlfn.FILTERXML("&lt;t&gt;&lt;s&gt;"&amp;SUBSTITUTE(L225,",","&lt;/s&gt;&lt;s&gt;")&amp;"&lt;/s&gt;&lt;/t&gt;","//s"),"cm",""))),MAX(VALUE(SUBSTITUTE(_xlfn.FILTERXML("&lt;t&gt;&lt;s&gt;"&amp;SUBSTITUTE(L225,",","&lt;/s&gt;&lt;s&gt;")&amp;"&lt;/s&gt;&lt;/t&gt;","//s"),"mm","")))/10))</f>
        <v>2</v>
      </c>
      <c r="N225" t="str">
        <f>IF('Model output'!L224="","",'Model output'!L224)</f>
        <v>Papillary carcinoma</v>
      </c>
      <c r="O225" t="str">
        <f>IF('Model output'!M224="","",'Model output'!M224)</f>
        <v/>
      </c>
      <c r="P225" t="str">
        <f>IF('Model output'!N224="","",'Model output'!N224)</f>
        <v>2.5 cm</v>
      </c>
      <c r="Q225" t="str">
        <f t="shared" si="46"/>
        <v>2.5cm</v>
      </c>
      <c r="R225" cm="1">
        <f t="array" ref="R225">IF(Q225="","",IF(ISNUMBER(SEARCH("cm",Q225)),MAX(VALUE(SUBSTITUTE(_xlfn.FILTERXML("&lt;t&gt;&lt;s&gt;"&amp;SUBSTITUTE(Q225,",","&lt;/s&gt;&lt;s&gt;")&amp;"&lt;/s&gt;&lt;/t&gt;","//s"),"cm",""))),MAX(VALUE(SUBSTITUTE(_xlfn.FILTERXML("&lt;t&gt;&lt;s&gt;"&amp;SUBSTITUTE(Q225,",","&lt;/s&gt;&lt;s&gt;")&amp;"&lt;/s&gt;&lt;/t&gt;","//s"),"mm","")))/10))</f>
        <v>2.5</v>
      </c>
      <c r="S225" t="str">
        <f>IF(OR('Model output'!P224="",ISNUMBER(SEARCH("Not identified", 'Model output'!P224)),ISNUMBER(SEARCH("Absent",'Model output'!P224)),ISNUMBER(SEARCH("No",'Model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t="str">
        <f>IF('Model output'!S224="","", IF('Model output'!S224= "[]", "", 'Model output'!S224))</f>
        <v>Present</v>
      </c>
      <c r="Y225" t="str">
        <f>IF(OR('Model output'!S224="",ISNUMBER(SEARCH("Absent",'Model output'!S224)),ISNUMBER(SEARCH("Not identified",'Model output'!S224)),ISNUMBER(SEARCH("limited to thyroid",'Model output'!S224)),ISNUMBER(SEARCH("No",'Model output'!S224)),ISNUMBER(SEARCH("negative",'Model output'!S224))),"negative",IF(Z225="positive","gETE", "positive"))</f>
        <v>positive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 IF('Model output'!T224="[]", "", IF('Model output'!T224="Not mentioned", "No", "Yes")))</f>
        <v/>
      </c>
      <c r="AB225" t="str">
        <f>IF(AA225&lt;&gt;"Yes","",IF(OR('Model output'!U224="",'Model output'!U224="[]",ISNUMBER(SEARCH("Not identified",'Model output'!U224))),"",'Model output'!U224))</f>
        <v/>
      </c>
      <c r="AC225" s="1" t="str">
        <f>IF(OR('Model output'!V224="", AND(ISERROR(SEARCH("Positive",'Model output'!V224)), ISNUMBER(SEARCH("Negative",'Model output'!V224))), ISNUMBER(SEARCH("Uninvolved",'Model output'!V224)), ISNUMBER(SEARCH("not involved",'Model output'!V224)), ISNUMBER(SEARCH("cannot be assessed",'Model output'!V224)), ISNUMBER(SEARCH("Free",'Model output'!V224)), ISNUMBER(SEARCH("1 mm",'Model output'!V224)), ISNUMBER(SEARCH("0.1 CM",'Model output'!V224)), ISNUMBER(SEARCH("less than 0.2 mm",'Model output'!V224)), ISNUMBER(SEARCH("less than 0.5 mm",'Model output'!V224)), ISNUMBER(SEARCH("Margins close",'Model output'!V224)), ISNUMBER(SEARCH("extends close to",'Model output'!V224)), ISNUMBER(SEARCH("abut",'Model output'!V224))), "negative", "positive")</f>
        <v>negative</v>
      </c>
      <c r="AE225" s="26"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intermediate</v>
      </c>
      <c r="AF225" s="27" t="str">
        <f t="shared" si="48"/>
        <v>2</v>
      </c>
      <c r="AG225" s="27" t="str">
        <f t="shared" si="49"/>
        <v>1a</v>
      </c>
      <c r="AH225" s="27" t="str">
        <f t="shared" si="50"/>
        <v>0</v>
      </c>
      <c r="AI225" s="34" t="str">
        <f t="shared" si="51"/>
        <v>I</v>
      </c>
      <c r="AJ225" s="26" t="s">
        <v>936</v>
      </c>
      <c r="AK225" s="31" t="s">
        <v>943</v>
      </c>
      <c r="AL225" s="31" t="s">
        <v>945</v>
      </c>
      <c r="AM225" s="31" t="s">
        <v>944</v>
      </c>
      <c r="AN225" s="31" t="s">
        <v>70</v>
      </c>
      <c r="AO225" s="32">
        <f t="shared" ca="1" si="52"/>
        <v>0</v>
      </c>
      <c r="AP225" s="27">
        <f t="shared" si="53"/>
        <v>1</v>
      </c>
      <c r="AQ225" s="27">
        <f t="shared" si="54"/>
        <v>1</v>
      </c>
      <c r="AR225" s="27">
        <f t="shared" si="55"/>
        <v>1</v>
      </c>
      <c r="AS225" s="33">
        <f t="shared" si="56"/>
        <v>1</v>
      </c>
    </row>
    <row r="226" spans="1:45">
      <c r="A226" t="str">
        <f>'Model output'!A225</f>
        <v>TCGA-ET-A25R</v>
      </c>
      <c r="B226" s="42">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58"/>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output'!G225)),AND(ISNUMBER(SEARCH("V ",'Model output'!G225)), NOT(ISNUMBER(SEARCH("VI",'Model output'!G225)))),ISNUMBER(SEARCH("five",'Model output'!G225)),ISNUMBER(SEARCH("5",'Model output'!G225))))), "lateral", "central"))</f>
        <v/>
      </c>
      <c r="H226" t="str">
        <f>IF('Model output'!H225="","negative",IF('Model output'!H225="[]", "negative", IF(OR(ISNUMBER(SEARCH("lymph node",'Model output'!H225)),ISNUMBER(SEARCH("Not mentioned",'Model output'!H225)),ISNUMBER(SEARCH("neck",'Model output'!H225)),ISNUMBER(SEARCH("Not applicable",'Model output'!H225))),"negative","positive")))</f>
        <v>negative</v>
      </c>
      <c r="I226" t="str">
        <f>IF('Model output'!I225="","",IF(ISNUMBER('Model output'!I225),'Model output'!I225,1))</f>
        <v/>
      </c>
      <c r="J226" t="str">
        <f>IF('Model output'!J225="","",IF(AND(ISNUMBER('Model output'!J225),'Model output'!J225&lt;=I226),'Model output'!J225,IF(ISNUMBER(SEARCH("0/",'Model output'!J225)),0,1)))</f>
        <v/>
      </c>
      <c r="K226" t="str" cm="1">
        <f t="array" ref="K226">IF(COUNT(FIND({0,1,2,3,4,5,6,7,8,9},'Model output'!K225))&gt;0,'Model output'!K225,"")</f>
        <v/>
      </c>
      <c r="L226" s="8" t="str">
        <f t="shared" si="47"/>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v>
      </c>
      <c r="O226" t="str">
        <f>IF('Model output'!M225="","",'Model output'!M225)</f>
        <v/>
      </c>
      <c r="P226" t="str">
        <f>IF('Model output'!N225="","",'Model output'!N225)</f>
        <v>2.6 cm</v>
      </c>
      <c r="Q226" t="str">
        <f t="shared" si="46"/>
        <v>2.6cm</v>
      </c>
      <c r="R226" cm="1">
        <f t="array" ref="R226">IF(Q226="","",IF(ISNUMBER(SEARCH("cm",Q226)),MAX(VALUE(SUBSTITUTE(_xlfn.FILTERXML("&lt;t&gt;&lt;s&gt;"&amp;SUBSTITUTE(Q226,",","&lt;/s&gt;&lt;s&gt;")&amp;"&lt;/s&gt;&lt;/t&gt;","//s"),"cm",""))),MAX(VALUE(SUBSTITUTE(_xlfn.FILTERXML("&lt;t&gt;&lt;s&gt;"&amp;SUBSTITUTE(Q226,",","&lt;/s&gt;&lt;s&gt;")&amp;"&lt;/s&gt;&lt;/t&gt;","//s"),"mm","")))/10))</f>
        <v>2.6</v>
      </c>
      <c r="S226" t="str">
        <f>IF(OR('Model output'!P225="",ISNUMBER(SEARCH("Not identified", 'Model output'!P225)),ISNUMBER(SEARCH("Absent",'Model output'!P225)),ISNUMBER(SEARCH("No",'Model output'!P225)),ISNUMBER(SEARCH("Negative",'Model output'!P225))),"negative","positive")</f>
        <v>positive</v>
      </c>
      <c r="T226" t="str">
        <f>IF('Model output'!O225="","",'Model output'!O225)</f>
        <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positive</v>
      </c>
      <c r="X226" t="str">
        <f>IF('Model output'!S225="","", IF('Model output'!S225= "[]", "", 'Model output'!S225))</f>
        <v>Minimal</v>
      </c>
      <c r="Y226" t="str">
        <f>IF(OR('Model output'!S225="",ISNUMBER(SEARCH("Absent",'Model output'!S225)),ISNUMBER(SEARCH("Not identified",'Model output'!S225)),ISNUMBER(SEARCH("limited to thyroid",'Model output'!S225)),ISNUMBER(SEARCH("No",'Model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 IF('Model output'!T225="[]", "", IF('Model output'!T225="Not mentioned", "No", "Yes")))</f>
        <v/>
      </c>
      <c r="AB226" t="str">
        <f>IF(AA226&lt;&gt;"Yes","",IF(OR('Model output'!U225="",'Model output'!U225="[]",ISNUMBER(SEARCH("Not identified",'Model output'!U225))),"",'Model output'!U225))</f>
        <v/>
      </c>
      <c r="AC226" s="1" t="str">
        <f>IF(OR('Model output'!V225="", AND(ISERROR(SEARCH("Positive",'Model output'!V225)), ISNUMBER(SEARCH("Negative",'Model output'!V225))), ISNUMBER(SEARCH("Uninvolved",'Model output'!V225)), ISNUMBER(SEARCH("not involved",'Model output'!V225)), ISNUMBER(SEARCH("cannot be assessed",'Model output'!V225)), ISNUMBER(SEARCH("Free",'Model output'!V225)), ISNUMBER(SEARCH("1 mm",'Model output'!V225)), ISNUMBER(SEARCH("0.1 CM",'Model output'!V225)), ISNUMBER(SEARCH("less than 0.2 mm",'Model output'!V225)), ISNUMBER(SEARCH("less than 0.5 mm",'Model output'!V225)), ISNUMBER(SEARCH("Margins close",'Model output'!V225)), ISNUMBER(SEARCH("extends close to",'Model output'!V225)), ISNUMBER(SEARCH("abut",'Model output'!V225))), "negative", "positive")</f>
        <v>negative</v>
      </c>
      <c r="AE226" s="26"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27" t="str">
        <f t="shared" si="48"/>
        <v>2</v>
      </c>
      <c r="AG226" s="27" t="str">
        <f t="shared" si="49"/>
        <v>0</v>
      </c>
      <c r="AH226" s="27" t="str">
        <f t="shared" si="50"/>
        <v>0</v>
      </c>
      <c r="AI226" s="34" t="str">
        <f t="shared" si="51"/>
        <v>I</v>
      </c>
      <c r="AJ226" s="26" t="s">
        <v>937</v>
      </c>
      <c r="AK226" s="31" t="s">
        <v>943</v>
      </c>
      <c r="AL226" s="31" t="s">
        <v>944</v>
      </c>
      <c r="AM226" s="31" t="s">
        <v>944</v>
      </c>
      <c r="AN226" s="31" t="s">
        <v>70</v>
      </c>
      <c r="AO226" s="32">
        <f t="shared" ca="1" si="52"/>
        <v>1</v>
      </c>
      <c r="AP226" s="27">
        <f t="shared" si="53"/>
        <v>1</v>
      </c>
      <c r="AQ226" s="27">
        <f t="shared" si="54"/>
        <v>1</v>
      </c>
      <c r="AR226" s="27">
        <f t="shared" si="55"/>
        <v>1</v>
      </c>
      <c r="AS226" s="33">
        <f t="shared" si="56"/>
        <v>1</v>
      </c>
    </row>
    <row r="227" spans="1:45">
      <c r="A227" t="str">
        <f>'Model output'!A226</f>
        <v>TCGA-ET-A2MY</v>
      </c>
      <c r="B227" s="42">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58"/>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output'!G226)),AND(ISNUMBER(SEARCH("V ",'Model output'!G226)), NOT(ISNUMBER(SEARCH("VI",'Model output'!G226)))),ISNUMBER(SEARCH("five",'Model output'!G226)),ISNUMBER(SEARCH("5",'Model output'!G226))))), "lateral", "central"))</f>
        <v/>
      </c>
      <c r="H227" t="str">
        <f>IF('Model output'!H226="","negative",IF('Model output'!H226="[]", "negative", IF(OR(ISNUMBER(SEARCH("lymph node",'Model output'!H226)),ISNUMBER(SEARCH("Not mentioned",'Model output'!H226)),ISNUMBER(SEARCH("neck",'Model output'!H226)),ISNUMBER(SEARCH("Not applicable",'Model output'!H226))),"negative","positive")))</f>
        <v>negative</v>
      </c>
      <c r="I227" t="str">
        <f>IF('Model output'!I226="","",IF(ISNUMBER('Model output'!I226),'Model output'!I226,1))</f>
        <v/>
      </c>
      <c r="J227" t="str">
        <f>IF('Model output'!J226="","",IF(AND(ISNUMBER('Model output'!J226),'Model output'!J226&lt;=I227),'Model output'!J226,IF(ISNUMBER(SEARCH("0/",'Model output'!J226)),0,1)))</f>
        <v/>
      </c>
      <c r="K227" t="str" cm="1">
        <f t="array" ref="K227">IF(COUNT(FIND({0,1,2,3,4,5,6,7,8,9},'Model output'!K226))&gt;0,'Model output'!K226,"")</f>
        <v/>
      </c>
      <c r="L227" s="8" t="str">
        <f t="shared" si="47"/>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v>
      </c>
      <c r="O227" t="str">
        <f>IF('Model output'!M226="","",'Model output'!M226)</f>
        <v/>
      </c>
      <c r="P227" t="str">
        <f>IF('Model output'!N226="","",'Model output'!N226)</f>
        <v>1.3cm</v>
      </c>
      <c r="Q227" t="str">
        <f t="shared" si="46"/>
        <v>1.3cm</v>
      </c>
      <c r="R227" cm="1">
        <f t="array" ref="R227">IF(Q227="","",IF(ISNUMBER(SEARCH("cm",Q227)),MAX(VALUE(SUBSTITUTE(_xlfn.FILTERXML("&lt;t&gt;&lt;s&gt;"&amp;SUBSTITUTE(Q227,",","&lt;/s&gt;&lt;s&gt;")&amp;"&lt;/s&gt;&lt;/t&gt;","//s"),"cm",""))),MAX(VALUE(SUBSTITUTE(_xlfn.FILTERXML("&lt;t&gt;&lt;s&gt;"&amp;SUBSTITUTE(Q227,",","&lt;/s&gt;&lt;s&gt;")&amp;"&lt;/s&gt;&lt;/t&gt;","//s"),"mm","")))/10))</f>
        <v>1.3</v>
      </c>
      <c r="S227" t="str">
        <f>IF(OR('Model output'!P226="",ISNUMBER(SEARCH("Not identified", 'Model output'!P226)),ISNUMBER(SEARCH("Absent",'Model output'!P226)),ISNUMBER(SEARCH("No",'Model output'!P226)),ISNUMBER(SEARCH("Negative",'Model output'!P226))),"negative","positive")</f>
        <v>positive</v>
      </c>
      <c r="T227" t="str">
        <f>IF('Model output'!O226="","",'Model output'!O226)</f>
        <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t="str">
        <f>IF('Model output'!S226="","", IF('Model output'!S226= "[]", "", 'Model output'!S226))</f>
        <v/>
      </c>
      <c r="Y227" t="str">
        <f>IF(OR('Model output'!S226="",ISNUMBER(SEARCH("Absent",'Model output'!S226)),ISNUMBER(SEARCH("Not identified",'Model output'!S226)),ISNUMBER(SEARCH("limited to thyroid",'Model output'!S226)),ISNUMBER(SEARCH("No",'Model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 IF('Model output'!T226="[]", "", IF('Model output'!T226="Not mentioned", "No", "Yes")))</f>
        <v/>
      </c>
      <c r="AB227" t="str">
        <f>IF(AA227&lt;&gt;"Yes","",IF(OR('Model output'!U226="",'Model output'!U226="[]",ISNUMBER(SEARCH("Not identified",'Model output'!U226))),"",'Model output'!U226))</f>
        <v/>
      </c>
      <c r="AC227" s="1" t="str">
        <f>IF(OR('Model output'!V226="", AND(ISERROR(SEARCH("Positive",'Model output'!V226)), ISNUMBER(SEARCH("Negative",'Model output'!V226))), ISNUMBER(SEARCH("Uninvolved",'Model output'!V226)), ISNUMBER(SEARCH("not involved",'Model output'!V226)), ISNUMBER(SEARCH("cannot be assessed",'Model output'!V226)), ISNUMBER(SEARCH("Free",'Model output'!V226)), ISNUMBER(SEARCH("1 mm",'Model output'!V226)), ISNUMBER(SEARCH("0.1 CM",'Model output'!V226)), ISNUMBER(SEARCH("less than 0.2 mm",'Model output'!V226)), ISNUMBER(SEARCH("less than 0.5 mm",'Model output'!V226)), ISNUMBER(SEARCH("Margins close",'Model output'!V226)), ISNUMBER(SEARCH("extends close to",'Model output'!V226)), ISNUMBER(SEARCH("abut",'Model output'!V226))), "negative", "positive")</f>
        <v>negative</v>
      </c>
      <c r="AE227" s="26"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27" t="str">
        <f t="shared" si="48"/>
        <v>1b</v>
      </c>
      <c r="AG227" s="27" t="str">
        <f t="shared" si="49"/>
        <v>0</v>
      </c>
      <c r="AH227" s="27" t="str">
        <f t="shared" si="50"/>
        <v>0</v>
      </c>
      <c r="AI227" s="34" t="str">
        <f t="shared" si="51"/>
        <v>I</v>
      </c>
      <c r="AJ227" s="26" t="s">
        <v>937</v>
      </c>
      <c r="AK227" s="31" t="s">
        <v>940</v>
      </c>
      <c r="AL227" s="31" t="s">
        <v>944</v>
      </c>
      <c r="AM227" s="31" t="s">
        <v>944</v>
      </c>
      <c r="AN227" s="31" t="s">
        <v>70</v>
      </c>
      <c r="AO227" s="32">
        <f t="shared" ca="1" si="52"/>
        <v>1</v>
      </c>
      <c r="AP227" s="27">
        <f t="shared" si="53"/>
        <v>1</v>
      </c>
      <c r="AQ227" s="27">
        <f t="shared" si="54"/>
        <v>1</v>
      </c>
      <c r="AR227" s="27">
        <f t="shared" si="55"/>
        <v>1</v>
      </c>
      <c r="AS227" s="33">
        <f t="shared" si="56"/>
        <v>1</v>
      </c>
    </row>
    <row r="228" spans="1:45">
      <c r="A228" t="str">
        <f>'Model output'!A227</f>
        <v>TCGA-ET-A2MZ</v>
      </c>
      <c r="B228" s="42">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
      </c>
      <c r="F228" t="str">
        <f t="shared" si="58"/>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output'!G227)),AND(ISNUMBER(SEARCH("V ",'Model output'!G227)), NOT(ISNUMBER(SEARCH("VI",'Model output'!G227)))),ISNUMBER(SEARCH("five",'Model output'!G227)),ISNUMBER(SEARCH("5",'Model output'!G227))))), "lateral", "central"))</f>
        <v/>
      </c>
      <c r="H228" t="str">
        <f>IF('Model output'!H227="","negative",IF('Model output'!H227="[]", "negative", IF(OR(ISNUMBER(SEARCH("lymph node",'Model output'!H227)),ISNUMBER(SEARCH("Not mentioned",'Model output'!H227)),ISNUMBER(SEARCH("neck",'Model output'!H227)),ISNUMBER(SEARCH("Not applicable",'Model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47"/>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 carcinoma</v>
      </c>
      <c r="O228" t="str">
        <f>IF('Model output'!M227="","",'Model output'!M227)</f>
        <v/>
      </c>
      <c r="P228" t="str">
        <f>IF('Model output'!N227="","",'Model output'!N227)</f>
        <v>1.2 cm</v>
      </c>
      <c r="Q228" t="str">
        <f t="shared" si="46"/>
        <v>1.2cm</v>
      </c>
      <c r="R228" cm="1">
        <f t="array" ref="R228">IF(Q228="","",IF(ISNUMBER(SEARCH("cm",Q228)),MAX(VALUE(SUBSTITUTE(_xlfn.FILTERXML("&lt;t&gt;&lt;s&gt;"&amp;SUBSTITUTE(Q228,",","&lt;/s&gt;&lt;s&gt;")&amp;"&lt;/s&gt;&lt;/t&gt;","//s"),"cm",""))),MAX(VALUE(SUBSTITUTE(_xlfn.FILTERXML("&lt;t&gt;&lt;s&gt;"&amp;SUBSTITUTE(Q228,",","&lt;/s&gt;&lt;s&gt;")&amp;"&lt;/s&gt;&lt;/t&gt;","//s"),"mm","")))/10))</f>
        <v>1.2</v>
      </c>
      <c r="S228" t="str">
        <f>IF(OR('Model output'!P227="",ISNUMBER(SEARCH("Not identified", 'Model output'!P227)),ISNUMBER(SEARCH("Absent",'Model output'!P227)),ISNUMBER(SEARCH("No",'Model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t="str">
        <f>IF('Model output'!S227="","", IF('Model output'!S227= "[]", "", 'Model output'!S227))</f>
        <v/>
      </c>
      <c r="Y228" t="str">
        <f>IF(OR('Model output'!S227="",ISNUMBER(SEARCH("Absent",'Model output'!S227)),ISNUMBER(SEARCH("Not identified",'Model output'!S227)),ISNUMBER(SEARCH("limited to thyroid",'Model output'!S227)),ISNUMBER(SEARCH("No",'Model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 IF('Model output'!T227="[]", "", IF('Model output'!T227="Not mentioned", "No", "Yes")))</f>
        <v/>
      </c>
      <c r="AB228" t="str">
        <f>IF(AA228&lt;&gt;"Yes","",IF(OR('Model output'!U227="",'Model output'!U227="[]",ISNUMBER(SEARCH("Not identified",'Model output'!U227))),"",'Model output'!U227))</f>
        <v/>
      </c>
      <c r="AC228" s="1" t="str">
        <f>IF(OR('Model output'!V227="", AND(ISERROR(SEARCH("Positive",'Model output'!V227)), ISNUMBER(SEARCH("Negative",'Model output'!V227))), ISNUMBER(SEARCH("Uninvolved",'Model output'!V227)), ISNUMBER(SEARCH("not involved",'Model output'!V227)), ISNUMBER(SEARCH("cannot be assessed",'Model output'!V227)), ISNUMBER(SEARCH("Free",'Model output'!V227)), ISNUMBER(SEARCH("1 mm",'Model output'!V227)), ISNUMBER(SEARCH("0.1 CM",'Model output'!V227)), ISNUMBER(SEARCH("less than 0.2 mm",'Model output'!V227)), ISNUMBER(SEARCH("less than 0.5 mm",'Model output'!V227)), ISNUMBER(SEARCH("Margins close",'Model output'!V227)), ISNUMBER(SEARCH("extends close to",'Model output'!V227)), ISNUMBER(SEARCH("abut",'Model output'!V227))), "negative", "positive")</f>
        <v>negative</v>
      </c>
      <c r="AE228" s="26"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27" t="str">
        <f t="shared" si="48"/>
        <v>1b</v>
      </c>
      <c r="AG228" s="27" t="str">
        <f t="shared" si="49"/>
        <v>0</v>
      </c>
      <c r="AH228" s="27" t="str">
        <f t="shared" si="50"/>
        <v>0</v>
      </c>
      <c r="AI228" s="34" t="str">
        <f t="shared" si="51"/>
        <v>I</v>
      </c>
      <c r="AJ228" s="26" t="s">
        <v>936</v>
      </c>
      <c r="AK228" s="31" t="s">
        <v>940</v>
      </c>
      <c r="AL228" s="31" t="s">
        <v>941</v>
      </c>
      <c r="AM228" s="31" t="s">
        <v>944</v>
      </c>
      <c r="AN228" s="31" t="s">
        <v>70</v>
      </c>
      <c r="AO228" s="32">
        <f t="shared" ca="1" si="52"/>
        <v>1</v>
      </c>
      <c r="AP228" s="27">
        <f t="shared" si="53"/>
        <v>1</v>
      </c>
      <c r="AQ228" s="27">
        <f t="shared" si="54"/>
        <v>1</v>
      </c>
      <c r="AR228" s="27">
        <f t="shared" si="55"/>
        <v>1</v>
      </c>
      <c r="AS228" s="33">
        <f t="shared" si="56"/>
        <v>1</v>
      </c>
    </row>
    <row r="229" spans="1:45">
      <c r="A229" t="str">
        <f>'Model output'!A228</f>
        <v>TCGA-ET-A2N0</v>
      </c>
      <c r="B229" s="42">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58"/>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output'!G228)),AND(ISNUMBER(SEARCH("V ",'Model output'!G228)), NOT(ISNUMBER(SEARCH("VI",'Model output'!G228)))),ISNUMBER(SEARCH("five",'Model output'!G228)),ISNUMBER(SEARCH("5",'Model output'!G228))))), "lateral", "central"))</f>
        <v>central</v>
      </c>
      <c r="H229" t="str">
        <f>IF('Model output'!H228="","negative",IF('Model output'!H228="[]", "negative", IF(OR(ISNUMBER(SEARCH("lymph node",'Model output'!H228)),ISNUMBER(SEARCH("Not mentioned",'Model output'!H228)),ISNUMBER(SEARCH("neck",'Model output'!H228)),ISNUMBER(SEARCH("Not applicable",'Model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47"/>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v>
      </c>
      <c r="O229" t="str">
        <f>IF('Model output'!M228="","",'Model output'!M228)</f>
        <v/>
      </c>
      <c r="P229" t="str">
        <f>IF('Model output'!N228="","",'Model output'!N228)</f>
        <v>2.0 cm</v>
      </c>
      <c r="Q229" t="str">
        <f t="shared" si="46"/>
        <v>2.0cm</v>
      </c>
      <c r="R229" cm="1">
        <f t="array" ref="R229">IF(Q229="","",IF(ISNUMBER(SEARCH("cm",Q229)),MAX(VALUE(SUBSTITUTE(_xlfn.FILTERXML("&lt;t&gt;&lt;s&gt;"&amp;SUBSTITUTE(Q229,",","&lt;/s&gt;&lt;s&gt;")&amp;"&lt;/s&gt;&lt;/t&gt;","//s"),"cm",""))),MAX(VALUE(SUBSTITUTE(_xlfn.FILTERXML("&lt;t&gt;&lt;s&gt;"&amp;SUBSTITUTE(Q229,",","&lt;/s&gt;&lt;s&gt;")&amp;"&lt;/s&gt;&lt;/t&gt;","//s"),"mm","")))/10))</f>
        <v>2</v>
      </c>
      <c r="S229" t="str">
        <f>IF(OR('Model output'!P228="",ISNUMBER(SEARCH("Not identified", 'Model output'!P228)),ISNUMBER(SEARCH("Absent",'Model output'!P228)),ISNUMBER(SEARCH("No",'Model output'!P228)),ISNUMBER(SEARCH("Negative",'Model output'!P228))),"negative","positive")</f>
        <v>negative</v>
      </c>
      <c r="T229" t="str">
        <f>IF('Model output'!O228="","",'Model output'!O228)</f>
        <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t="str">
        <f>IF('Model output'!S228="","", IF('Model output'!S228= "[]", "", 'Model output'!S228))</f>
        <v/>
      </c>
      <c r="Y229" t="str">
        <f>IF(OR('Model output'!S228="",ISNUMBER(SEARCH("Absent",'Model output'!S228)),ISNUMBER(SEARCH("Not identified",'Model output'!S228)),ISNUMBER(SEARCH("limited to thyroid",'Model output'!S228)),ISNUMBER(SEARCH("No",'Model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 IF('Model output'!T228="[]", "", IF('Model output'!T228="Not mentioned", "No", "Yes")))</f>
        <v/>
      </c>
      <c r="AB229" t="str">
        <f>IF(AA229&lt;&gt;"Yes","",IF(OR('Model output'!U228="",'Model output'!U228="[]",ISNUMBER(SEARCH("Not identified",'Model output'!U228))),"",'Model output'!U228))</f>
        <v/>
      </c>
      <c r="AC229" s="1" t="str">
        <f>IF(OR('Model output'!V228="", AND(ISERROR(SEARCH("Positive",'Model output'!V228)), ISNUMBER(SEARCH("Negative",'Model output'!V228))), ISNUMBER(SEARCH("Uninvolved",'Model output'!V228)), ISNUMBER(SEARCH("not involved",'Model output'!V228)), ISNUMBER(SEARCH("cannot be assessed",'Model output'!V228)), ISNUMBER(SEARCH("Free",'Model output'!V228)), ISNUMBER(SEARCH("1 mm",'Model output'!V228)), ISNUMBER(SEARCH("0.1 CM",'Model output'!V228)), ISNUMBER(SEARCH("less than 0.2 mm",'Model output'!V228)), ISNUMBER(SEARCH("less than 0.5 mm",'Model output'!V228)), ISNUMBER(SEARCH("Margins close",'Model output'!V228)), ISNUMBER(SEARCH("extends close to",'Model output'!V228)), ISNUMBER(SEARCH("abut",'Model output'!V228))), "negative", "positive")</f>
        <v>negative</v>
      </c>
      <c r="AE229" s="26"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27" t="str">
        <f t="shared" si="48"/>
        <v>1b</v>
      </c>
      <c r="AG229" s="27" t="str">
        <f t="shared" si="49"/>
        <v>1a</v>
      </c>
      <c r="AH229" s="27" t="str">
        <f t="shared" si="50"/>
        <v>0</v>
      </c>
      <c r="AI229" s="34" t="str">
        <f t="shared" si="51"/>
        <v>I</v>
      </c>
      <c r="AJ229" s="26" t="s">
        <v>937</v>
      </c>
      <c r="AK229" s="31" t="s">
        <v>940</v>
      </c>
      <c r="AL229" s="31" t="s">
        <v>945</v>
      </c>
      <c r="AM229" s="31" t="s">
        <v>944</v>
      </c>
      <c r="AN229" s="31" t="s">
        <v>70</v>
      </c>
      <c r="AO229" s="32">
        <f t="shared" ca="1" si="52"/>
        <v>1</v>
      </c>
      <c r="AP229" s="27">
        <f t="shared" si="53"/>
        <v>1</v>
      </c>
      <c r="AQ229" s="27">
        <f t="shared" si="54"/>
        <v>1</v>
      </c>
      <c r="AR229" s="27">
        <f t="shared" si="55"/>
        <v>1</v>
      </c>
      <c r="AS229" s="33">
        <f t="shared" si="56"/>
        <v>1</v>
      </c>
    </row>
    <row r="230" spans="1:45">
      <c r="A230" t="str">
        <f>'Model output'!A229</f>
        <v>TCGA-ET-A2N1</v>
      </c>
      <c r="B230" s="42">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58"/>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output'!G229)),AND(ISNUMBER(SEARCH("V ",'Model output'!G229)), NOT(ISNUMBER(SEARCH("VI",'Model output'!G229)))),ISNUMBER(SEARCH("five",'Model output'!G229)),ISNUMBER(SEARCH("5",'Model output'!G229))))), "lateral", "central"))</f>
        <v>central</v>
      </c>
      <c r="H230" t="str">
        <f>IF('Model output'!H229="","negative",IF('Model output'!H229="[]", "negative", IF(OR(ISNUMBER(SEARCH("lymph node",'Model output'!H229)),ISNUMBER(SEARCH("Not mentioned",'Model output'!H229)),ISNUMBER(SEARCH("neck",'Model output'!H229)),ISNUMBER(SEARCH("Not applicable",'Model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47"/>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
      </c>
      <c r="P230" t="str">
        <f>IF('Model output'!N229="","",'Model output'!N229)</f>
        <v>3.0 cm</v>
      </c>
      <c r="Q230" t="str">
        <f t="shared" si="46"/>
        <v>3.0cm</v>
      </c>
      <c r="R230" cm="1">
        <f t="array" ref="R230">IF(Q230="","",IF(ISNUMBER(SEARCH("cm",Q230)),MAX(VALUE(SUBSTITUTE(_xlfn.FILTERXML("&lt;t&gt;&lt;s&gt;"&amp;SUBSTITUTE(Q230,",","&lt;/s&gt;&lt;s&gt;")&amp;"&lt;/s&gt;&lt;/t&gt;","//s"),"cm",""))),MAX(VALUE(SUBSTITUTE(_xlfn.FILTERXML("&lt;t&gt;&lt;s&gt;"&amp;SUBSTITUTE(Q230,",","&lt;/s&gt;&lt;s&gt;")&amp;"&lt;/s&gt;&lt;/t&gt;","//s"),"mm","")))/10))</f>
        <v>3</v>
      </c>
      <c r="S230" t="str">
        <f>IF(OR('Model output'!P229="",ISNUMBER(SEARCH("Not identified", 'Model output'!P229)),ISNUMBER(SEARCH("Absent",'Model output'!P229)),ISNUMBER(SEARCH("No",'Model output'!P229)),ISNUMBER(SEARCH("Negative",'Model output'!P229))),"negative","positive")</f>
        <v>positive</v>
      </c>
      <c r="T230" t="str">
        <f>IF('Model output'!O229="","",'Model output'!O229)</f>
        <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positive</v>
      </c>
      <c r="X230" t="str">
        <f>IF('Model output'!S229="","", IF('Model output'!S229= "[]", "", 'Model output'!S229))</f>
        <v>Present</v>
      </c>
      <c r="Y230" t="str">
        <f>IF(OR('Model output'!S229="",ISNUMBER(SEARCH("Absent",'Model output'!S229)),ISNUMBER(SEARCH("Not identified",'Model output'!S229)),ISNUMBER(SEARCH("limited to thyroid",'Model output'!S229)),ISNUMBER(SEARCH("No",'Model output'!S229)),ISNUMBER(SEARCH("negative",'Model output'!S229))),"negative",IF(Z230="positive","gETE", "positive"))</f>
        <v>positive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 IF('Model output'!T229="[]", "", IF('Model output'!T229="Not mentioned", "No", "Yes")))</f>
        <v/>
      </c>
      <c r="AB230" t="str">
        <f>IF(AA230&lt;&gt;"Yes","",IF(OR('Model output'!U229="",'Model output'!U229="[]",ISNUMBER(SEARCH("Not identified",'Model output'!U229))),"",'Model output'!U229))</f>
        <v/>
      </c>
      <c r="AC230" s="1" t="str">
        <f>IF(OR('Model output'!V229="", AND(ISERROR(SEARCH("Positive",'Model output'!V229)), ISNUMBER(SEARCH("Negative",'Model output'!V229))), ISNUMBER(SEARCH("Uninvolved",'Model output'!V229)), ISNUMBER(SEARCH("not involved",'Model output'!V229)), ISNUMBER(SEARCH("cannot be assessed",'Model output'!V229)), ISNUMBER(SEARCH("Free",'Model output'!V229)), ISNUMBER(SEARCH("1 mm",'Model output'!V229)), ISNUMBER(SEARCH("0.1 CM",'Model output'!V229)), ISNUMBER(SEARCH("less than 0.2 mm",'Model output'!V229)), ISNUMBER(SEARCH("less than 0.5 mm",'Model output'!V229)), ISNUMBER(SEARCH("Margins close",'Model output'!V229)), ISNUMBER(SEARCH("extends close to",'Model output'!V229)), ISNUMBER(SEARCH("abut",'Model output'!V229))), "negative", "positive")</f>
        <v>positive</v>
      </c>
      <c r="AE230" s="26"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27" t="str">
        <f t="shared" si="48"/>
        <v>2</v>
      </c>
      <c r="AG230" s="27" t="str">
        <f t="shared" si="49"/>
        <v>1a</v>
      </c>
      <c r="AH230" s="27" t="str">
        <f t="shared" si="50"/>
        <v>0</v>
      </c>
      <c r="AI230" s="34" t="str">
        <f t="shared" si="51"/>
        <v>I</v>
      </c>
      <c r="AJ230" s="26" t="s">
        <v>935</v>
      </c>
      <c r="AK230" s="31" t="s">
        <v>943</v>
      </c>
      <c r="AL230" s="31" t="s">
        <v>945</v>
      </c>
      <c r="AM230" s="31" t="s">
        <v>944</v>
      </c>
      <c r="AN230" s="31" t="s">
        <v>70</v>
      </c>
      <c r="AO230" s="32">
        <f t="shared" si="52"/>
        <v>1</v>
      </c>
      <c r="AP230" s="27">
        <f t="shared" si="53"/>
        <v>1</v>
      </c>
      <c r="AQ230" s="27">
        <f t="shared" si="54"/>
        <v>1</v>
      </c>
      <c r="AR230" s="27">
        <f t="shared" si="55"/>
        <v>1</v>
      </c>
      <c r="AS230" s="33">
        <f t="shared" si="56"/>
        <v>1</v>
      </c>
    </row>
    <row r="231" spans="1:45">
      <c r="A231" t="str">
        <f>'Model output'!A230</f>
        <v>TCGA-ET-A3BO</v>
      </c>
      <c r="B231" s="42">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58"/>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output'!G230)),AND(ISNUMBER(SEARCH("V ",'Model output'!G230)), NOT(ISNUMBER(SEARCH("VI",'Model output'!G230)))),ISNUMBER(SEARCH("five",'Model output'!G230)),ISNUMBER(SEARCH("5",'Model output'!G230))))), "lateral", "central"))</f>
        <v>central</v>
      </c>
      <c r="H231" t="str">
        <f>IF('Model output'!H230="","negative",IF('Model output'!H230="[]", "negative", IF(OR(ISNUMBER(SEARCH("lymph node",'Model output'!H230)),ISNUMBER(SEARCH("Not mentioned",'Model output'!H230)),ISNUMBER(SEARCH("neck",'Model output'!H230)),ISNUMBER(SEARCH("Not applicable",'Model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47"/>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v>
      </c>
      <c r="O231" t="str">
        <f>IF('Model output'!M230="","",'Model output'!M230)</f>
        <v>Tall cell features</v>
      </c>
      <c r="P231" t="str">
        <f>IF('Model output'!N230="","",'Model output'!N230)</f>
        <v>2.5 cm</v>
      </c>
      <c r="Q231" t="str">
        <f t="shared" si="46"/>
        <v>2.5cm</v>
      </c>
      <c r="R231" cm="1">
        <f t="array" ref="R231">IF(Q231="","",IF(ISNUMBER(SEARCH("cm",Q231)),MAX(VALUE(SUBSTITUTE(_xlfn.FILTERXML("&lt;t&gt;&lt;s&gt;"&amp;SUBSTITUTE(Q231,",","&lt;/s&gt;&lt;s&gt;")&amp;"&lt;/s&gt;&lt;/t&gt;","//s"),"cm",""))),MAX(VALUE(SUBSTITUTE(_xlfn.FILTERXML("&lt;t&gt;&lt;s&gt;"&amp;SUBSTITUTE(Q231,",","&lt;/s&gt;&lt;s&gt;")&amp;"&lt;/s&gt;&lt;/t&gt;","//s"),"mm","")))/10))</f>
        <v>2.5</v>
      </c>
      <c r="S231" t="str">
        <f>IF(OR('Model output'!P230="",ISNUMBER(SEARCH("Not identified", 'Model output'!P230)),ISNUMBER(SEARCH("Absent",'Model output'!P230)),ISNUMBER(SEARCH("No",'Model output'!P230)),ISNUMBER(SEARCH("Negative",'Model output'!P230))),"negative","positive")</f>
        <v>positive</v>
      </c>
      <c r="T231">
        <f>IF('Model output'!O230="","",'Model output'!O230)</f>
        <v>4</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positive</v>
      </c>
      <c r="X231" t="str">
        <f>IF('Model output'!S230="","", IF('Model output'!S230= "[]", "", 'Model output'!S230))</f>
        <v>Minimal extrathyroidal extension</v>
      </c>
      <c r="Y231" t="str">
        <f>IF(OR('Model output'!S230="",ISNUMBER(SEARCH("Absent",'Model output'!S230)),ISNUMBER(SEARCH("Not identified",'Model output'!S230)),ISNUMBER(SEARCH("limited to thyroid",'Model output'!S230)),ISNUMBER(SEARCH("No",'Model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 IF('Model output'!T230="[]", "", IF('Model output'!T230="Not mentioned", "No", "Yes")))</f>
        <v/>
      </c>
      <c r="AB231" t="str">
        <f>IF(AA231&lt;&gt;"Yes","",IF(OR('Model output'!U230="",'Model output'!U230="[]",ISNUMBER(SEARCH("Not identified",'Model output'!U230))),"",'Model output'!U230))</f>
        <v/>
      </c>
      <c r="AC231" s="1" t="str">
        <f>IF(OR('Model output'!V230="", AND(ISERROR(SEARCH("Positive",'Model output'!V230)), ISNUMBER(SEARCH("Negative",'Model output'!V230))), ISNUMBER(SEARCH("Uninvolved",'Model output'!V230)), ISNUMBER(SEARCH("not involved",'Model output'!V230)), ISNUMBER(SEARCH("cannot be assessed",'Model output'!V230)), ISNUMBER(SEARCH("Free",'Model output'!V230)), ISNUMBER(SEARCH("1 mm",'Model output'!V230)), ISNUMBER(SEARCH("0.1 CM",'Model output'!V230)), ISNUMBER(SEARCH("less than 0.2 mm",'Model output'!V230)), ISNUMBER(SEARCH("less than 0.5 mm",'Model output'!V230)), ISNUMBER(SEARCH("Margins close",'Model output'!V230)), ISNUMBER(SEARCH("extends close to",'Model output'!V230)), ISNUMBER(SEARCH("abut",'Model output'!V230))), "negative", "positive")</f>
        <v>positive</v>
      </c>
      <c r="AE231" s="26"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27" t="str">
        <f t="shared" si="48"/>
        <v>2</v>
      </c>
      <c r="AG231" s="27" t="str">
        <f t="shared" si="49"/>
        <v>1a</v>
      </c>
      <c r="AH231" s="27" t="str">
        <f t="shared" si="50"/>
        <v>0</v>
      </c>
      <c r="AI231" s="34" t="str">
        <f t="shared" si="51"/>
        <v>I</v>
      </c>
      <c r="AJ231" s="26" t="s">
        <v>935</v>
      </c>
      <c r="AK231" s="31" t="s">
        <v>943</v>
      </c>
      <c r="AL231" s="31" t="s">
        <v>945</v>
      </c>
      <c r="AM231" s="31" t="s">
        <v>944</v>
      </c>
      <c r="AN231" s="31" t="s">
        <v>70</v>
      </c>
      <c r="AO231" s="32">
        <f t="shared" si="52"/>
        <v>1</v>
      </c>
      <c r="AP231" s="27">
        <f t="shared" si="53"/>
        <v>1</v>
      </c>
      <c r="AQ231" s="27">
        <f t="shared" si="54"/>
        <v>1</v>
      </c>
      <c r="AR231" s="27">
        <f t="shared" si="55"/>
        <v>1</v>
      </c>
      <c r="AS231" s="33">
        <f t="shared" si="56"/>
        <v>1</v>
      </c>
    </row>
    <row r="232" spans="1:45">
      <c r="A232" t="str">
        <f>'Model output'!A231</f>
        <v>TCGA-ET-A3BS</v>
      </c>
      <c r="B232" s="42">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58"/>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output'!G231)),AND(ISNUMBER(SEARCH("V ",'Model output'!G231)), NOT(ISNUMBER(SEARCH("VI",'Model output'!G231)))),ISNUMBER(SEARCH("five",'Model output'!G231)),ISNUMBER(SEARCH("5",'Model output'!G231))))), "lateral", "central"))</f>
        <v>central</v>
      </c>
      <c r="H232" t="str">
        <f>IF('Model output'!H231="","negative",IF('Model output'!H231="[]", "negative", IF(OR(ISNUMBER(SEARCH("lymph node",'Model output'!H231)),ISNUMBER(SEARCH("Not mentioned",'Model output'!H231)),ISNUMBER(SEARCH("neck",'Model output'!H231)),ISNUMBER(SEARCH("Not applicable",'Model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47"/>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v>
      </c>
      <c r="Q232" t="str">
        <f t="shared" si="46"/>
        <v>5.5cm</v>
      </c>
      <c r="R232" cm="1">
        <f t="array" ref="R232">IF(Q232="","",IF(ISNUMBER(SEARCH("cm",Q232)),MAX(VALUE(SUBSTITUTE(_xlfn.FILTERXML("&lt;t&gt;&lt;s&gt;"&amp;SUBSTITUTE(Q232,",","&lt;/s&gt;&lt;s&gt;")&amp;"&lt;/s&gt;&lt;/t&gt;","//s"),"cm",""))),MAX(VALUE(SUBSTITUTE(_xlfn.FILTERXML("&lt;t&gt;&lt;s&gt;"&amp;SUBSTITUTE(Q232,",","&lt;/s&gt;&lt;s&gt;")&amp;"&lt;/s&gt;&lt;/t&gt;","//s"),"mm","")))/10))</f>
        <v>5.5</v>
      </c>
      <c r="S232" t="str">
        <f>IF(OR('Model output'!P231="",ISNUMBER(SEARCH("Not identified", 'Model output'!P231)),ISNUMBER(SEARCH("Absent",'Model output'!P231)),ISNUMBER(SEARCH("No",'Model output'!P231)),ISNUMBER(SEARCH("Negative",'Model output'!P231))),"negative","positive")</f>
        <v>negative</v>
      </c>
      <c r="T232" t="str">
        <f>IF('Model output'!O231="","",'Model output'!O231)</f>
        <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t="str">
        <f>IF('Model output'!S231="","", IF('Model output'!S231= "[]", "", 'Model output'!S231))</f>
        <v/>
      </c>
      <c r="Y232" t="str">
        <f>IF(OR('Model output'!S231="",ISNUMBER(SEARCH("Absent",'Model output'!S231)),ISNUMBER(SEARCH("Not identified",'Model output'!S231)),ISNUMBER(SEARCH("limited to thyroid",'Model output'!S231)),ISNUMBER(SEARCH("No",'Model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 IF('Model output'!T231="[]", "", IF('Model output'!T231="Not mentioned", "No", "Yes")))</f>
        <v/>
      </c>
      <c r="AB232" t="str">
        <f>IF(AA232&lt;&gt;"Yes","",IF(OR('Model output'!U231="",'Model output'!U231="[]",ISNUMBER(SEARCH("Not identified",'Model output'!U231))),"",'Model output'!U231))</f>
        <v/>
      </c>
      <c r="AC232" s="1" t="str">
        <f>IF(OR('Model output'!V231="", AND(ISERROR(SEARCH("Positive",'Model output'!V231)), ISNUMBER(SEARCH("Negative",'Model output'!V231))), ISNUMBER(SEARCH("Uninvolved",'Model output'!V231)), ISNUMBER(SEARCH("not involved",'Model output'!V231)), ISNUMBER(SEARCH("cannot be assessed",'Model output'!V231)), ISNUMBER(SEARCH("Free",'Model output'!V231)), ISNUMBER(SEARCH("1 mm",'Model output'!V231)), ISNUMBER(SEARCH("0.1 CM",'Model output'!V231)), ISNUMBER(SEARCH("less than 0.2 mm",'Model output'!V231)), ISNUMBER(SEARCH("less than 0.5 mm",'Model output'!V231)), ISNUMBER(SEARCH("Margins close",'Model output'!V231)), ISNUMBER(SEARCH("extends close to",'Model output'!V231)), ISNUMBER(SEARCH("abut",'Model output'!V231))), "negative", "positive")</f>
        <v>negative</v>
      </c>
      <c r="AE232" s="26"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27" t="str">
        <f t="shared" si="48"/>
        <v>3a</v>
      </c>
      <c r="AG232" s="27" t="str">
        <f t="shared" si="49"/>
        <v>1a</v>
      </c>
      <c r="AH232" s="27" t="str">
        <f t="shared" si="50"/>
        <v>0</v>
      </c>
      <c r="AI232" s="34" t="str">
        <f t="shared" si="51"/>
        <v>I</v>
      </c>
      <c r="AJ232" s="26" t="s">
        <v>937</v>
      </c>
      <c r="AK232" s="31" t="s">
        <v>946</v>
      </c>
      <c r="AL232" s="31" t="s">
        <v>945</v>
      </c>
      <c r="AM232" s="31" t="s">
        <v>944</v>
      </c>
      <c r="AN232" s="31" t="s">
        <v>70</v>
      </c>
      <c r="AO232" s="32">
        <f t="shared" ca="1" si="52"/>
        <v>1</v>
      </c>
      <c r="AP232" s="27">
        <f t="shared" si="53"/>
        <v>1</v>
      </c>
      <c r="AQ232" s="27">
        <f t="shared" si="54"/>
        <v>1</v>
      </c>
      <c r="AR232" s="27">
        <f t="shared" si="55"/>
        <v>1</v>
      </c>
      <c r="AS232" s="33">
        <f t="shared" si="56"/>
        <v>1</v>
      </c>
    </row>
    <row r="233" spans="1:45">
      <c r="A233" t="str">
        <f>'Model output'!A232</f>
        <v>TCGA-ET-A3BW</v>
      </c>
      <c r="B233" s="42">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58"/>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output'!G232)),AND(ISNUMBER(SEARCH("V ",'Model output'!G232)), NOT(ISNUMBER(SEARCH("VI",'Model output'!G232)))),ISNUMBER(SEARCH("five",'Model output'!G232)),ISNUMBER(SEARCH("5",'Model output'!G232))))), "lateral", "central"))</f>
        <v/>
      </c>
      <c r="H233" t="str">
        <f>IF('Model output'!H232="","negative",IF('Model output'!H232="[]", "negative", IF(OR(ISNUMBER(SEARCH("lymph node",'Model output'!H232)),ISNUMBER(SEARCH("Not mentioned",'Model output'!H232)),ISNUMBER(SEARCH("neck",'Model output'!H232)),ISNUMBER(SEARCH("Not applicable",'Model output'!H232))),"negative","positive")))</f>
        <v>negative</v>
      </c>
      <c r="I233" t="str">
        <f>IF('Model output'!I232="","",IF(ISNUMBER('Model output'!I232),'Model output'!I232,1))</f>
        <v/>
      </c>
      <c r="J233" t="str">
        <f>IF('Model output'!J232="","",IF(AND(ISNUMBER('Model output'!J232),'Model output'!J232&lt;=I233),'Model output'!J232,IF(ISNUMBER(SEARCH("0/",'Model output'!J232)),0,1)))</f>
        <v/>
      </c>
      <c r="K233" t="str" cm="1">
        <f t="array" ref="K233">IF(COUNT(FIND({0,1,2,3,4,5,6,7,8,9},'Model output'!K232))&gt;0,'Model output'!K232,"")</f>
        <v/>
      </c>
      <c r="L233" s="8" t="str">
        <f t="shared" si="47"/>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v>
      </c>
      <c r="O233" t="str">
        <f>IF('Model output'!M232="","",'Model output'!M232)</f>
        <v>Conventional</v>
      </c>
      <c r="P233" t="str">
        <f>IF('Model output'!N232="","",'Model output'!N232)</f>
        <v>3.2 cm</v>
      </c>
      <c r="Q233" t="str">
        <f t="shared" si="46"/>
        <v>3.2cm</v>
      </c>
      <c r="R233" cm="1">
        <f t="array" ref="R233">IF(Q233="","",IF(ISNUMBER(SEARCH("cm",Q233)),MAX(VALUE(SUBSTITUTE(_xlfn.FILTERXML("&lt;t&gt;&lt;s&gt;"&amp;SUBSTITUTE(Q233,",","&lt;/s&gt;&lt;s&gt;")&amp;"&lt;/s&gt;&lt;/t&gt;","//s"),"cm",""))),MAX(VALUE(SUBSTITUTE(_xlfn.FILTERXML("&lt;t&gt;&lt;s&gt;"&amp;SUBSTITUTE(Q233,",","&lt;/s&gt;&lt;s&gt;")&amp;"&lt;/s&gt;&lt;/t&gt;","//s"),"mm","")))/10))</f>
        <v>3.2</v>
      </c>
      <c r="S233" t="str">
        <f>IF(OR('Model output'!P232="",ISNUMBER(SEARCH("Not identified", 'Model output'!P232)),ISNUMBER(SEARCH("Absent",'Model output'!P232)),ISNUMBER(SEARCH("No",'Model output'!P232)),ISNUMBER(SEARCH("Negative",'Model output'!P232))),"negative","positive")</f>
        <v>negative</v>
      </c>
      <c r="T233" t="str">
        <f>IF('Model output'!O232="","",'Model output'!O232)</f>
        <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t="str">
        <f>IF('Model output'!S232="","", IF('Model output'!S232= "[]", "", 'Model output'!S232))</f>
        <v/>
      </c>
      <c r="Y233" t="str">
        <f>IF(OR('Model output'!S232="",ISNUMBER(SEARCH("Absent",'Model output'!S232)),ISNUMBER(SEARCH("Not identified",'Model output'!S232)),ISNUMBER(SEARCH("limited to thyroid",'Model output'!S232)),ISNUMBER(SEARCH("No",'Model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 IF('Model output'!T232="[]", "", IF('Model output'!T232="Not mentioned", "No", "Yes")))</f>
        <v/>
      </c>
      <c r="AB233" t="str">
        <f>IF(AA233&lt;&gt;"Yes","",IF(OR('Model output'!U232="",'Model output'!U232="[]",ISNUMBER(SEARCH("Not identified",'Model output'!U232))),"",'Model output'!U232))</f>
        <v/>
      </c>
      <c r="AC233" s="1" t="str">
        <f>IF(OR('Model output'!V232="", AND(ISERROR(SEARCH("Positive",'Model output'!V232)), ISNUMBER(SEARCH("Negative",'Model output'!V232))), ISNUMBER(SEARCH("Uninvolved",'Model output'!V232)), ISNUMBER(SEARCH("not involved",'Model output'!V232)), ISNUMBER(SEARCH("cannot be assessed",'Model output'!V232)), ISNUMBER(SEARCH("Free",'Model output'!V232)), ISNUMBER(SEARCH("1 mm",'Model output'!V232)), ISNUMBER(SEARCH("0.1 CM",'Model output'!V232)), ISNUMBER(SEARCH("less than 0.2 mm",'Model output'!V232)), ISNUMBER(SEARCH("less than 0.5 mm",'Model output'!V232)), ISNUMBER(SEARCH("Margins close",'Model output'!V232)), ISNUMBER(SEARCH("extends close to",'Model output'!V232)), ISNUMBER(SEARCH("abut",'Model output'!V232))), "negative", "positive")</f>
        <v>negative</v>
      </c>
      <c r="AE233" s="26"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27" t="str">
        <f t="shared" si="48"/>
        <v>2</v>
      </c>
      <c r="AG233" s="27" t="str">
        <f t="shared" si="49"/>
        <v>0</v>
      </c>
      <c r="AH233" s="27" t="str">
        <f t="shared" si="50"/>
        <v>0</v>
      </c>
      <c r="AI233" s="34" t="str">
        <f t="shared" si="51"/>
        <v>I</v>
      </c>
      <c r="AJ233" s="26" t="s">
        <v>936</v>
      </c>
      <c r="AK233" s="31" t="s">
        <v>943</v>
      </c>
      <c r="AL233" s="31" t="s">
        <v>944</v>
      </c>
      <c r="AM233" s="31" t="s">
        <v>944</v>
      </c>
      <c r="AN233" s="31" t="s">
        <v>70</v>
      </c>
      <c r="AO233" s="32">
        <f t="shared" ca="1" si="52"/>
        <v>1</v>
      </c>
      <c r="AP233" s="27">
        <f t="shared" si="53"/>
        <v>1</v>
      </c>
      <c r="AQ233" s="27">
        <f t="shared" si="54"/>
        <v>1</v>
      </c>
      <c r="AR233" s="27">
        <f t="shared" si="55"/>
        <v>1</v>
      </c>
      <c r="AS233" s="33">
        <f t="shared" si="56"/>
        <v>1</v>
      </c>
    </row>
    <row r="234" spans="1:45">
      <c r="A234" t="str">
        <f>'Model output'!A233</f>
        <v>TCGA-ET-A3BX</v>
      </c>
      <c r="B234" s="42">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58"/>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output'!G233)),AND(ISNUMBER(SEARCH("V ",'Model output'!G233)), NOT(ISNUMBER(SEARCH("VI",'Model output'!G233)))),ISNUMBER(SEARCH("five",'Model output'!G233)),ISNUMBER(SEARCH("5",'Model output'!G233))))), "lateral", "central"))</f>
        <v>central</v>
      </c>
      <c r="H234" t="str">
        <f>IF('Model output'!H233="","negative",IF('Model output'!H233="[]", "negative", IF(OR(ISNUMBER(SEARCH("lymph node",'Model output'!H233)),ISNUMBER(SEARCH("Not mentioned",'Model output'!H233)),ISNUMBER(SEARCH("neck",'Model output'!H233)),ISNUMBER(SEARCH("Not applicable",'Model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8" t="str">
        <f t="shared" si="47"/>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 carcinoma</v>
      </c>
      <c r="O234" t="str">
        <f>IF('Model output'!M233="","",'Model output'!M233)</f>
        <v/>
      </c>
      <c r="P234" t="str">
        <f>IF('Model output'!N233="","",'Model output'!N233)</f>
        <v>5.0 cm</v>
      </c>
      <c r="Q234" t="str">
        <f t="shared" si="46"/>
        <v>5.0cm</v>
      </c>
      <c r="R234" cm="1">
        <f t="array" ref="R234">IF(Q234="","",IF(ISNUMBER(SEARCH("cm",Q234)),MAX(VALUE(SUBSTITUTE(_xlfn.FILTERXML("&lt;t&gt;&lt;s&gt;"&amp;SUBSTITUTE(Q234,",","&lt;/s&gt;&lt;s&gt;")&amp;"&lt;/s&gt;&lt;/t&gt;","//s"),"cm",""))),MAX(VALUE(SUBSTITUTE(_xlfn.FILTERXML("&lt;t&gt;&lt;s&gt;"&amp;SUBSTITUTE(Q234,",","&lt;/s&gt;&lt;s&gt;")&amp;"&lt;/s&gt;&lt;/t&gt;","//s"),"mm","")))/10))</f>
        <v>5</v>
      </c>
      <c r="S234" t="str">
        <f>IF(OR('Model output'!P233="",ISNUMBER(SEARCH("Not identified", 'Model output'!P233)),ISNUMBER(SEARCH("Absent",'Model output'!P233)),ISNUMBER(SEARCH("No",'Model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positive</v>
      </c>
      <c r="X234" t="str">
        <f>IF('Model output'!S233="","", IF('Model output'!S233= "[]", "", 'Model output'!S233))</f>
        <v>Present: tumor &gt; 4 cm, with extrathyroidal extension</v>
      </c>
      <c r="Y234" t="str">
        <f>IF(OR('Model output'!S233="",ISNUMBER(SEARCH("Absent",'Model output'!S233)),ISNUMBER(SEARCH("Not identified",'Model output'!S233)),ISNUMBER(SEARCH("limited to thyroid",'Model output'!S233)),ISNUMBER(SEARCH("No",'Model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 IF('Model output'!T233="[]", "", IF('Model output'!T233="Not mentioned", "No", "Yes")))</f>
        <v/>
      </c>
      <c r="AB234" t="str">
        <f>IF(AA234&lt;&gt;"Yes","",IF(OR('Model output'!U233="",'Model output'!U233="[]",ISNUMBER(SEARCH("Not identified",'Model output'!U233))),"",'Model output'!U233))</f>
        <v/>
      </c>
      <c r="AC234" s="1" t="str">
        <f>IF(OR('Model output'!V233="", AND(ISERROR(SEARCH("Positive",'Model output'!V233)), ISNUMBER(SEARCH("Negative",'Model output'!V233))), ISNUMBER(SEARCH("Uninvolved",'Model output'!V233)), ISNUMBER(SEARCH("not involved",'Model output'!V233)), ISNUMBER(SEARCH("cannot be assessed",'Model output'!V233)), ISNUMBER(SEARCH("Free",'Model output'!V233)), ISNUMBER(SEARCH("1 mm",'Model output'!V233)), ISNUMBER(SEARCH("0.1 CM",'Model output'!V233)), ISNUMBER(SEARCH("less than 0.2 mm",'Model output'!V233)), ISNUMBER(SEARCH("less than 0.5 mm",'Model output'!V233)), ISNUMBER(SEARCH("Margins close",'Model output'!V233)), ISNUMBER(SEARCH("extends close to",'Model output'!V233)), ISNUMBER(SEARCH("abut",'Model output'!V233))), "negative", "positive")</f>
        <v>negative</v>
      </c>
      <c r="AE234" s="26" t="str" cm="1">
        <f t="array" aca="1" ref="AE234" ca="1">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intermediate</v>
      </c>
      <c r="AF234" s="27" t="str">
        <f t="shared" si="48"/>
        <v>3a</v>
      </c>
      <c r="AG234" s="27" t="str">
        <f t="shared" si="49"/>
        <v>1a</v>
      </c>
      <c r="AH234" s="27" t="str">
        <f t="shared" si="50"/>
        <v>0</v>
      </c>
      <c r="AI234" s="34" t="str">
        <f t="shared" si="51"/>
        <v>I</v>
      </c>
      <c r="AJ234" s="26" t="s">
        <v>937</v>
      </c>
      <c r="AK234" s="31" t="s">
        <v>946</v>
      </c>
      <c r="AL234" s="31" t="s">
        <v>945</v>
      </c>
      <c r="AM234" s="31" t="s">
        <v>944</v>
      </c>
      <c r="AN234" s="31" t="s">
        <v>70</v>
      </c>
      <c r="AO234" s="32">
        <f t="shared" ca="1" si="52"/>
        <v>1</v>
      </c>
      <c r="AP234" s="27">
        <f t="shared" si="53"/>
        <v>1</v>
      </c>
      <c r="AQ234" s="27">
        <f t="shared" si="54"/>
        <v>1</v>
      </c>
      <c r="AR234" s="27">
        <f t="shared" si="55"/>
        <v>1</v>
      </c>
      <c r="AS234" s="33">
        <f t="shared" si="56"/>
        <v>1</v>
      </c>
    </row>
    <row r="235" spans="1:45">
      <c r="A235" t="str">
        <f>'Model output'!A234</f>
        <v>TCGA-ET-A3DT</v>
      </c>
      <c r="B235" s="42">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8"/>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output'!G234)),AND(ISNUMBER(SEARCH("V ",'Model output'!G234)), NOT(ISNUMBER(SEARCH("VI",'Model output'!G234)))),ISNUMBER(SEARCH("five",'Model output'!G234)),ISNUMBER(SEARCH("5",'Model output'!G234))))), "lateral", "central"))</f>
        <v>central</v>
      </c>
      <c r="H235" t="str">
        <f>IF('Model output'!H234="","negative",IF('Model output'!H234="[]", "negative", IF(OR(ISNUMBER(SEARCH("lymph node",'Model output'!H234)),ISNUMBER(SEARCH("Not mentioned",'Model output'!H234)),ISNUMBER(SEARCH("neck",'Model output'!H234)),ISNUMBER(SEARCH("Not applicable",'Model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47"/>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v>
      </c>
      <c r="O235" t="str">
        <f>IF('Model output'!M234="","",'Model output'!M234)</f>
        <v/>
      </c>
      <c r="P235" t="str">
        <f>IF('Model output'!N234="","",'Model output'!N234)</f>
        <v>2.5 cm</v>
      </c>
      <c r="Q235" t="str">
        <f t="shared" si="46"/>
        <v>2.5cm</v>
      </c>
      <c r="R235" cm="1">
        <f t="array" ref="R235">IF(Q235="","",IF(ISNUMBER(SEARCH("cm",Q235)),MAX(VALUE(SUBSTITUTE(_xlfn.FILTERXML("&lt;t&gt;&lt;s&gt;"&amp;SUBSTITUTE(Q235,",","&lt;/s&gt;&lt;s&gt;")&amp;"&lt;/s&gt;&lt;/t&gt;","//s"),"cm",""))),MAX(VALUE(SUBSTITUTE(_xlfn.FILTERXML("&lt;t&gt;&lt;s&gt;"&amp;SUBSTITUTE(Q235,",","&lt;/s&gt;&lt;s&gt;")&amp;"&lt;/s&gt;&lt;/t&gt;","//s"),"mm","")))/10))</f>
        <v>2.5</v>
      </c>
      <c r="S235" t="str">
        <f>IF(OR('Model output'!P234="",ISNUMBER(SEARCH("Not identified", 'Model output'!P234)),ISNUMBER(SEARCH("Absent",'Model output'!P234)),ISNUMBER(SEARCH("No",'Model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t="str">
        <f>IF('Model output'!S234="","", IF('Model output'!S234= "[]", "", 'Model output'!S234))</f>
        <v/>
      </c>
      <c r="Y235" t="str">
        <f>IF(OR('Model output'!S234="",ISNUMBER(SEARCH("Absent",'Model output'!S234)),ISNUMBER(SEARCH("Not identified",'Model output'!S234)),ISNUMBER(SEARCH("limited to thyroid",'Model output'!S234)),ISNUMBER(SEARCH("No",'Model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 IF('Model output'!T234="[]", "", IF('Model output'!T234="Not mentioned", "No", "Yes")))</f>
        <v/>
      </c>
      <c r="AB235" t="str">
        <f>IF(AA235&lt;&gt;"Yes","",IF(OR('Model output'!U234="",'Model output'!U234="[]",ISNUMBER(SEARCH("Not identified",'Model output'!U234))),"",'Model output'!U234))</f>
        <v/>
      </c>
      <c r="AC235" s="1" t="str">
        <f>IF(OR('Model output'!V234="", AND(ISERROR(SEARCH("Positive",'Model output'!V234)), ISNUMBER(SEARCH("Negative",'Model output'!V234))), ISNUMBER(SEARCH("Uninvolved",'Model output'!V234)), ISNUMBER(SEARCH("not involved",'Model output'!V234)), ISNUMBER(SEARCH("cannot be assessed",'Model output'!V234)), ISNUMBER(SEARCH("Free",'Model output'!V234)), ISNUMBER(SEARCH("1 mm",'Model output'!V234)), ISNUMBER(SEARCH("0.1 CM",'Model output'!V234)), ISNUMBER(SEARCH("less than 0.2 mm",'Model output'!V234)), ISNUMBER(SEARCH("less than 0.5 mm",'Model output'!V234)), ISNUMBER(SEARCH("Margins close",'Model output'!V234)), ISNUMBER(SEARCH("extends close to",'Model output'!V234)), ISNUMBER(SEARCH("abut",'Model output'!V234))), "negative", "positive")</f>
        <v>negative</v>
      </c>
      <c r="AE235" s="26"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27" t="str">
        <f t="shared" si="48"/>
        <v>2</v>
      </c>
      <c r="AG235" s="27" t="str">
        <f t="shared" si="49"/>
        <v>1a</v>
      </c>
      <c r="AH235" s="27" t="str">
        <f t="shared" si="50"/>
        <v>0</v>
      </c>
      <c r="AI235" s="34" t="str">
        <f t="shared" si="51"/>
        <v>I</v>
      </c>
      <c r="AJ235" s="26" t="s">
        <v>936</v>
      </c>
      <c r="AK235" s="31" t="s">
        <v>943</v>
      </c>
      <c r="AL235" s="31" t="s">
        <v>945</v>
      </c>
      <c r="AM235" s="31" t="s">
        <v>944</v>
      </c>
      <c r="AN235" s="31" t="s">
        <v>70</v>
      </c>
      <c r="AO235" s="32">
        <f t="shared" ca="1" si="52"/>
        <v>0</v>
      </c>
      <c r="AP235" s="27">
        <f t="shared" si="53"/>
        <v>1</v>
      </c>
      <c r="AQ235" s="27">
        <f t="shared" si="54"/>
        <v>1</v>
      </c>
      <c r="AR235" s="27">
        <f t="shared" si="55"/>
        <v>1</v>
      </c>
      <c r="AS235" s="33">
        <f t="shared" si="56"/>
        <v>1</v>
      </c>
    </row>
    <row r="236" spans="1:45">
      <c r="A236" t="str">
        <f>'Model output'!A235</f>
        <v>TCGA-ET-A40P</v>
      </c>
      <c r="B236" s="42">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8"/>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output'!G235)),AND(ISNUMBER(SEARCH("V ",'Model output'!G235)), NOT(ISNUMBER(SEARCH("VI",'Model output'!G235)))),ISNUMBER(SEARCH("five",'Model output'!G235)),ISNUMBER(SEARCH("5",'Model output'!G235))))), "lateral", "central"))</f>
        <v/>
      </c>
      <c r="H236" t="str">
        <f>IF('Model output'!H235="","negative",IF('Model output'!H235="[]", "negative", IF(OR(ISNUMBER(SEARCH("lymph node",'Model output'!H235)),ISNUMBER(SEARCH("Not mentioned",'Model output'!H235)),ISNUMBER(SEARCH("neck",'Model output'!H235)),ISNUMBER(SEARCH("Not applicable",'Model output'!H235))),"negative","positive")))</f>
        <v>negative</v>
      </c>
      <c r="I236">
        <f>IF('Model output'!I235="","",IF(ISNUMBER('Model output'!I235),'Model output'!I235,1))</f>
        <v>1</v>
      </c>
      <c r="J236">
        <f>IF('Model output'!J235="","",IF(AND(ISNUMBER('Model output'!J235),'Model output'!J235&lt;=I236),'Model output'!J235,IF(ISNUMBER(SEARCH("0/",'Model output'!J235)),0,1)))</f>
        <v>0</v>
      </c>
      <c r="K236" t="str" cm="1">
        <f t="array" ref="K236">IF(COUNT(FIND({0,1,2,3,4,5,6,7,8,9},'Model output'!K235))&gt;0,'Model output'!K235,"")</f>
        <v/>
      </c>
      <c r="L236" s="8" t="str">
        <f t="shared" si="47"/>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v>
      </c>
      <c r="O236" t="str">
        <f>IF('Model output'!M235="","",'Model output'!M235)</f>
        <v>follicular variant</v>
      </c>
      <c r="P236" t="str">
        <f>IF('Model output'!N235="","",'Model output'!N235)</f>
        <v>3.2 cm</v>
      </c>
      <c r="Q236" t="str">
        <f t="shared" si="46"/>
        <v>3.2cm</v>
      </c>
      <c r="R236" cm="1">
        <f t="array" ref="R236">IF(Q236="","",IF(ISNUMBER(SEARCH("cm",Q236)),MAX(VALUE(SUBSTITUTE(_xlfn.FILTERXML("&lt;t&gt;&lt;s&gt;"&amp;SUBSTITUTE(Q236,",","&lt;/s&gt;&lt;s&gt;")&amp;"&lt;/s&gt;&lt;/t&gt;","//s"),"cm",""))),MAX(VALUE(SUBSTITUTE(_xlfn.FILTERXML("&lt;t&gt;&lt;s&gt;"&amp;SUBSTITUTE(Q236,",","&lt;/s&gt;&lt;s&gt;")&amp;"&lt;/s&gt;&lt;/t&gt;","//s"),"mm","")))/10))</f>
        <v>3.2</v>
      </c>
      <c r="S236" t="str">
        <f>IF(OR('Model output'!P235="",ISNUMBER(SEARCH("Not identified", 'Model output'!P235)),ISNUMBER(SEARCH("Absent",'Model output'!P235)),ISNUMBER(SEARCH("No",'Model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positive</v>
      </c>
      <c r="X236" t="str">
        <f>IF('Model output'!S235="","", IF('Model output'!S235= "[]", "", 'Model output'!S235))</f>
        <v>Not identified</v>
      </c>
      <c r="Y236" t="str">
        <f>IF(OR('Model output'!S235="",ISNUMBER(SEARCH("Absent",'Model output'!S235)),ISNUMBER(SEARCH("Not identified",'Model output'!S235)),ISNUMBER(SEARCH("limited to thyroid",'Model output'!S235)),ISNUMBER(SEARCH("No",'Model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 IF('Model output'!T235="[]", "", IF('Model output'!T235="Not mentioned", "No", "Yes")))</f>
        <v/>
      </c>
      <c r="AB236" t="str">
        <f>IF(AA236&lt;&gt;"Yes","",IF(OR('Model output'!U235="",'Model output'!U235="[]",ISNUMBER(SEARCH("Not identified",'Model output'!U235))),"",'Model output'!U235))</f>
        <v/>
      </c>
      <c r="AC236" s="1" t="str">
        <f>IF(OR('Model output'!V235="", AND(ISERROR(SEARCH("Positive",'Model output'!V235)), ISNUMBER(SEARCH("Negative",'Model output'!V235))), ISNUMBER(SEARCH("Uninvolved",'Model output'!V235)), ISNUMBER(SEARCH("not involved",'Model output'!V235)), ISNUMBER(SEARCH("cannot be assessed",'Model output'!V235)), ISNUMBER(SEARCH("Free",'Model output'!V235)), ISNUMBER(SEARCH("1 mm",'Model output'!V235)), ISNUMBER(SEARCH("0.1 CM",'Model output'!V235)), ISNUMBER(SEARCH("less than 0.2 mm",'Model output'!V235)), ISNUMBER(SEARCH("less than 0.5 mm",'Model output'!V235)), ISNUMBER(SEARCH("Margins close",'Model output'!V235)), ISNUMBER(SEARCH("extends close to",'Model output'!V235)), ISNUMBER(SEARCH("abut",'Model output'!V235))), "negative", "positive")</f>
        <v>negative</v>
      </c>
      <c r="AE236" s="26"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27" t="str">
        <f t="shared" si="48"/>
        <v>2</v>
      </c>
      <c r="AG236" s="27" t="str">
        <f t="shared" si="49"/>
        <v>0</v>
      </c>
      <c r="AH236" s="27" t="str">
        <f t="shared" si="50"/>
        <v>0</v>
      </c>
      <c r="AI236" s="34" t="str">
        <f t="shared" si="51"/>
        <v>I</v>
      </c>
      <c r="AJ236" s="26" t="s">
        <v>936</v>
      </c>
      <c r="AK236" s="31" t="s">
        <v>943</v>
      </c>
      <c r="AL236" s="31" t="s">
        <v>941</v>
      </c>
      <c r="AM236" s="31" t="s">
        <v>944</v>
      </c>
      <c r="AN236" s="31" t="s">
        <v>70</v>
      </c>
      <c r="AO236" s="32">
        <f t="shared" ca="1" si="52"/>
        <v>1</v>
      </c>
      <c r="AP236" s="27">
        <f t="shared" si="53"/>
        <v>1</v>
      </c>
      <c r="AQ236" s="27">
        <f t="shared" si="54"/>
        <v>1</v>
      </c>
      <c r="AR236" s="27">
        <f t="shared" si="55"/>
        <v>1</v>
      </c>
      <c r="AS236" s="33">
        <f t="shared" si="56"/>
        <v>1</v>
      </c>
    </row>
    <row r="237" spans="1:45">
      <c r="A237" t="str">
        <f>'Model output'!A236</f>
        <v>TCGA-ET-A40Q</v>
      </c>
      <c r="B237" s="42">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8"/>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output'!G236)),AND(ISNUMBER(SEARCH("V ",'Model output'!G236)), NOT(ISNUMBER(SEARCH("VI",'Model output'!G236)))),ISNUMBER(SEARCH("five",'Model output'!G236)),ISNUMBER(SEARCH("5",'Model output'!G236))))), "lateral", "central"))</f>
        <v>lateral</v>
      </c>
      <c r="H237" t="str">
        <f>IF('Model output'!H236="","negative",IF('Model output'!H236="[]", "negative", IF(OR(ISNUMBER(SEARCH("lymph node",'Model output'!H236)),ISNUMBER(SEARCH("Not mentioned",'Model output'!H236)),ISNUMBER(SEARCH("neck",'Model output'!H236)),ISNUMBER(SEARCH("Not applicable",'Model output'!H236))),"negative","positive")))</f>
        <v>negative</v>
      </c>
      <c r="I237">
        <f>IF('Model output'!I236="","",IF(ISNUMBER('Model output'!I236),'Model output'!I236,1))</f>
        <v>22</v>
      </c>
      <c r="J237">
        <f>IF('Model output'!J236="","",IF(AND(ISNUMBER('Model output'!J236),'Model output'!J236&lt;=I237),'Model output'!J236,IF(ISNUMBER(SEARCH("0/",'Model output'!J236)),0,1)))</f>
        <v>4</v>
      </c>
      <c r="K237" t="str" cm="1">
        <f t="array" ref="K237">IF(COUNT(FIND({0,1,2,3,4,5,6,7,8,9},'Model output'!K236))&gt;0,'Model output'!K236,"")</f>
        <v>1.4 cm</v>
      </c>
      <c r="L237" s="8" t="str">
        <f t="shared" si="47"/>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v>
      </c>
      <c r="O237" t="str">
        <f>IF('Model output'!M236="","",'Model output'!M236)</f>
        <v>tall cell variant</v>
      </c>
      <c r="P237" t="str">
        <f>IF('Model output'!N236="","",'Model output'!N236)</f>
        <v>2.5 cm</v>
      </c>
      <c r="Q237" t="str">
        <f t="shared" si="46"/>
        <v>2.5cm</v>
      </c>
      <c r="R237" cm="1">
        <f t="array" ref="R237">IF(Q237="","",IF(ISNUMBER(SEARCH("cm",Q237)),MAX(VALUE(SUBSTITUTE(_xlfn.FILTERXML("&lt;t&gt;&lt;s&gt;"&amp;SUBSTITUTE(Q237,",","&lt;/s&gt;&lt;s&gt;")&amp;"&lt;/s&gt;&lt;/t&gt;","//s"),"cm",""))),MAX(VALUE(SUBSTITUTE(_xlfn.FILTERXML("&lt;t&gt;&lt;s&gt;"&amp;SUBSTITUTE(Q237,",","&lt;/s&gt;&lt;s&gt;")&amp;"&lt;/s&gt;&lt;/t&gt;","//s"),"mm","")))/10))</f>
        <v>2.5</v>
      </c>
      <c r="S237" t="str">
        <f>IF(OR('Model output'!P236="",ISNUMBER(SEARCH("Not identified", 'Model output'!P236)),ISNUMBER(SEARCH("Absent",'Model output'!P236)),ISNUMBER(SEARCH("No",'Model output'!P236)),ISNUMBER(SEARCH("Negative",'Model output'!P236))),"negative","positive")</f>
        <v>positive</v>
      </c>
      <c r="T237">
        <f>IF('Model output'!O236="","",'Model output'!O236)</f>
        <v>3</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t="str">
        <f>IF('Model output'!S236="","", IF('Model output'!S236= "[]", "", 'Model output'!S236))</f>
        <v>minimal extrathyroidal extension</v>
      </c>
      <c r="Y237" t="str">
        <f>IF(OR('Model output'!S236="",ISNUMBER(SEARCH("Absent",'Model output'!S236)),ISNUMBER(SEARCH("Not identified",'Model output'!S236)),ISNUMBER(SEARCH("limited to thyroid",'Model output'!S236)),ISNUMBER(SEARCH("No",'Model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 IF('Model output'!T236="[]", "", IF('Model output'!T236="Not mentioned", "No", "Yes")))</f>
        <v/>
      </c>
      <c r="AB237" t="str">
        <f>IF(AA237&lt;&gt;"Yes","",IF(OR('Model output'!U236="",'Model output'!U236="[]",ISNUMBER(SEARCH("Not identified",'Model output'!U236))),"",'Model output'!U236))</f>
        <v/>
      </c>
      <c r="AC237" s="1" t="str">
        <f>IF(OR('Model output'!V236="", AND(ISERROR(SEARCH("Positive",'Model output'!V236)), ISNUMBER(SEARCH("Negative",'Model output'!V236))), ISNUMBER(SEARCH("Uninvolved",'Model output'!V236)), ISNUMBER(SEARCH("not involved",'Model output'!V236)), ISNUMBER(SEARCH("cannot be assessed",'Model output'!V236)), ISNUMBER(SEARCH("Free",'Model output'!V236)), ISNUMBER(SEARCH("1 mm",'Model output'!V236)), ISNUMBER(SEARCH("0.1 CM",'Model output'!V236)), ISNUMBER(SEARCH("less than 0.2 mm",'Model output'!V236)), ISNUMBER(SEARCH("less than 0.5 mm",'Model output'!V236)), ISNUMBER(SEARCH("Margins close",'Model output'!V236)), ISNUMBER(SEARCH("extends close to",'Model output'!V236)), ISNUMBER(SEARCH("abut",'Model output'!V236))), "negative", "positive")</f>
        <v>negative</v>
      </c>
      <c r="AE237" s="26"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27" t="str">
        <f t="shared" si="48"/>
        <v>2</v>
      </c>
      <c r="AG237" s="27" t="str">
        <f t="shared" si="49"/>
        <v>1b</v>
      </c>
      <c r="AH237" s="27" t="str">
        <f t="shared" si="50"/>
        <v>0</v>
      </c>
      <c r="AI237" s="34" t="str">
        <f t="shared" si="51"/>
        <v>I</v>
      </c>
      <c r="AJ237" s="26" t="s">
        <v>937</v>
      </c>
      <c r="AK237" s="31" t="s">
        <v>943</v>
      </c>
      <c r="AL237" s="31" t="s">
        <v>940</v>
      </c>
      <c r="AM237" s="31" t="s">
        <v>944</v>
      </c>
      <c r="AN237" s="31" t="s">
        <v>70</v>
      </c>
      <c r="AO237" s="32">
        <f t="shared" ca="1" si="52"/>
        <v>1</v>
      </c>
      <c r="AP237" s="27">
        <f t="shared" si="53"/>
        <v>1</v>
      </c>
      <c r="AQ237" s="27">
        <f t="shared" si="54"/>
        <v>1</v>
      </c>
      <c r="AR237" s="27">
        <f t="shared" si="55"/>
        <v>1</v>
      </c>
      <c r="AS237" s="33">
        <f t="shared" si="56"/>
        <v>1</v>
      </c>
    </row>
    <row r="238" spans="1:45">
      <c r="A238" t="str">
        <f>'Model output'!A237</f>
        <v>TCGA-ET-A40R</v>
      </c>
      <c r="B238" s="42">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58"/>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output'!G237)),AND(ISNUMBER(SEARCH("V ",'Model output'!G237)), NOT(ISNUMBER(SEARCH("VI",'Model output'!G237)))),ISNUMBER(SEARCH("five",'Model output'!G237)),ISNUMBER(SEARCH("5",'Model output'!G237))))), "lateral", "central"))</f>
        <v>central</v>
      </c>
      <c r="H238" t="str">
        <f>IF('Model output'!H237="","negative",IF('Model output'!H237="[]", "negative", IF(OR(ISNUMBER(SEARCH("lymph node",'Model output'!H237)),ISNUMBER(SEARCH("Not mentioned",'Model output'!H237)),ISNUMBER(SEARCH("neck",'Model output'!H237)),ISNUMBER(SEARCH("Not applicable",'Model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47"/>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v>
      </c>
      <c r="O238" t="str">
        <f>IF('Model output'!M237="","",'Model output'!M237)</f>
        <v>follicular variant</v>
      </c>
      <c r="P238" t="str">
        <f>IF('Model output'!N237="","",'Model output'!N237)</f>
        <v>3 cm</v>
      </c>
      <c r="Q238" t="str">
        <f t="shared" si="46"/>
        <v>3cm</v>
      </c>
      <c r="R238" cm="1">
        <f t="array" ref="R238">IF(Q238="","",IF(ISNUMBER(SEARCH("cm",Q238)),MAX(VALUE(SUBSTITUTE(_xlfn.FILTERXML("&lt;t&gt;&lt;s&gt;"&amp;SUBSTITUTE(Q238,",","&lt;/s&gt;&lt;s&gt;")&amp;"&lt;/s&gt;&lt;/t&gt;","//s"),"cm",""))),MAX(VALUE(SUBSTITUTE(_xlfn.FILTERXML("&lt;t&gt;&lt;s&gt;"&amp;SUBSTITUTE(Q238,",","&lt;/s&gt;&lt;s&gt;")&amp;"&lt;/s&gt;&lt;/t&gt;","//s"),"mm","")))/10))</f>
        <v>3</v>
      </c>
      <c r="S238" t="str">
        <f>IF(OR('Model output'!P237="",ISNUMBER(SEARCH("Not identified", 'Model output'!P237)),ISNUMBER(SEARCH("Absent",'Model output'!P237)),ISNUMBER(SEARCH("No",'Model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positive</v>
      </c>
      <c r="X238" t="str">
        <f>IF('Model output'!S237="","", IF('Model output'!S237= "[]", "", 'Model output'!S237))</f>
        <v>invading into the region of the recurrent laryngeal nerve</v>
      </c>
      <c r="Y238" t="str">
        <f>IF(OR('Model output'!S237="",ISNUMBER(SEARCH("Absent",'Model output'!S237)),ISNUMBER(SEARCH("Not identified",'Model output'!S237)),ISNUMBER(SEARCH("limited to thyroid",'Model output'!S237)),ISNUMBER(SEARCH("No",'Model output'!S237)),ISNUMBER(SEARCH("negative",'Model output'!S237))),"negative",IF(Z238="positive","gETE", "positive"))</f>
        <v>gETE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positive</v>
      </c>
      <c r="AA238" t="str">
        <f>IF('Model output'!T237="","", IF('Model output'!T237="[]", "", IF('Model output'!T237="Not mentioned", "No", "Yes")))</f>
        <v/>
      </c>
      <c r="AB238" t="str">
        <f>IF(AA238&lt;&gt;"Yes","",IF(OR('Model output'!U237="",'Model output'!U237="[]",ISNUMBER(SEARCH("Not identified",'Model output'!U237))),"",'Model output'!U237))</f>
        <v/>
      </c>
      <c r="AC238" s="1" t="str">
        <f>IF(OR('Model output'!V237="", AND(ISERROR(SEARCH("Positive",'Model output'!V237)), ISNUMBER(SEARCH("Negative",'Model output'!V237))), ISNUMBER(SEARCH("Uninvolved",'Model output'!V237)), ISNUMBER(SEARCH("not involved",'Model output'!V237)), ISNUMBER(SEARCH("cannot be assessed",'Model output'!V237)), ISNUMBER(SEARCH("Free",'Model output'!V237)), ISNUMBER(SEARCH("1 mm",'Model output'!V237)), ISNUMBER(SEARCH("0.1 CM",'Model output'!V237)), ISNUMBER(SEARCH("less than 0.2 mm",'Model output'!V237)), ISNUMBER(SEARCH("less than 0.5 mm",'Model output'!V237)), ISNUMBER(SEARCH("Margins close",'Model output'!V237)), ISNUMBER(SEARCH("extends close to",'Model output'!V237)), ISNUMBER(SEARCH("abut",'Model output'!V237))), "negative", "positive")</f>
        <v>positive</v>
      </c>
      <c r="AE238" s="26"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27" t="str">
        <f t="shared" si="48"/>
        <v>4a</v>
      </c>
      <c r="AG238" s="27" t="str">
        <f t="shared" si="49"/>
        <v>1a</v>
      </c>
      <c r="AH238" s="27" t="str">
        <f t="shared" si="50"/>
        <v>0</v>
      </c>
      <c r="AI238" s="34" t="str">
        <f t="shared" si="51"/>
        <v>I</v>
      </c>
      <c r="AJ238" s="26" t="s">
        <v>935</v>
      </c>
      <c r="AK238" s="31" t="s">
        <v>943</v>
      </c>
      <c r="AL238" s="31" t="s">
        <v>945</v>
      </c>
      <c r="AM238" s="31" t="s">
        <v>944</v>
      </c>
      <c r="AN238" s="31" t="s">
        <v>70</v>
      </c>
      <c r="AO238" s="32">
        <f t="shared" si="52"/>
        <v>1</v>
      </c>
      <c r="AP238" s="27">
        <f t="shared" si="53"/>
        <v>0</v>
      </c>
      <c r="AQ238" s="27">
        <f t="shared" si="54"/>
        <v>1</v>
      </c>
      <c r="AR238" s="27">
        <f t="shared" si="55"/>
        <v>1</v>
      </c>
      <c r="AS238" s="33">
        <f t="shared" si="56"/>
        <v>1</v>
      </c>
    </row>
    <row r="239" spans="1:45">
      <c r="A239" t="str">
        <f>'Model output'!A238</f>
        <v>TCGA-ET-A40S</v>
      </c>
      <c r="B239" s="42">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0</v>
      </c>
      <c r="F239" t="str">
        <f t="shared" si="58"/>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output'!G238)),AND(ISNUMBER(SEARCH("V ",'Model output'!G238)), NOT(ISNUMBER(SEARCH("VI",'Model output'!G238)))),ISNUMBER(SEARCH("five",'Model output'!G238)),ISNUMBER(SEARCH("5",'Model output'!G238))))), "lateral", "central"))</f>
        <v/>
      </c>
      <c r="H239" t="str">
        <f>IF('Model output'!H238="","negative",IF('Model output'!H238="[]", "negative", IF(OR(ISNUMBER(SEARCH("lymph node",'Model output'!H238)),ISNUMBER(SEARCH("Not mentioned",'Model output'!H238)),ISNUMBER(SEARCH("neck",'Model output'!H238)),ISNUMBER(SEARCH("Not applicable",'Model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47"/>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 carcinoma</v>
      </c>
      <c r="O239" t="str">
        <f>IF('Model output'!M238="","",'Model output'!M238)</f>
        <v/>
      </c>
      <c r="P239" t="str">
        <f>IF('Model output'!N238="","",'Model output'!N238)</f>
        <v>2.5 cm</v>
      </c>
      <c r="Q239" t="str">
        <f t="shared" si="46"/>
        <v>2.5cm</v>
      </c>
      <c r="R239" cm="1">
        <f t="array" ref="R239">IF(Q239="","",IF(ISNUMBER(SEARCH("cm",Q239)),MAX(VALUE(SUBSTITUTE(_xlfn.FILTERXML("&lt;t&gt;&lt;s&gt;"&amp;SUBSTITUTE(Q239,",","&lt;/s&gt;&lt;s&gt;")&amp;"&lt;/s&gt;&lt;/t&gt;","//s"),"cm",""))),MAX(VALUE(SUBSTITUTE(_xlfn.FILTERXML("&lt;t&gt;&lt;s&gt;"&amp;SUBSTITUTE(Q239,",","&lt;/s&gt;&lt;s&gt;")&amp;"&lt;/s&gt;&lt;/t&gt;","//s"),"mm","")))/10))</f>
        <v>2.5</v>
      </c>
      <c r="S239" t="str">
        <f>IF(OR('Model output'!P238="",ISNUMBER(SEARCH("Not identified", 'Model output'!P238)),ISNUMBER(SEARCH("Absent",'Model output'!P238)),ISNUMBER(SEARCH("No",'Model output'!P238)),ISNUMBER(SEARCH("Negative",'Model output'!P238))),"negative","positive")</f>
        <v>negative</v>
      </c>
      <c r="T239" t="str">
        <f>IF('Model output'!O238="","",'Model output'!O238)</f>
        <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t="str">
        <f>IF('Model output'!S238="","", IF('Model output'!S238= "[]", "", 'Model output'!S238))</f>
        <v>Not identified</v>
      </c>
      <c r="Y239" t="str">
        <f>IF(OR('Model output'!S238="",ISNUMBER(SEARCH("Absent",'Model output'!S238)),ISNUMBER(SEARCH("Not identified",'Model output'!S238)),ISNUMBER(SEARCH("limited to thyroid",'Model output'!S238)),ISNUMBER(SEARCH("No",'Model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 IF('Model output'!T238="[]", "", IF('Model output'!T238="Not mentioned", "No", "Yes")))</f>
        <v/>
      </c>
      <c r="AB239" t="str">
        <f>IF(AA239&lt;&gt;"Yes","",IF(OR('Model output'!U238="",'Model output'!U238="[]",ISNUMBER(SEARCH("Not identified",'Model output'!U238))),"",'Model output'!U238))</f>
        <v/>
      </c>
      <c r="AC239" s="1" t="str">
        <f>IF(OR('Model output'!V238="", AND(ISERROR(SEARCH("Positive",'Model output'!V238)), ISNUMBER(SEARCH("Negative",'Model output'!V238))), ISNUMBER(SEARCH("Uninvolved",'Model output'!V238)), ISNUMBER(SEARCH("not involved",'Model output'!V238)), ISNUMBER(SEARCH("cannot be assessed",'Model output'!V238)), ISNUMBER(SEARCH("Free",'Model output'!V238)), ISNUMBER(SEARCH("1 mm",'Model output'!V238)), ISNUMBER(SEARCH("0.1 CM",'Model output'!V238)), ISNUMBER(SEARCH("less than 0.2 mm",'Model output'!V238)), ISNUMBER(SEARCH("less than 0.5 mm",'Model output'!V238)), ISNUMBER(SEARCH("Margins close",'Model output'!V238)), ISNUMBER(SEARCH("extends close to",'Model output'!V238)), ISNUMBER(SEARCH("abut",'Model output'!V238))), "negative", "positive")</f>
        <v>negative</v>
      </c>
      <c r="AE239" s="26"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27" t="str">
        <f t="shared" si="48"/>
        <v>2</v>
      </c>
      <c r="AG239" s="27" t="str">
        <f t="shared" si="49"/>
        <v>0</v>
      </c>
      <c r="AH239" s="27" t="str">
        <f t="shared" si="50"/>
        <v>0</v>
      </c>
      <c r="AI239" s="34" t="str">
        <f t="shared" si="51"/>
        <v>I</v>
      </c>
      <c r="AJ239" s="26" t="s">
        <v>936</v>
      </c>
      <c r="AK239" s="31" t="s">
        <v>943</v>
      </c>
      <c r="AL239" s="31" t="s">
        <v>941</v>
      </c>
      <c r="AM239" s="31" t="s">
        <v>944</v>
      </c>
      <c r="AN239" s="31" t="s">
        <v>70</v>
      </c>
      <c r="AO239" s="32">
        <f t="shared" ca="1" si="52"/>
        <v>1</v>
      </c>
      <c r="AP239" s="27">
        <f t="shared" si="53"/>
        <v>1</v>
      </c>
      <c r="AQ239" s="27">
        <f t="shared" si="54"/>
        <v>1</v>
      </c>
      <c r="AR239" s="27">
        <f t="shared" si="55"/>
        <v>1</v>
      </c>
      <c r="AS239" s="33">
        <f t="shared" si="56"/>
        <v>1</v>
      </c>
    </row>
    <row r="240" spans="1:45">
      <c r="A240" t="str">
        <f>'Model output'!A239</f>
        <v>TCGA-ET-A40T</v>
      </c>
      <c r="B240" s="42">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58"/>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output'!G239)),AND(ISNUMBER(SEARCH("V ",'Model output'!G239)), NOT(ISNUMBER(SEARCH("VI",'Model output'!G239)))),ISNUMBER(SEARCH("five",'Model output'!G239)),ISNUMBER(SEARCH("5",'Model output'!G239))))), "lateral", "central"))</f>
        <v/>
      </c>
      <c r="H240" t="str">
        <f>IF('Model output'!H239="","negative",IF('Model output'!H239="[]", "negative", IF(OR(ISNUMBER(SEARCH("lymph node",'Model output'!H239)),ISNUMBER(SEARCH("Not mentioned",'Model output'!H239)),ISNUMBER(SEARCH("neck",'Model output'!H239)),ISNUMBER(SEARCH("Not applicable",'Model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8" t="str">
        <f t="shared" si="47"/>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v>
      </c>
      <c r="O240" t="str">
        <f>IF('Model output'!M239="","",'Model output'!M239)</f>
        <v>with focal solid areas</v>
      </c>
      <c r="P240" t="str">
        <f>IF('Model output'!N239="","",'Model output'!N239)</f>
        <v>2.8cm</v>
      </c>
      <c r="Q240" t="str">
        <f t="shared" si="46"/>
        <v>2.8cm</v>
      </c>
      <c r="R240" cm="1">
        <f t="array" ref="R240">IF(Q240="","",IF(ISNUMBER(SEARCH("cm",Q240)),MAX(VALUE(SUBSTITUTE(_xlfn.FILTERXML("&lt;t&gt;&lt;s&gt;"&amp;SUBSTITUTE(Q240,",","&lt;/s&gt;&lt;s&gt;")&amp;"&lt;/s&gt;&lt;/t&gt;","//s"),"cm",""))),MAX(VALUE(SUBSTITUTE(_xlfn.FILTERXML("&lt;t&gt;&lt;s&gt;"&amp;SUBSTITUTE(Q240,",","&lt;/s&gt;&lt;s&gt;")&amp;"&lt;/s&gt;&lt;/t&gt;","//s"),"mm","")))/10))</f>
        <v>2.8</v>
      </c>
      <c r="S240" t="str">
        <f>IF(OR('Model output'!P239="",ISNUMBER(SEARCH("Not identified", 'Model output'!P239)),ISNUMBER(SEARCH("Absent",'Model output'!P239)),ISNUMBER(SEARCH("No",'Model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t="str">
        <f>IF('Model output'!S239="","", IF('Model output'!S239= "[]", "", 'Model output'!S239))</f>
        <v/>
      </c>
      <c r="Y240" t="str">
        <f>IF(OR('Model output'!S239="",ISNUMBER(SEARCH("Absent",'Model output'!S239)),ISNUMBER(SEARCH("Not identified",'Model output'!S239)),ISNUMBER(SEARCH("limited to thyroid",'Model output'!S239)),ISNUMBER(SEARCH("No",'Model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 IF('Model output'!T239="[]", "", IF('Model output'!T239="Not mentioned", "No", "Yes")))</f>
        <v/>
      </c>
      <c r="AB240" t="str">
        <f>IF(AA240&lt;&gt;"Yes","",IF(OR('Model output'!U239="",'Model output'!U239="[]",ISNUMBER(SEARCH("Not identified",'Model output'!U239))),"",'Model output'!U239))</f>
        <v/>
      </c>
      <c r="AC240" s="1" t="str">
        <f>IF(OR('Model output'!V239="", AND(ISERROR(SEARCH("Positive",'Model output'!V239)), ISNUMBER(SEARCH("Negative",'Model output'!V239))), ISNUMBER(SEARCH("Uninvolved",'Model output'!V239)), ISNUMBER(SEARCH("not involved",'Model output'!V239)), ISNUMBER(SEARCH("cannot be assessed",'Model output'!V239)), ISNUMBER(SEARCH("Free",'Model output'!V239)), ISNUMBER(SEARCH("1 mm",'Model output'!V239)), ISNUMBER(SEARCH("0.1 CM",'Model output'!V239)), ISNUMBER(SEARCH("less than 0.2 mm",'Model output'!V239)), ISNUMBER(SEARCH("less than 0.5 mm",'Model output'!V239)), ISNUMBER(SEARCH("Margins close",'Model output'!V239)), ISNUMBER(SEARCH("extends close to",'Model output'!V239)), ISNUMBER(SEARCH("abut",'Model output'!V239))), "negative", "positive")</f>
        <v>negative</v>
      </c>
      <c r="AE240" s="26"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intermediate</v>
      </c>
      <c r="AF240" s="27" t="str">
        <f t="shared" si="48"/>
        <v>2</v>
      </c>
      <c r="AG240" s="27" t="str">
        <f t="shared" si="49"/>
        <v>1a</v>
      </c>
      <c r="AH240" s="27" t="str">
        <f t="shared" si="50"/>
        <v>0</v>
      </c>
      <c r="AI240" s="34" t="str">
        <f t="shared" si="51"/>
        <v>I</v>
      </c>
      <c r="AJ240" s="26" t="s">
        <v>937</v>
      </c>
      <c r="AK240" s="31" t="s">
        <v>943</v>
      </c>
      <c r="AL240" s="31" t="s">
        <v>945</v>
      </c>
      <c r="AM240" s="31" t="s">
        <v>944</v>
      </c>
      <c r="AN240" s="31" t="s">
        <v>70</v>
      </c>
      <c r="AO240" s="32">
        <f t="shared" ca="1" si="52"/>
        <v>1</v>
      </c>
      <c r="AP240" s="27">
        <f t="shared" si="53"/>
        <v>1</v>
      </c>
      <c r="AQ240" s="27">
        <f t="shared" si="54"/>
        <v>1</v>
      </c>
      <c r="AR240" s="27">
        <f t="shared" si="55"/>
        <v>1</v>
      </c>
      <c r="AS240" s="33">
        <f t="shared" si="56"/>
        <v>1</v>
      </c>
    </row>
    <row r="241" spans="1:45">
      <c r="A241" t="str">
        <f>'Model output'!A240</f>
        <v>TCGA-ET-A4KQ</v>
      </c>
      <c r="B241" s="42">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8"/>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output'!G240)),AND(ISNUMBER(SEARCH("V ",'Model output'!G240)), NOT(ISNUMBER(SEARCH("VI",'Model output'!G240)))),ISNUMBER(SEARCH("five",'Model output'!G240)),ISNUMBER(SEARCH("5",'Model output'!G240))))), "lateral", "central"))</f>
        <v/>
      </c>
      <c r="H241" t="str">
        <f>IF('Model output'!H240="","negative",IF('Model output'!H240="[]", "negative", IF(OR(ISNUMBER(SEARCH("lymph node",'Model output'!H240)),ISNUMBER(SEARCH("Not mentioned",'Model output'!H240)),ISNUMBER(SEARCH("neck",'Model output'!H240)),ISNUMBER(SEARCH("Not applicable",'Model output'!H240))),"negative","positive")))</f>
        <v>negative</v>
      </c>
      <c r="I241" t="str">
        <f>IF('Model output'!I240="","",IF(ISNUMBER('Model output'!I240),'Model output'!I240,1))</f>
        <v/>
      </c>
      <c r="J241" t="str">
        <f>IF('Model output'!J240="","",IF(AND(ISNUMBER('Model output'!J240),'Model output'!J240&lt;=I241),'Model output'!J240,IF(ISNUMBER(SEARCH("0/",'Model output'!J240)),0,1)))</f>
        <v/>
      </c>
      <c r="K241" t="str" cm="1">
        <f t="array" ref="K241">IF(COUNT(FIND({0,1,2,3,4,5,6,7,8,9},'Model output'!K240))&gt;0,'Model output'!K240,"")</f>
        <v/>
      </c>
      <c r="L241" s="8" t="str">
        <f t="shared" si="47"/>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v>
      </c>
      <c r="O241" t="str">
        <f>IF('Model output'!M240="","",'Model output'!M240)</f>
        <v>Follicular, Encapsulated</v>
      </c>
      <c r="P241" t="str">
        <f>IF('Model output'!N240="","",'Model output'!N240)</f>
        <v>4.0 cm</v>
      </c>
      <c r="Q241" t="str">
        <f t="shared" ref="Q241:Q291" si="59">LOWER(SUBSTITUTE(SUBSTITUTE(SUBSTITUTE(SUBSTITUTE(SUBSTITUTE(SUBSTITUTE(SUBSTITUTE(SUBSTITUTE(SUBSTITUTE(SUBSTITUTE(SUBSTITUTE(SUBSTITUTE(SUBSTITUTE(SUBSTITUTE(SUBSTITUTE(SUBSTITUTE(SUBSTITUTE(SUBSTITUTE(SUBSTITUTE(SUBSTITUTE(SUBSTITUTE(SUBSTITUTE(SUBSTITUTE(SUBSTITUTE(SUBSTITUTE(P241,"cm.","cm"), "the", ""), "tumor", ""), "nodule", ""), "isthmic", ""), "lobe",""), "greatest dimension", ""), "largest", ""), "at least", ""), "less than", ""), "left", ""), "right", ""), "for", ""), "in", ""), "In", ""), "and", ","), "(", ""), ")", ""), "A", ""), "x", ","), "[", ""), "]", ""), "'", ""), "to", ","), " ",""))</f>
        <v>4.0cm</v>
      </c>
      <c r="R241" cm="1">
        <f t="array" ref="R241">IF(Q241="","",IF(ISNUMBER(SEARCH("cm",Q241)),MAX(VALUE(SUBSTITUTE(_xlfn.FILTERXML("&lt;t&gt;&lt;s&gt;"&amp;SUBSTITUTE(Q241,",","&lt;/s&gt;&lt;s&gt;")&amp;"&lt;/s&gt;&lt;/t&gt;","//s"),"cm",""))),MAX(VALUE(SUBSTITUTE(_xlfn.FILTERXML("&lt;t&gt;&lt;s&gt;"&amp;SUBSTITUTE(Q241,",","&lt;/s&gt;&lt;s&gt;")&amp;"&lt;/s&gt;&lt;/t&gt;","//s"),"mm","")))/10))</f>
        <v>4</v>
      </c>
      <c r="S241" t="str">
        <f>IF(OR('Model output'!P240="",ISNUMBER(SEARCH("Not identified", 'Model output'!P240)),ISNUMBER(SEARCH("Absent",'Model output'!P240)),ISNUMBER(SEARCH("No",'Model output'!P240)),ISNUMBER(SEARCH("Negative",'Model output'!P240))),"negative","positive")</f>
        <v>negative</v>
      </c>
      <c r="T241" t="str">
        <f>IF('Model output'!O240="","",'Model output'!O240)</f>
        <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t="str">
        <f>IF('Model output'!S240="","", IF('Model output'!S240= "[]", "", 'Model output'!S240))</f>
        <v/>
      </c>
      <c r="Y241" t="str">
        <f>IF(OR('Model output'!S240="",ISNUMBER(SEARCH("Absent",'Model output'!S240)),ISNUMBER(SEARCH("Not identified",'Model output'!S240)),ISNUMBER(SEARCH("limited to thyroid",'Model output'!S240)),ISNUMBER(SEARCH("No",'Model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 IF('Model output'!T240="[]", "", IF('Model output'!T240="Not mentioned", "No", "Yes")))</f>
        <v/>
      </c>
      <c r="AB241" t="str">
        <f>IF(AA241&lt;&gt;"Yes","",IF(OR('Model output'!U240="",'Model output'!U240="[]",ISNUMBER(SEARCH("Not identified",'Model output'!U240))),"",'Model output'!U240))</f>
        <v/>
      </c>
      <c r="AC241" s="1" t="str">
        <f>IF(OR('Model output'!V240="", AND(ISERROR(SEARCH("Positive",'Model output'!V240)), ISNUMBER(SEARCH("Negative",'Model output'!V240))), ISNUMBER(SEARCH("Uninvolved",'Model output'!V240)), ISNUMBER(SEARCH("not involved",'Model output'!V240)), ISNUMBER(SEARCH("cannot be assessed",'Model output'!V240)), ISNUMBER(SEARCH("Free",'Model output'!V240)), ISNUMBER(SEARCH("1 mm",'Model output'!V240)), ISNUMBER(SEARCH("0.1 CM",'Model output'!V240)), ISNUMBER(SEARCH("less than 0.2 mm",'Model output'!V240)), ISNUMBER(SEARCH("less than 0.5 mm",'Model output'!V240)), ISNUMBER(SEARCH("Margins close",'Model output'!V240)), ISNUMBER(SEARCH("extends close to",'Model output'!V240)), ISNUMBER(SEARCH("abut",'Model output'!V240))), "negative", "positive")</f>
        <v>negative</v>
      </c>
      <c r="AE241" s="26"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27" t="str">
        <f t="shared" si="48"/>
        <v>2</v>
      </c>
      <c r="AG241" s="27" t="str">
        <f t="shared" si="49"/>
        <v>0</v>
      </c>
      <c r="AH241" s="27" t="str">
        <f t="shared" si="50"/>
        <v>0</v>
      </c>
      <c r="AI241" s="34" t="str">
        <f t="shared" si="51"/>
        <v>I</v>
      </c>
      <c r="AJ241" s="26" t="s">
        <v>936</v>
      </c>
      <c r="AK241" s="31" t="s">
        <v>943</v>
      </c>
      <c r="AL241" s="31" t="s">
        <v>944</v>
      </c>
      <c r="AM241" s="31" t="s">
        <v>944</v>
      </c>
      <c r="AN241" s="31" t="s">
        <v>70</v>
      </c>
      <c r="AO241" s="32">
        <f t="shared" ca="1" si="52"/>
        <v>1</v>
      </c>
      <c r="AP241" s="27">
        <f t="shared" si="53"/>
        <v>1</v>
      </c>
      <c r="AQ241" s="27">
        <f t="shared" si="54"/>
        <v>1</v>
      </c>
      <c r="AR241" s="27">
        <f t="shared" si="55"/>
        <v>1</v>
      </c>
      <c r="AS241" s="33">
        <f t="shared" si="56"/>
        <v>1</v>
      </c>
    </row>
    <row r="242" spans="1:45">
      <c r="A242" t="str">
        <f>'Model output'!A241</f>
        <v>TCGA-FE-A231</v>
      </c>
      <c r="B242" s="42">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58"/>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output'!G241)),AND(ISNUMBER(SEARCH("V ",'Model output'!G241)), NOT(ISNUMBER(SEARCH("VI",'Model output'!G241)))),ISNUMBER(SEARCH("five",'Model output'!G241)),ISNUMBER(SEARCH("5",'Model output'!G241))))), "lateral", "central"))</f>
        <v>lateral</v>
      </c>
      <c r="H242" t="str">
        <f>IF('Model output'!H241="","negative",IF('Model output'!H241="[]", "negative", IF(OR(ISNUMBER(SEARCH("lymph node",'Model output'!H241)),ISNUMBER(SEARCH("Not mentioned",'Model output'!H241)),ISNUMBER(SEARCH("neck",'Model output'!H241)),ISNUMBER(SEARCH("Not applicable",'Model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47"/>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59"/>
        <v>9.4cm</v>
      </c>
      <c r="R242" cm="1">
        <f t="array" ref="R242">IF(Q242="","",IF(ISNUMBER(SEARCH("cm",Q242)),MAX(VALUE(SUBSTITUTE(_xlfn.FILTERXML("&lt;t&gt;&lt;s&gt;"&amp;SUBSTITUTE(Q242,",","&lt;/s&gt;&lt;s&gt;")&amp;"&lt;/s&gt;&lt;/t&gt;","//s"),"cm",""))),MAX(VALUE(SUBSTITUTE(_xlfn.FILTERXML("&lt;t&gt;&lt;s&gt;"&amp;SUBSTITUTE(Q242,",","&lt;/s&gt;&lt;s&gt;")&amp;"&lt;/s&gt;&lt;/t&gt;","//s"),"mm","")))/10))</f>
        <v>9.4</v>
      </c>
      <c r="S242" t="str">
        <f>IF(OR('Model output'!P241="",ISNUMBER(SEARCH("Not identified", 'Model output'!P241)),ISNUMBER(SEARCH("Absent",'Model output'!P241)),ISNUMBER(SEARCH("No",'Model output'!P241)),ISNUMBER(SEARCH("Negative",'Model output'!P241))),"negative","positive")</f>
        <v>positive</v>
      </c>
      <c r="T242" t="str">
        <f>IF('Model output'!O241="","",'Model output'!O241)</f>
        <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t="str">
        <f>IF('Model output'!S241="","", IF('Model output'!S241= "[]", "", 'Model output'!S241))</f>
        <v>Present</v>
      </c>
      <c r="Y242" t="str">
        <f>IF(OR('Model output'!S241="",ISNUMBER(SEARCH("Absent",'Model output'!S241)),ISNUMBER(SEARCH("Not identified",'Model output'!S241)),ISNUMBER(SEARCH("limited to thyroid",'Model output'!S241)),ISNUMBER(SEARCH("No",'Model output'!S241)),ISNUMBER(SEARCH("negative",'Model output'!S241))),"negative",IF(Z242="positive","gETE", "positive"))</f>
        <v>positive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 IF('Model output'!T241="[]", "", IF('Model output'!T241="Not mentioned", "No", "Yes")))</f>
        <v/>
      </c>
      <c r="AB242" t="str">
        <f>IF(AA242&lt;&gt;"Yes","",IF(OR('Model output'!U241="",'Model output'!U241="[]",ISNUMBER(SEARCH("Not identified",'Model output'!U241))),"",'Model output'!U241))</f>
        <v/>
      </c>
      <c r="AC242" s="1" t="str">
        <f>IF(OR('Model output'!V241="", AND(ISERROR(SEARCH("Positive",'Model output'!V241)), ISNUMBER(SEARCH("Negative",'Model output'!V241))), ISNUMBER(SEARCH("Uninvolved",'Model output'!V241)), ISNUMBER(SEARCH("not involved",'Model output'!V241)), ISNUMBER(SEARCH("cannot be assessed",'Model output'!V241)), ISNUMBER(SEARCH("Free",'Model output'!V241)), ISNUMBER(SEARCH("1 mm",'Model output'!V241)), ISNUMBER(SEARCH("0.1 CM",'Model output'!V241)), ISNUMBER(SEARCH("less than 0.2 mm",'Model output'!V241)), ISNUMBER(SEARCH("less than 0.5 mm",'Model output'!V241)), ISNUMBER(SEARCH("Margins close",'Model output'!V241)), ISNUMBER(SEARCH("extends close to",'Model output'!V241)), ISNUMBER(SEARCH("abut",'Model output'!V241))), "negative", "positive")</f>
        <v>negative</v>
      </c>
      <c r="AE242" s="26"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intermediate</v>
      </c>
      <c r="AF242" s="27" t="str">
        <f t="shared" si="48"/>
        <v>3a</v>
      </c>
      <c r="AG242" s="27" t="str">
        <f t="shared" si="49"/>
        <v>1b</v>
      </c>
      <c r="AH242" s="27" t="str">
        <f t="shared" si="50"/>
        <v>0</v>
      </c>
      <c r="AI242" s="34" t="str">
        <f t="shared" si="51"/>
        <v>II</v>
      </c>
      <c r="AJ242" s="26" t="s">
        <v>937</v>
      </c>
      <c r="AK242" s="31" t="s">
        <v>946</v>
      </c>
      <c r="AL242" s="31" t="s">
        <v>940</v>
      </c>
      <c r="AM242" s="31" t="s">
        <v>944</v>
      </c>
      <c r="AN242" s="31" t="s">
        <v>942</v>
      </c>
      <c r="AO242" s="32">
        <f t="shared" ca="1" si="52"/>
        <v>1</v>
      </c>
      <c r="AP242" s="27">
        <f t="shared" si="53"/>
        <v>1</v>
      </c>
      <c r="AQ242" s="27">
        <f t="shared" si="54"/>
        <v>1</v>
      </c>
      <c r="AR242" s="27">
        <f t="shared" si="55"/>
        <v>1</v>
      </c>
      <c r="AS242" s="33">
        <f t="shared" si="56"/>
        <v>1</v>
      </c>
    </row>
    <row r="243" spans="1:45">
      <c r="A243" t="str">
        <f>'Model output'!A242</f>
        <v>TCGA-FY-A2QD</v>
      </c>
      <c r="B243" s="42">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X</v>
      </c>
      <c r="F243" t="str">
        <f t="shared" si="58"/>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output'!G242)),AND(ISNUMBER(SEARCH("V ",'Model output'!G242)), NOT(ISNUMBER(SEARCH("VI",'Model output'!G242)))),ISNUMBER(SEARCH("five",'Model output'!G242)),ISNUMBER(SEARCH("5",'Model output'!G242))))), "lateral", "central"))</f>
        <v/>
      </c>
      <c r="H243" t="str">
        <f>IF('Model output'!H242="","negative",IF('Model output'!H242="[]", "negative", IF(OR(ISNUMBER(SEARCH("lymph node",'Model output'!H242)),ISNUMBER(SEARCH("Not mentioned",'Model output'!H242)),ISNUMBER(SEARCH("neck",'Model output'!H242)),ISNUMBER(SEARCH("Not applicable",'Model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47"/>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6.0 cm</v>
      </c>
      <c r="Q243" t="str">
        <f t="shared" si="59"/>
        <v>6.0cm</v>
      </c>
      <c r="R243" cm="1">
        <f t="array" ref="R243">IF(Q243="","",IF(ISNUMBER(SEARCH("cm",Q243)),MAX(VALUE(SUBSTITUTE(_xlfn.FILTERXML("&lt;t&gt;&lt;s&gt;"&amp;SUBSTITUTE(Q243,",","&lt;/s&gt;&lt;s&gt;")&amp;"&lt;/s&gt;&lt;/t&gt;","//s"),"cm",""))),MAX(VALUE(SUBSTITUTE(_xlfn.FILTERXML("&lt;t&gt;&lt;s&gt;"&amp;SUBSTITUTE(Q243,",","&lt;/s&gt;&lt;s&gt;")&amp;"&lt;/s&gt;&lt;/t&gt;","//s"),"mm","")))/10))</f>
        <v>6</v>
      </c>
      <c r="S243" t="str">
        <f>IF(OR('Model output'!P242="",ISNUMBER(SEARCH("Not identified", 'Model output'!P242)),ISNUMBER(SEARCH("Absent",'Model output'!P242)),ISNUMBER(SEARCH("No",'Model output'!P242)),ISNUMBER(SEARCH("Negative",'Model output'!P242))),"negative","positive")</f>
        <v>negative</v>
      </c>
      <c r="T243" t="str">
        <f>IF('Model output'!O242="","",'Model output'!O242)</f>
        <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t="str">
        <f>IF('Model output'!S242="","", IF('Model output'!S242= "[]", "", 'Model output'!S242))</f>
        <v>Not identified</v>
      </c>
      <c r="Y243" t="str">
        <f>IF(OR('Model output'!S242="",ISNUMBER(SEARCH("Absent",'Model output'!S242)),ISNUMBER(SEARCH("Not identified",'Model output'!S242)),ISNUMBER(SEARCH("limited to thyroid",'Model output'!S242)),ISNUMBER(SEARCH("No",'Model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 IF('Model output'!T242="[]", "", IF('Model output'!T242="Not mentioned", "No", "Yes")))</f>
        <v/>
      </c>
      <c r="AB243" t="str">
        <f>IF(AA243&lt;&gt;"Yes","",IF(OR('Model output'!U242="",'Model output'!U242="[]",ISNUMBER(SEARCH("Not identified",'Model output'!U242))),"",'Model output'!U242))</f>
        <v/>
      </c>
      <c r="AC243" s="1" t="str">
        <f>IF(OR('Model output'!V242="", AND(ISERROR(SEARCH("Positive",'Model output'!V242)), ISNUMBER(SEARCH("Negative",'Model output'!V242))), ISNUMBER(SEARCH("Uninvolved",'Model output'!V242)), ISNUMBER(SEARCH("not involved",'Model output'!V242)), ISNUMBER(SEARCH("cannot be assessed",'Model output'!V242)), ISNUMBER(SEARCH("Free",'Model output'!V242)), ISNUMBER(SEARCH("1 mm",'Model output'!V242)), ISNUMBER(SEARCH("0.1 CM",'Model output'!V242)), ISNUMBER(SEARCH("less than 0.2 mm",'Model output'!V242)), ISNUMBER(SEARCH("less than 0.5 mm",'Model output'!V242)), ISNUMBER(SEARCH("Margins close",'Model output'!V242)), ISNUMBER(SEARCH("extends close to",'Model output'!V242)), ISNUMBER(SEARCH("abut",'Model output'!V242))), "negative", "positive")</f>
        <v>negative</v>
      </c>
      <c r="AE243" s="26"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27" t="str">
        <f t="shared" si="48"/>
        <v>3a</v>
      </c>
      <c r="AG243" s="27" t="str">
        <f t="shared" si="49"/>
        <v>0</v>
      </c>
      <c r="AH243" s="27" t="str">
        <f t="shared" si="50"/>
        <v>0</v>
      </c>
      <c r="AI243" s="34" t="str">
        <f t="shared" si="51"/>
        <v>II</v>
      </c>
      <c r="AJ243" s="26" t="s">
        <v>936</v>
      </c>
      <c r="AK243" s="31" t="s">
        <v>945</v>
      </c>
      <c r="AL243" s="31" t="s">
        <v>941</v>
      </c>
      <c r="AM243" s="31" t="s">
        <v>944</v>
      </c>
      <c r="AN243" s="31" t="s">
        <v>70</v>
      </c>
      <c r="AO243" s="32">
        <f t="shared" ca="1" si="52"/>
        <v>1</v>
      </c>
      <c r="AP243" s="27">
        <f t="shared" si="53"/>
        <v>0</v>
      </c>
      <c r="AQ243" s="27">
        <f t="shared" si="54"/>
        <v>1</v>
      </c>
      <c r="AR243" s="27">
        <f t="shared" si="55"/>
        <v>1</v>
      </c>
      <c r="AS243" s="33">
        <f t="shared" si="56"/>
        <v>0</v>
      </c>
    </row>
    <row r="244" spans="1:45">
      <c r="A244" t="str">
        <f>'Model output'!A243</f>
        <v>TCGA-FY-A3BL</v>
      </c>
      <c r="B244" s="42">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58"/>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output'!G243)),AND(ISNUMBER(SEARCH("V ",'Model output'!G243)), NOT(ISNUMBER(SEARCH("VI",'Model output'!G243)))),ISNUMBER(SEARCH("five",'Model output'!G243)),ISNUMBER(SEARCH("5",'Model output'!G243))))), "lateral", "central"))</f>
        <v/>
      </c>
      <c r="H244" t="str">
        <f>IF('Model output'!H243="","negative",IF('Model output'!H243="[]", "negative", IF(OR(ISNUMBER(SEARCH("lymph node",'Model output'!H243)),ISNUMBER(SEARCH("Not mentioned",'Model output'!H243)),ISNUMBER(SEARCH("neck",'Model output'!H243)),ISNUMBER(SEARCH("Not applicable",'Model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47"/>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 variant</v>
      </c>
      <c r="P244" t="str">
        <f>IF('Model output'!N243="","",'Model output'!N243)</f>
        <v>1.2 cm</v>
      </c>
      <c r="Q244" t="str">
        <f t="shared" si="59"/>
        <v>1.2cm</v>
      </c>
      <c r="R244" cm="1">
        <f t="array" ref="R244">IF(Q244="","",IF(ISNUMBER(SEARCH("cm",Q244)),MAX(VALUE(SUBSTITUTE(_xlfn.FILTERXML("&lt;t&gt;&lt;s&gt;"&amp;SUBSTITUTE(Q244,",","&lt;/s&gt;&lt;s&gt;")&amp;"&lt;/s&gt;&lt;/t&gt;","//s"),"cm",""))),MAX(VALUE(SUBSTITUTE(_xlfn.FILTERXML("&lt;t&gt;&lt;s&gt;"&amp;SUBSTITUTE(Q244,",","&lt;/s&gt;&lt;s&gt;")&amp;"&lt;/s&gt;&lt;/t&gt;","//s"),"mm","")))/10))</f>
        <v>1.2</v>
      </c>
      <c r="S244" t="str">
        <f>IF(OR('Model output'!P243="",ISNUMBER(SEARCH("Not identified", 'Model output'!P243)),ISNUMBER(SEARCH("Absent",'Model output'!P243)),ISNUMBER(SEARCH("No",'Model output'!P243)),ISNUMBER(SEARCH("Negative",'Model output'!P243))),"negative","positive")</f>
        <v>negative</v>
      </c>
      <c r="T244" t="str">
        <f>IF('Model output'!O243="","",'Model output'!O243)</f>
        <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positive</v>
      </c>
      <c r="X244" t="str">
        <f>IF('Model output'!S243="","", IF('Model output'!S243= "[]", "", 'Model output'!S243))</f>
        <v/>
      </c>
      <c r="Y244" t="str">
        <f>IF(OR('Model output'!S243="",ISNUMBER(SEARCH("Absent",'Model output'!S243)),ISNUMBER(SEARCH("Not identified",'Model output'!S243)),ISNUMBER(SEARCH("limited to thyroid",'Model output'!S243)),ISNUMBER(SEARCH("No",'Model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 IF('Model output'!T243="[]", "", IF('Model output'!T243="Not mentioned", "No", "Yes")))</f>
        <v/>
      </c>
      <c r="AB244" t="str">
        <f>IF(AA244&lt;&gt;"Yes","",IF(OR('Model output'!U243="",'Model output'!U243="[]",ISNUMBER(SEARCH("Not identified",'Model output'!U243))),"",'Model output'!U243))</f>
        <v/>
      </c>
      <c r="AC244" s="1" t="str">
        <f>IF(OR('Model output'!V243="", AND(ISERROR(SEARCH("Positive",'Model output'!V243)), ISNUMBER(SEARCH("Negative",'Model output'!V243))), ISNUMBER(SEARCH("Uninvolved",'Model output'!V243)), ISNUMBER(SEARCH("not involved",'Model output'!V243)), ISNUMBER(SEARCH("cannot be assessed",'Model output'!V243)), ISNUMBER(SEARCH("Free",'Model output'!V243)), ISNUMBER(SEARCH("1 mm",'Model output'!V243)), ISNUMBER(SEARCH("0.1 CM",'Model output'!V243)), ISNUMBER(SEARCH("less than 0.2 mm",'Model output'!V243)), ISNUMBER(SEARCH("less than 0.5 mm",'Model output'!V243)), ISNUMBER(SEARCH("Margins close",'Model output'!V243)), ISNUMBER(SEARCH("extends close to",'Model output'!V243)), ISNUMBER(SEARCH("abut",'Model output'!V243))), "negative", "positive")</f>
        <v>negative</v>
      </c>
      <c r="AE244" s="26"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27" t="str">
        <f t="shared" si="48"/>
        <v>1b</v>
      </c>
      <c r="AG244" s="27" t="str">
        <f t="shared" si="49"/>
        <v>0</v>
      </c>
      <c r="AH244" s="27" t="str">
        <f t="shared" si="50"/>
        <v>0</v>
      </c>
      <c r="AI244" s="34" t="str">
        <f t="shared" si="51"/>
        <v>I</v>
      </c>
      <c r="AJ244" s="26" t="s">
        <v>936</v>
      </c>
      <c r="AK244" s="31" t="s">
        <v>940</v>
      </c>
      <c r="AL244" s="31" t="s">
        <v>944</v>
      </c>
      <c r="AM244" s="31" t="s">
        <v>944</v>
      </c>
      <c r="AN244" s="31" t="s">
        <v>70</v>
      </c>
      <c r="AO244" s="32">
        <f t="shared" ca="1" si="52"/>
        <v>1</v>
      </c>
      <c r="AP244" s="27">
        <f t="shared" si="53"/>
        <v>1</v>
      </c>
      <c r="AQ244" s="27">
        <f t="shared" si="54"/>
        <v>1</v>
      </c>
      <c r="AR244" s="27">
        <f t="shared" si="55"/>
        <v>1</v>
      </c>
      <c r="AS244" s="33">
        <f t="shared" si="56"/>
        <v>1</v>
      </c>
    </row>
    <row r="245" spans="1:45">
      <c r="A245" t="str">
        <f>'Model output'!A244</f>
        <v>TCGA-FY-A3I5</v>
      </c>
      <c r="B245" s="42">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58"/>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output'!G244)),AND(ISNUMBER(SEARCH("V ",'Model output'!G244)), NOT(ISNUMBER(SEARCH("VI",'Model output'!G244)))),ISNUMBER(SEARCH("five",'Model output'!G244)),ISNUMBER(SEARCH("5",'Model output'!G244))))), "lateral", "central"))</f>
        <v/>
      </c>
      <c r="H245" t="str">
        <f>IF('Model output'!H244="","negative",IF('Model output'!H244="[]", "negative", IF(OR(ISNUMBER(SEARCH("lymph node",'Model output'!H244)),ISNUMBER(SEARCH("Not mentioned",'Model output'!H244)),ISNUMBER(SEARCH("neck",'Model output'!H244)),ISNUMBER(SEARCH("Not applicable",'Model output'!H244))),"negative","positive")))</f>
        <v>negative</v>
      </c>
      <c r="I245">
        <f>IF('Model output'!I244="","",IF(ISNUMBER('Model output'!I244),'Model output'!I244,1))</f>
        <v>9</v>
      </c>
      <c r="J245">
        <f>IF('Model output'!J244="","",IF(AND(ISNUMBER('Model output'!J244),'Model output'!J244&lt;=I245),'Model output'!J244,IF(ISNUMBER(SEARCH("0/",'Model output'!J244)),0,1)))</f>
        <v>0</v>
      </c>
      <c r="K245" t="str" cm="1">
        <f t="array" ref="K245">IF(COUNT(FIND({0,1,2,3,4,5,6,7,8,9},'Model output'!K244))&gt;0,'Model output'!K244,"")</f>
        <v/>
      </c>
      <c r="L245" s="8" t="str">
        <f t="shared" si="47"/>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 'Follicular']</v>
      </c>
      <c r="O245" t="str">
        <f>IF('Model output'!M244="","",'Model output'!M244)</f>
        <v>['Multifocal papillary carcinoma, follicular variant', 'Papillary carcinoma, classical variant']</v>
      </c>
      <c r="P245" t="str">
        <f>IF('Model output'!N244="","",'Model output'!N244)</f>
        <v>4.5 x 3.0 x 3.0 cm</v>
      </c>
      <c r="Q245" t="str">
        <f t="shared" si="59"/>
        <v>4.5,3.0,3.0cm</v>
      </c>
      <c r="R245" cm="1">
        <f t="array" ref="R245">IF(Q245="","",IF(ISNUMBER(SEARCH("cm",Q245)),MAX(VALUE(SUBSTITUTE(_xlfn.FILTERXML("&lt;t&gt;&lt;s&gt;"&amp;SUBSTITUTE(Q245,",","&lt;/s&gt;&lt;s&gt;")&amp;"&lt;/s&gt;&lt;/t&gt;","//s"),"cm",""))),MAX(VALUE(SUBSTITUTE(_xlfn.FILTERXML("&lt;t&gt;&lt;s&gt;"&amp;SUBSTITUTE(Q245,",","&lt;/s&gt;&lt;s&gt;")&amp;"&lt;/s&gt;&lt;/t&gt;","//s"),"mm","")))/10))</f>
        <v>4.5</v>
      </c>
      <c r="S245" t="str">
        <f>IF(OR('Model output'!P244="",ISNUMBER(SEARCH("Not identified", 'Model output'!P244)),ISNUMBER(SEARCH("Absent",'Model output'!P244)),ISNUMBER(SEARCH("No",'Model output'!P244)),ISNUMBER(SEARCH("Negative",'Model output'!P244))),"negative","positive")</f>
        <v>negative</v>
      </c>
      <c r="T245" t="str">
        <f>IF('Model output'!O244="","",'Model output'!O244)</f>
        <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t="str">
        <f>IF('Model output'!S244="","", IF('Model output'!S244= "[]", "", 'Model output'!S244))</f>
        <v>Not identified.</v>
      </c>
      <c r="Y245" t="str">
        <f>IF(OR('Model output'!S244="",ISNUMBER(SEARCH("Absent",'Model output'!S244)),ISNUMBER(SEARCH("Not identified",'Model output'!S244)),ISNUMBER(SEARCH("limited to thyroid",'Model output'!S244)),ISNUMBER(SEARCH("No",'Model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 IF('Model output'!T244="[]", "", IF('Model output'!T244="Not mentioned", "No", "Yes")))</f>
        <v/>
      </c>
      <c r="AB245" t="str">
        <f>IF(AA245&lt;&gt;"Yes","",IF(OR('Model output'!U244="",'Model output'!U244="[]",ISNUMBER(SEARCH("Not identified",'Model output'!U244))),"",'Model output'!U244))</f>
        <v/>
      </c>
      <c r="AC245" s="1" t="str">
        <f>IF(OR('Model output'!V244="", AND(ISERROR(SEARCH("Positive",'Model output'!V244)), ISNUMBER(SEARCH("Negative",'Model output'!V244))), ISNUMBER(SEARCH("Uninvolved",'Model output'!V244)), ISNUMBER(SEARCH("not involved",'Model output'!V244)), ISNUMBER(SEARCH("cannot be assessed",'Model output'!V244)), ISNUMBER(SEARCH("Free",'Model output'!V244)), ISNUMBER(SEARCH("1 mm",'Model output'!V244)), ISNUMBER(SEARCH("0.1 CM",'Model output'!V244)), ISNUMBER(SEARCH("less than 0.2 mm",'Model output'!V244)), ISNUMBER(SEARCH("less than 0.5 mm",'Model output'!V244)), ISNUMBER(SEARCH("Margins close",'Model output'!V244)), ISNUMBER(SEARCH("extends close to",'Model output'!V244)), ISNUMBER(SEARCH("abut",'Model output'!V244))), "negative", "positive")</f>
        <v>negative</v>
      </c>
      <c r="AE245" s="26"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low</v>
      </c>
      <c r="AF245" s="27" t="str">
        <f t="shared" si="48"/>
        <v>3a</v>
      </c>
      <c r="AG245" s="27" t="str">
        <f t="shared" si="49"/>
        <v>0</v>
      </c>
      <c r="AH245" s="27" t="str">
        <f t="shared" si="50"/>
        <v>0</v>
      </c>
      <c r="AI245" s="34" t="str">
        <f t="shared" si="51"/>
        <v>II</v>
      </c>
      <c r="AJ245" s="26" t="s">
        <v>936</v>
      </c>
      <c r="AK245" s="31" t="s">
        <v>946</v>
      </c>
      <c r="AL245" s="31" t="s">
        <v>941</v>
      </c>
      <c r="AM245" s="31" t="s">
        <v>944</v>
      </c>
      <c r="AN245" s="31" t="s">
        <v>942</v>
      </c>
      <c r="AO245" s="32">
        <f t="shared" ca="1" si="52"/>
        <v>1</v>
      </c>
      <c r="AP245" s="27">
        <f t="shared" si="53"/>
        <v>1</v>
      </c>
      <c r="AQ245" s="27">
        <f t="shared" si="54"/>
        <v>1</v>
      </c>
      <c r="AR245" s="27">
        <f t="shared" si="55"/>
        <v>1</v>
      </c>
      <c r="AS245" s="33">
        <f t="shared" si="56"/>
        <v>1</v>
      </c>
    </row>
    <row r="246" spans="1:45">
      <c r="A246" t="str">
        <f>'Model output'!A245</f>
        <v>TCGA-FY-A3NM</v>
      </c>
      <c r="B246" s="42">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8"/>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output'!G245)),AND(ISNUMBER(SEARCH("V ",'Model output'!G245)), NOT(ISNUMBER(SEARCH("VI",'Model output'!G245)))),ISNUMBER(SEARCH("five",'Model output'!G245)),ISNUMBER(SEARCH("5",'Model output'!G245))))), "lateral", "central"))</f>
        <v/>
      </c>
      <c r="H246" t="str">
        <f>IF('Model output'!H245="","negative",IF('Model output'!H245="[]", "negative", IF(OR(ISNUMBER(SEARCH("lymph node",'Model output'!H245)),ISNUMBER(SEARCH("Not mentioned",'Model output'!H245)),ISNUMBER(SEARCH("neck",'Model output'!H245)),ISNUMBER(SEARCH("Not applicable",'Model output'!H245))),"negative","positive")))</f>
        <v>negative</v>
      </c>
      <c r="I246">
        <f>IF('Model output'!I245="","",IF(ISNUMBER('Model output'!I245),'Model output'!I245,1))</f>
        <v>4</v>
      </c>
      <c r="J246">
        <f>IF('Model output'!J245="","",IF(AND(ISNUMBER('Model output'!J245),'Model output'!J245&lt;=I246),'Model output'!J245,IF(ISNUMBER(SEARCH("0/",'Model output'!J245)),0,1)))</f>
        <v>0</v>
      </c>
      <c r="K246" t="str" cm="1">
        <f t="array" ref="K246">IF(COUNT(FIND({0,1,2,3,4,5,6,7,8,9},'Model output'!K245))&gt;0,'Model output'!K245,"")</f>
        <v/>
      </c>
      <c r="L246" s="8" t="str">
        <f t="shared" si="47"/>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 carcinoma, classical</v>
      </c>
      <c r="O246" t="str">
        <f>IF('Model output'!M245="","",'Model output'!M245)</f>
        <v>Classical</v>
      </c>
      <c r="P246" t="str">
        <f>IF('Model output'!N245="","",'Model output'!N245)</f>
        <v>1.6 cm</v>
      </c>
      <c r="Q246" t="str">
        <f t="shared" si="59"/>
        <v>1.6cm</v>
      </c>
      <c r="R246" cm="1">
        <f t="array" ref="R246">IF(Q246="","",IF(ISNUMBER(SEARCH("cm",Q246)),MAX(VALUE(SUBSTITUTE(_xlfn.FILTERXML("&lt;t&gt;&lt;s&gt;"&amp;SUBSTITUTE(Q246,",","&lt;/s&gt;&lt;s&gt;")&amp;"&lt;/s&gt;&lt;/t&gt;","//s"),"cm",""))),MAX(VALUE(SUBSTITUTE(_xlfn.FILTERXML("&lt;t&gt;&lt;s&gt;"&amp;SUBSTITUTE(Q246,",","&lt;/s&gt;&lt;s&gt;")&amp;"&lt;/s&gt;&lt;/t&gt;","//s"),"mm","")))/10))</f>
        <v>1.6</v>
      </c>
      <c r="S246" t="str">
        <f>IF(OR('Model output'!P245="",ISNUMBER(SEARCH("Not identified", 'Model output'!P245)),ISNUMBER(SEARCH("Absent",'Model output'!P245)),ISNUMBER(SEARCH("No",'Model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positive</v>
      </c>
      <c r="X246" t="str">
        <f>IF('Model output'!S245="","", IF('Model output'!S245= "[]", "", 'Model output'!S245))</f>
        <v>Present, minimal</v>
      </c>
      <c r="Y246" t="str">
        <f>IF(OR('Model output'!S245="",ISNUMBER(SEARCH("Absent",'Model output'!S245)),ISNUMBER(SEARCH("Not identified",'Model output'!S245)),ISNUMBER(SEARCH("limited to thyroid",'Model output'!S245)),ISNUMBER(SEARCH("No",'Model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 IF('Model output'!T245="[]", "", IF('Model output'!T245="Not mentioned", "No", "Yes")))</f>
        <v/>
      </c>
      <c r="AB246" t="str">
        <f>IF(AA246&lt;&gt;"Yes","",IF(OR('Model output'!U245="",'Model output'!U245="[]",ISNUMBER(SEARCH("Not identified",'Model output'!U245))),"",'Model output'!U245))</f>
        <v/>
      </c>
      <c r="AC246" s="1" t="str">
        <f>IF(OR('Model output'!V245="", AND(ISERROR(SEARCH("Positive",'Model output'!V245)), ISNUMBER(SEARCH("Negative",'Model output'!V245))), ISNUMBER(SEARCH("Uninvolved",'Model output'!V245)), ISNUMBER(SEARCH("not involved",'Model output'!V245)), ISNUMBER(SEARCH("cannot be assessed",'Model output'!V245)), ISNUMBER(SEARCH("Free",'Model output'!V245)), ISNUMBER(SEARCH("1 mm",'Model output'!V245)), ISNUMBER(SEARCH("0.1 CM",'Model output'!V245)), ISNUMBER(SEARCH("less than 0.2 mm",'Model output'!V245)), ISNUMBER(SEARCH("less than 0.5 mm",'Model output'!V245)), ISNUMBER(SEARCH("Margins close",'Model output'!V245)), ISNUMBER(SEARCH("extends close to",'Model output'!V245)), ISNUMBER(SEARCH("abut",'Model output'!V245))), "negative", "positive")</f>
        <v>negative</v>
      </c>
      <c r="AE246" s="26"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27" t="str">
        <f t="shared" si="48"/>
        <v>1b</v>
      </c>
      <c r="AG246" s="27" t="str">
        <f t="shared" si="49"/>
        <v>0</v>
      </c>
      <c r="AH246" s="27" t="str">
        <f t="shared" si="50"/>
        <v>0</v>
      </c>
      <c r="AI246" s="34" t="str">
        <f t="shared" si="51"/>
        <v>I</v>
      </c>
      <c r="AJ246" s="26" t="s">
        <v>937</v>
      </c>
      <c r="AK246" s="31" t="s">
        <v>940</v>
      </c>
      <c r="AL246" s="31" t="s">
        <v>941</v>
      </c>
      <c r="AM246" s="31" t="s">
        <v>944</v>
      </c>
      <c r="AN246" s="31" t="s">
        <v>70</v>
      </c>
      <c r="AO246" s="32">
        <f t="shared" ca="1" si="52"/>
        <v>1</v>
      </c>
      <c r="AP246" s="27">
        <f t="shared" si="53"/>
        <v>1</v>
      </c>
      <c r="AQ246" s="27">
        <f t="shared" si="54"/>
        <v>1</v>
      </c>
      <c r="AR246" s="27">
        <f t="shared" si="55"/>
        <v>1</v>
      </c>
      <c r="AS246" s="33">
        <f t="shared" si="56"/>
        <v>1</v>
      </c>
    </row>
    <row r="247" spans="1:45">
      <c r="A247" t="str">
        <f>'Model output'!A246</f>
        <v>TCGA-FY-A3NN</v>
      </c>
      <c r="B247" s="42">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58"/>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output'!G246)),AND(ISNUMBER(SEARCH("V ",'Model output'!G246)), NOT(ISNUMBER(SEARCH("VI",'Model output'!G246)))),ISNUMBER(SEARCH("five",'Model output'!G246)),ISNUMBER(SEARCH("5",'Model output'!G246))))), "lateral", "central"))</f>
        <v>central</v>
      </c>
      <c r="H247" t="str">
        <f>IF('Model output'!H246="","negative",IF('Model output'!H246="[]", "negative", IF(OR(ISNUMBER(SEARCH("lymph node",'Model output'!H246)),ISNUMBER(SEARCH("Not mentioned",'Model output'!H246)),ISNUMBER(SEARCH("neck",'Model output'!H246)),ISNUMBER(SEARCH("Not applicable",'Model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0.5 cm</v>
      </c>
      <c r="L247" s="8" t="str">
        <f t="shared" si="47"/>
        <v>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 carcinoma</v>
      </c>
      <c r="O247" t="str">
        <f>IF('Model output'!M246="","",'Model output'!M246)</f>
        <v>Follicular</v>
      </c>
      <c r="P247" t="str">
        <f>IF('Model output'!N246="","",'Model output'!N246)</f>
        <v>2.0 cm</v>
      </c>
      <c r="Q247" t="str">
        <f t="shared" si="59"/>
        <v>2.0cm</v>
      </c>
      <c r="R247" cm="1">
        <f t="array" ref="R247">IF(Q247="","",IF(ISNUMBER(SEARCH("cm",Q247)),MAX(VALUE(SUBSTITUTE(_xlfn.FILTERXML("&lt;t&gt;&lt;s&gt;"&amp;SUBSTITUTE(Q247,",","&lt;/s&gt;&lt;s&gt;")&amp;"&lt;/s&gt;&lt;/t&gt;","//s"),"cm",""))),MAX(VALUE(SUBSTITUTE(_xlfn.FILTERXML("&lt;t&gt;&lt;s&gt;"&amp;SUBSTITUTE(Q247,",","&lt;/s&gt;&lt;s&gt;")&amp;"&lt;/s&gt;&lt;/t&gt;","//s"),"mm","")))/10))</f>
        <v>2</v>
      </c>
      <c r="S247" t="str">
        <f>IF(OR('Model output'!P246="",ISNUMBER(SEARCH("Not identified", 'Model output'!P246)),ISNUMBER(SEARCH("Absent",'Model output'!P246)),ISNUMBER(SEARCH("No",'Model output'!P246)),ISNUMBER(SEARCH("Negative",'Model output'!P246))),"negative","positive")</f>
        <v>negative</v>
      </c>
      <c r="T247" t="str">
        <f>IF('Model output'!O246="","",'Model output'!O246)</f>
        <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positive</v>
      </c>
      <c r="X247" t="str">
        <f>IF('Model output'!S246="","", IF('Model output'!S246= "[]", "", 'Model output'!S246))</f>
        <v>Not identified</v>
      </c>
      <c r="Y247" t="str">
        <f>IF(OR('Model output'!S246="",ISNUMBER(SEARCH("Absent",'Model output'!S246)),ISNUMBER(SEARCH("Not identified",'Model output'!S246)),ISNUMBER(SEARCH("limited to thyroid",'Model output'!S246)),ISNUMBER(SEARCH("No",'Model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 IF('Model output'!T246="[]", "", IF('Model output'!T246="Not mentioned", "No", "Yes")))</f>
        <v/>
      </c>
      <c r="AB247" t="str">
        <f>IF(AA247&lt;&gt;"Yes","",IF(OR('Model output'!U246="",'Model output'!U246="[]",ISNUMBER(SEARCH("Not identified",'Model output'!U246))),"",'Model output'!U246))</f>
        <v/>
      </c>
      <c r="AC247" s="1" t="str">
        <f>IF(OR('Model output'!V246="", AND(ISERROR(SEARCH("Positive",'Model output'!V246)), ISNUMBER(SEARCH("Negative",'Model output'!V246))), ISNUMBER(SEARCH("Uninvolved",'Model output'!V246)), ISNUMBER(SEARCH("not involved",'Model output'!V246)), ISNUMBER(SEARCH("cannot be assessed",'Model output'!V246)), ISNUMBER(SEARCH("Free",'Model output'!V246)), ISNUMBER(SEARCH("1 mm",'Model output'!V246)), ISNUMBER(SEARCH("0.1 CM",'Model output'!V246)), ISNUMBER(SEARCH("less than 0.2 mm",'Model output'!V246)), ISNUMBER(SEARCH("less than 0.5 mm",'Model output'!V246)), ISNUMBER(SEARCH("Margins close",'Model output'!V246)), ISNUMBER(SEARCH("extends close to",'Model output'!V246)), ISNUMBER(SEARCH("abut",'Model output'!V246))), "negative", "positive")</f>
        <v>negative</v>
      </c>
      <c r="AE247" s="26"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27" t="str">
        <f t="shared" si="48"/>
        <v>1b</v>
      </c>
      <c r="AG247" s="27" t="str">
        <f t="shared" si="49"/>
        <v>1a</v>
      </c>
      <c r="AH247" s="27" t="str">
        <f t="shared" si="50"/>
        <v>0</v>
      </c>
      <c r="AI247" s="34" t="str">
        <f t="shared" si="51"/>
        <v>I</v>
      </c>
      <c r="AJ247" s="26" t="s">
        <v>936</v>
      </c>
      <c r="AK247" s="31" t="s">
        <v>940</v>
      </c>
      <c r="AL247" s="31" t="s">
        <v>945</v>
      </c>
      <c r="AM247" s="31" t="s">
        <v>944</v>
      </c>
      <c r="AN247" s="31" t="s">
        <v>70</v>
      </c>
      <c r="AO247" s="32">
        <f t="shared" ca="1" si="52"/>
        <v>1</v>
      </c>
      <c r="AP247" s="27">
        <f t="shared" si="53"/>
        <v>1</v>
      </c>
      <c r="AQ247" s="27">
        <f t="shared" si="54"/>
        <v>1</v>
      </c>
      <c r="AR247" s="27">
        <f t="shared" si="55"/>
        <v>1</v>
      </c>
      <c r="AS247" s="33">
        <f t="shared" si="56"/>
        <v>1</v>
      </c>
    </row>
    <row r="248" spans="1:45">
      <c r="A248" t="str">
        <f>'Model output'!A247</f>
        <v>TCGA-FY-A3NP</v>
      </c>
      <c r="B248" s="42">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1</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X</v>
      </c>
      <c r="F248" t="str">
        <f t="shared" si="58"/>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output'!G247)),AND(ISNUMBER(SEARCH("V ",'Model output'!G247)), NOT(ISNUMBER(SEARCH("VI",'Model output'!G247)))),ISNUMBER(SEARCH("five",'Model output'!G247)),ISNUMBER(SEARCH("5",'Model output'!G247))))), "lateral", "central"))</f>
        <v/>
      </c>
      <c r="H248" t="str">
        <f>IF('Model output'!H247="","negative",IF('Model output'!H247="[]", "negative", IF(OR(ISNUMBER(SEARCH("lymph node",'Model output'!H247)),ISNUMBER(SEARCH("Not mentioned",'Model output'!H247)),ISNUMBER(SEARCH("neck",'Model output'!H247)),ISNUMBER(SEARCH("Not applicable",'Model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8" t="str">
        <f t="shared" si="47"/>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 variant</v>
      </c>
      <c r="P248" t="str">
        <f>IF('Model output'!N247="","",'Model output'!N247)</f>
        <v>3 cm</v>
      </c>
      <c r="Q248" t="str">
        <f t="shared" si="59"/>
        <v>3cm</v>
      </c>
      <c r="R248" cm="1">
        <f t="array" ref="R248">IF(Q248="","",IF(ISNUMBER(SEARCH("cm",Q248)),MAX(VALUE(SUBSTITUTE(_xlfn.FILTERXML("&lt;t&gt;&lt;s&gt;"&amp;SUBSTITUTE(Q248,",","&lt;/s&gt;&lt;s&gt;")&amp;"&lt;/s&gt;&lt;/t&gt;","//s"),"cm",""))),MAX(VALUE(SUBSTITUTE(_xlfn.FILTERXML("&lt;t&gt;&lt;s&gt;"&amp;SUBSTITUTE(Q248,",","&lt;/s&gt;&lt;s&gt;")&amp;"&lt;/s&gt;&lt;/t&gt;","//s"),"mm","")))/10))</f>
        <v>3</v>
      </c>
      <c r="S248" t="str">
        <f>IF(OR('Model output'!P247="",ISNUMBER(SEARCH("Not identified", 'Model output'!P247)),ISNUMBER(SEARCH("Absent",'Model output'!P247)),ISNUMBER(SEARCH("No",'Model output'!P247)),ISNUMBER(SEARCH("Negative",'Model output'!P247))),"negative","positive")</f>
        <v>positive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positive</v>
      </c>
      <c r="X248" t="str">
        <f>IF('Model output'!S247="","", IF('Model output'!S247= "[]", "", 'Model output'!S247))</f>
        <v>Present</v>
      </c>
      <c r="Y248" t="str">
        <f>IF(OR('Model output'!S247="",ISNUMBER(SEARCH("Absent",'Model output'!S247)),ISNUMBER(SEARCH("Not identified",'Model output'!S247)),ISNUMBER(SEARCH("limited to thyroid",'Model output'!S247)),ISNUMBER(SEARCH("No",'Model output'!S247)),ISNUMBER(SEARCH("negative",'Model output'!S247))),"negative",IF(Z248="positive","gETE", "positive"))</f>
        <v>positive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 IF('Model output'!T247="[]", "", IF('Model output'!T247="Not mentioned", "No", "Yes")))</f>
        <v/>
      </c>
      <c r="AB248" t="str">
        <f>IF(AA248&lt;&gt;"Yes","",IF(OR('Model output'!U247="",'Model output'!U247="[]",ISNUMBER(SEARCH("Not identified",'Model output'!U247))),"",'Model output'!U247))</f>
        <v/>
      </c>
      <c r="AC248" s="1" t="str">
        <f>IF(OR('Model output'!V247="", AND(ISERROR(SEARCH("Positive",'Model output'!V247)), ISNUMBER(SEARCH("Negative",'Model output'!V247))), ISNUMBER(SEARCH("Uninvolved",'Model output'!V247)), ISNUMBER(SEARCH("not involved",'Model output'!V247)), ISNUMBER(SEARCH("cannot be assessed",'Model output'!V247)), ISNUMBER(SEARCH("Free",'Model output'!V247)), ISNUMBER(SEARCH("1 mm",'Model output'!V247)), ISNUMBER(SEARCH("0.1 CM",'Model output'!V247)), ISNUMBER(SEARCH("less than 0.2 mm",'Model output'!V247)), ISNUMBER(SEARCH("less than 0.5 mm",'Model output'!V247)), ISNUMBER(SEARCH("Margins close",'Model output'!V247)), ISNUMBER(SEARCH("extends close to",'Model output'!V247)), ISNUMBER(SEARCH("abut",'Model output'!V247))), "negative", "positive")</f>
        <v>negative</v>
      </c>
      <c r="AE248" s="26"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intermediate</v>
      </c>
      <c r="AF248" s="27" t="str">
        <f t="shared" si="48"/>
        <v>2</v>
      </c>
      <c r="AG248" s="27" t="str">
        <f t="shared" si="49"/>
        <v>0</v>
      </c>
      <c r="AH248" s="27" t="str">
        <f t="shared" si="50"/>
        <v>0</v>
      </c>
      <c r="AI248" s="34" t="str">
        <f t="shared" si="51"/>
        <v>I</v>
      </c>
      <c r="AJ248" s="26" t="s">
        <v>936</v>
      </c>
      <c r="AK248" s="31" t="s">
        <v>940</v>
      </c>
      <c r="AL248" s="31" t="s">
        <v>949</v>
      </c>
      <c r="AM248" s="31" t="s">
        <v>941</v>
      </c>
      <c r="AN248" s="31" t="s">
        <v>70</v>
      </c>
      <c r="AO248" s="32">
        <f t="shared" ca="1" si="52"/>
        <v>0</v>
      </c>
      <c r="AP248" s="27">
        <f t="shared" si="53"/>
        <v>0</v>
      </c>
      <c r="AQ248" s="27">
        <f t="shared" si="54"/>
        <v>1</v>
      </c>
      <c r="AR248" s="27">
        <f t="shared" si="55"/>
        <v>1</v>
      </c>
      <c r="AS248" s="33">
        <f t="shared" si="56"/>
        <v>1</v>
      </c>
    </row>
    <row r="249" spans="1:45">
      <c r="A249" t="str">
        <f>'Model output'!A248</f>
        <v>TCGA-FY-A3ON</v>
      </c>
      <c r="B249" s="42">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8"/>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output'!G248)),AND(ISNUMBER(SEARCH("V ",'Model output'!G248)), NOT(ISNUMBER(SEARCH("VI",'Model output'!G248)))),ISNUMBER(SEARCH("five",'Model output'!G248)),ISNUMBER(SEARCH("5",'Model output'!G248))))), "lateral", "central"))</f>
        <v/>
      </c>
      <c r="H249" t="str">
        <f>IF('Model output'!H248="","negative",IF('Model output'!H248="[]", "negative", IF(OR(ISNUMBER(SEARCH("lymph node",'Model output'!H248)),ISNUMBER(SEARCH("Not mentioned",'Model output'!H248)),ISNUMBER(SEARCH("neck",'Model output'!H248)),ISNUMBER(SEARCH("Not applicable",'Model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2.5cm</v>
      </c>
      <c r="L249" s="8" t="str">
        <f t="shared" si="47"/>
        <v>2.5cm</v>
      </c>
      <c r="M249" cm="1">
        <f t="array" ref="M249">IF(L249="","",IF(ISNUMBER(SEARCH("cm",L249)),MAX(VALUE(SUBSTITUTE(_xlfn.FILTERXML("&lt;t&gt;&lt;s&gt;"&amp;SUBSTITUTE(L249,",","&lt;/s&gt;&lt;s&gt;")&amp;"&lt;/s&gt;&lt;/t&gt;","//s"),"cm",""))),MAX(VALUE(SUBSTITUTE(_xlfn.FILTERXML("&lt;t&gt;&lt;s&gt;"&amp;SUBSTITUTE(L249,",","&lt;/s&gt;&lt;s&gt;")&amp;"&lt;/s&gt;&lt;/t&gt;","//s"),"mm","")))/10))</f>
        <v>2.5</v>
      </c>
      <c r="N249" t="str">
        <f>IF('Model output'!L248="","",'Model output'!L248)</f>
        <v>Papillary</v>
      </c>
      <c r="O249" t="str">
        <f>IF('Model output'!M248="","",'Model output'!M248)</f>
        <v>Classical variant</v>
      </c>
      <c r="P249" t="str">
        <f>IF('Model output'!N248="","",'Model output'!N248)</f>
        <v>2.5cm</v>
      </c>
      <c r="Q249" t="str">
        <f t="shared" si="59"/>
        <v>2.5cm</v>
      </c>
      <c r="R249" cm="1">
        <f t="array" ref="R249">IF(Q249="","",IF(ISNUMBER(SEARCH("cm",Q249)),MAX(VALUE(SUBSTITUTE(_xlfn.FILTERXML("&lt;t&gt;&lt;s&gt;"&amp;SUBSTITUTE(Q249,",","&lt;/s&gt;&lt;s&gt;")&amp;"&lt;/s&gt;&lt;/t&gt;","//s"),"cm",""))),MAX(VALUE(SUBSTITUTE(_xlfn.FILTERXML("&lt;t&gt;&lt;s&gt;"&amp;SUBSTITUTE(Q249,",","&lt;/s&gt;&lt;s&gt;")&amp;"&lt;/s&gt;&lt;/t&gt;","//s"),"mm","")))/10))</f>
        <v>2.5</v>
      </c>
      <c r="S249" t="str">
        <f>IF(OR('Model output'!P248="",ISNUMBER(SEARCH("Not identified", 'Model output'!P248)),ISNUMBER(SEARCH("Absent",'Model output'!P248)),ISNUMBER(SEARCH("No",'Model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t="str">
        <f>IF('Model output'!S248="","", IF('Model output'!S248= "[]", "", 'Model output'!S248))</f>
        <v>Not identified</v>
      </c>
      <c r="Y249" t="str">
        <f>IF(OR('Model output'!S248="",ISNUMBER(SEARCH("Absent",'Model output'!S248)),ISNUMBER(SEARCH("Not identified",'Model output'!S248)),ISNUMBER(SEARCH("limited to thyroid",'Model output'!S248)),ISNUMBER(SEARCH("No",'Model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 IF('Model output'!T248="[]", "", IF('Model output'!T248="Not mentioned", "No", "Yes")))</f>
        <v/>
      </c>
      <c r="AB249" t="str">
        <f>IF(AA249&lt;&gt;"Yes","",IF(OR('Model output'!U248="",'Model output'!U248="[]",ISNUMBER(SEARCH("Not identified",'Model output'!U248))),"",'Model output'!U248))</f>
        <v/>
      </c>
      <c r="AC249" s="1" t="str">
        <f>IF(OR('Model output'!V248="", AND(ISERROR(SEARCH("Positive",'Model output'!V248)), ISNUMBER(SEARCH("Negative",'Model output'!V248))), ISNUMBER(SEARCH("Uninvolved",'Model output'!V248)), ISNUMBER(SEARCH("not involved",'Model output'!V248)), ISNUMBER(SEARCH("cannot be assessed",'Model output'!V248)), ISNUMBER(SEARCH("Free",'Model output'!V248)), ISNUMBER(SEARCH("1 mm",'Model output'!V248)), ISNUMBER(SEARCH("0.1 CM",'Model output'!V248)), ISNUMBER(SEARCH("less than 0.2 mm",'Model output'!V248)), ISNUMBER(SEARCH("less than 0.5 mm",'Model output'!V248)), ISNUMBER(SEARCH("Margins close",'Model output'!V248)), ISNUMBER(SEARCH("extends close to",'Model output'!V248)), ISNUMBER(SEARCH("abut",'Model output'!V248))), "negative", "positive")</f>
        <v>negative</v>
      </c>
      <c r="AE249" s="26"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27" t="str">
        <f t="shared" si="48"/>
        <v>2</v>
      </c>
      <c r="AG249" s="27" t="str">
        <f t="shared" si="49"/>
        <v>1a</v>
      </c>
      <c r="AH249" s="27" t="str">
        <f t="shared" si="50"/>
        <v>0</v>
      </c>
      <c r="AI249" s="34" t="str">
        <f t="shared" si="51"/>
        <v>I</v>
      </c>
      <c r="AJ249" s="26" t="s">
        <v>936</v>
      </c>
      <c r="AK249" s="31" t="s">
        <v>943</v>
      </c>
      <c r="AL249" s="31" t="s">
        <v>945</v>
      </c>
      <c r="AM249" s="31" t="s">
        <v>944</v>
      </c>
      <c r="AN249" s="31" t="s">
        <v>70</v>
      </c>
      <c r="AO249" s="32">
        <f t="shared" ca="1" si="52"/>
        <v>1</v>
      </c>
      <c r="AP249" s="27">
        <f t="shared" si="53"/>
        <v>1</v>
      </c>
      <c r="AQ249" s="27">
        <f t="shared" si="54"/>
        <v>1</v>
      </c>
      <c r="AR249" s="27">
        <f t="shared" si="55"/>
        <v>1</v>
      </c>
      <c r="AS249" s="33">
        <f t="shared" si="56"/>
        <v>1</v>
      </c>
    </row>
    <row r="250" spans="1:45">
      <c r="A250" t="str">
        <f>'Model output'!A249</f>
        <v>TCGA-FY-A3R7</v>
      </c>
      <c r="B250" s="42">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58"/>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output'!G249)),AND(ISNUMBER(SEARCH("V ",'Model output'!G249)), NOT(ISNUMBER(SEARCH("VI",'Model output'!G249)))),ISNUMBER(SEARCH("five",'Model output'!G249)),ISNUMBER(SEARCH("5",'Model output'!G249))))), "lateral", "central"))</f>
        <v>central</v>
      </c>
      <c r="H250" t="str">
        <f>IF('Model output'!H249="","negative",IF('Model output'!H249="[]", "negative", IF(OR(ISNUMBER(SEARCH("lymph node",'Model output'!H249)),ISNUMBER(SEARCH("Not mentioned",'Model output'!H249)),ISNUMBER(SEARCH("neck",'Model output'!H249)),ISNUMBER(SEARCH("Not applicable",'Model output'!H249))),"negative","positive")))</f>
        <v>negative</v>
      </c>
      <c r="I250">
        <f>IF('Model output'!I249="","",IF(ISNUMBER('Model output'!I249),'Model output'!I249,1))</f>
        <v>2</v>
      </c>
      <c r="J250">
        <f>IF('Model output'!J249="","",IF(AND(ISNUMBER('Model output'!J249),'Model output'!J249&lt;=I250),'Model output'!J249,IF(ISNUMBER(SEARCH("0/",'Model output'!J249)),0,1)))</f>
        <v>2</v>
      </c>
      <c r="K250" t="str" cm="1">
        <f t="array" ref="K250">IF(COUNT(FIND({0,1,2,3,4,5,6,7,8,9},'Model output'!K249))&gt;0,'Model output'!K249,"")</f>
        <v>1.1 cm</v>
      </c>
      <c r="L250" s="8" t="str">
        <f t="shared" si="47"/>
        <v>1.1cm</v>
      </c>
      <c r="M250" cm="1">
        <f t="array" ref="M250">IF(L250="","",IF(ISNUMBER(SEARCH("cm",L250)),MAX(VALUE(SUBSTITUTE(_xlfn.FILTERXML("&lt;t&gt;&lt;s&gt;"&amp;SUBSTITUTE(L250,",","&lt;/s&gt;&lt;s&gt;")&amp;"&lt;/s&gt;&lt;/t&gt;","//s"),"cm",""))),MAX(VALUE(SUBSTITUTE(_xlfn.FILTERXML("&lt;t&gt;&lt;s&gt;"&amp;SUBSTITUTE(L250,",","&lt;/s&gt;&lt;s&gt;")&amp;"&lt;/s&gt;&lt;/t&gt;","//s"),"mm","")))/10))</f>
        <v>1.1000000000000001</v>
      </c>
      <c r="N250" t="str">
        <f>IF('Model output'!L249="","",'Model output'!L249)</f>
        <v>Papillary carcinoma</v>
      </c>
      <c r="O250" t="str">
        <f>IF('Model output'!M249="","",'Model output'!M249)</f>
        <v>Classical</v>
      </c>
      <c r="P250" t="str">
        <f>IF('Model output'!N249="","",'Model output'!N249)</f>
        <v>2.0 cm</v>
      </c>
      <c r="Q250" t="str">
        <f t="shared" si="59"/>
        <v>2.0cm</v>
      </c>
      <c r="R250" cm="1">
        <f t="array" ref="R250">IF(Q250="","",IF(ISNUMBER(SEARCH("cm",Q250)),MAX(VALUE(SUBSTITUTE(_xlfn.FILTERXML("&lt;t&gt;&lt;s&gt;"&amp;SUBSTITUTE(Q250,",","&lt;/s&gt;&lt;s&gt;")&amp;"&lt;/s&gt;&lt;/t&gt;","//s"),"cm",""))),MAX(VALUE(SUBSTITUTE(_xlfn.FILTERXML("&lt;t&gt;&lt;s&gt;"&amp;SUBSTITUTE(Q250,",","&lt;/s&gt;&lt;s&gt;")&amp;"&lt;/s&gt;&lt;/t&gt;","//s"),"mm","")))/10))</f>
        <v>2</v>
      </c>
      <c r="S250" t="str">
        <f>IF(OR('Model output'!P249="",ISNUMBER(SEARCH("Not identified", 'Model output'!P249)),ISNUMBER(SEARCH("Absent",'Model output'!P249)),ISNUMBER(SEARCH("No",'Model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t="str">
        <f>IF('Model output'!S249="","", IF('Model output'!S249= "[]", "", 'Model output'!S249))</f>
        <v>Present, minimal</v>
      </c>
      <c r="Y250" t="str">
        <f>IF(OR('Model output'!S249="",ISNUMBER(SEARCH("Absent",'Model output'!S249)),ISNUMBER(SEARCH("Not identified",'Model output'!S249)),ISNUMBER(SEARCH("limited to thyroid",'Model output'!S249)),ISNUMBER(SEARCH("No",'Model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 IF('Model output'!T249="[]", "", IF('Model output'!T249="Not mentioned", "No", "Yes")))</f>
        <v/>
      </c>
      <c r="AB250" t="str">
        <f>IF(AA250&lt;&gt;"Yes","",IF(OR('Model output'!U249="",'Model output'!U249="[]",ISNUMBER(SEARCH("Not identified",'Model output'!U249))),"",'Model output'!U249))</f>
        <v/>
      </c>
      <c r="AC250" s="1" t="str">
        <f>IF(OR('Model output'!V249="", AND(ISERROR(SEARCH("Positive",'Model output'!V249)), ISNUMBER(SEARCH("Negative",'Model output'!V249))), ISNUMBER(SEARCH("Uninvolved",'Model output'!V249)), ISNUMBER(SEARCH("not involved",'Model output'!V249)), ISNUMBER(SEARCH("cannot be assessed",'Model output'!V249)), ISNUMBER(SEARCH("Free",'Model output'!V249)), ISNUMBER(SEARCH("1 mm",'Model output'!V249)), ISNUMBER(SEARCH("0.1 CM",'Model output'!V249)), ISNUMBER(SEARCH("less than 0.2 mm",'Model output'!V249)), ISNUMBER(SEARCH("less than 0.5 mm",'Model output'!V249)), ISNUMBER(SEARCH("Margins close",'Model output'!V249)), ISNUMBER(SEARCH("extends close to",'Model output'!V249)), ISNUMBER(SEARCH("abut",'Model output'!V249))), "negative", "positive")</f>
        <v>negative</v>
      </c>
      <c r="AE250" s="26"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27" t="str">
        <f t="shared" si="48"/>
        <v>1b</v>
      </c>
      <c r="AG250" s="27" t="str">
        <f t="shared" si="49"/>
        <v>1a</v>
      </c>
      <c r="AH250" s="27" t="str">
        <f t="shared" si="50"/>
        <v>0</v>
      </c>
      <c r="AI250" s="34" t="str">
        <f t="shared" si="51"/>
        <v>I</v>
      </c>
      <c r="AJ250" s="26" t="s">
        <v>937</v>
      </c>
      <c r="AK250" s="31" t="s">
        <v>940</v>
      </c>
      <c r="AL250" s="31" t="s">
        <v>945</v>
      </c>
      <c r="AM250" s="31" t="s">
        <v>944</v>
      </c>
      <c r="AN250" s="31" t="s">
        <v>70</v>
      </c>
      <c r="AO250" s="32">
        <f t="shared" ca="1" si="52"/>
        <v>1</v>
      </c>
      <c r="AP250" s="27">
        <f t="shared" si="53"/>
        <v>1</v>
      </c>
      <c r="AQ250" s="27">
        <f t="shared" si="54"/>
        <v>1</v>
      </c>
      <c r="AR250" s="27">
        <f t="shared" si="55"/>
        <v>1</v>
      </c>
      <c r="AS250" s="33">
        <f t="shared" si="56"/>
        <v>1</v>
      </c>
    </row>
    <row r="251" spans="1:45">
      <c r="A251" t="str">
        <f>'Model output'!A250</f>
        <v>TCGA-FY-A3R8</v>
      </c>
      <c r="B251" s="42">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0</v>
      </c>
      <c r="F251" t="str">
        <f t="shared" si="58"/>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output'!G250)),AND(ISNUMBER(SEARCH("V ",'Model output'!G250)), NOT(ISNUMBER(SEARCH("VI",'Model output'!G250)))),ISNUMBER(SEARCH("five",'Model output'!G250)),ISNUMBER(SEARCH("5",'Model output'!G250))))), "lateral", "central"))</f>
        <v/>
      </c>
      <c r="H251" t="str">
        <f>IF('Model output'!H250="","negative",IF('Model output'!H250="[]", "negative", IF(OR(ISNUMBER(SEARCH("lymph node",'Model output'!H250)),ISNUMBER(SEARCH("Not mentioned",'Model output'!H250)),ISNUMBER(SEARCH("neck",'Model output'!H250)),ISNUMBER(SEARCH("Not applicable",'Model output'!H250))),"negative","positive")))</f>
        <v>negative</v>
      </c>
      <c r="I251" t="str">
        <f>IF('Model output'!I250="","",IF(ISNUMBER('Model output'!I250),'Model output'!I250,1))</f>
        <v/>
      </c>
      <c r="J251" t="str">
        <f>IF('Model output'!J250="","",IF(AND(ISNUMBER('Model output'!J250),'Model output'!J250&lt;=I251),'Model output'!J250,IF(ISNUMBER(SEARCH("0/",'Model output'!J250)),0,1)))</f>
        <v/>
      </c>
      <c r="K251" t="str" cm="1">
        <f t="array" ref="K251">IF(COUNT(FIND({0,1,2,3,4,5,6,7,8,9},'Model output'!K250))&gt;0,'Model output'!K250,"")</f>
        <v/>
      </c>
      <c r="L251" s="8" t="str">
        <f t="shared" si="47"/>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 variant</v>
      </c>
      <c r="P251" t="str">
        <f>IF('Model output'!N250="","",'Model output'!N250)</f>
        <v>1.7 cm</v>
      </c>
      <c r="Q251" t="str">
        <f t="shared" si="59"/>
        <v>1.7cm</v>
      </c>
      <c r="R251" cm="1">
        <f t="array" ref="R251">IF(Q251="","",IF(ISNUMBER(SEARCH("cm",Q251)),MAX(VALUE(SUBSTITUTE(_xlfn.FILTERXML("&lt;t&gt;&lt;s&gt;"&amp;SUBSTITUTE(Q251,",","&lt;/s&gt;&lt;s&gt;")&amp;"&lt;/s&gt;&lt;/t&gt;","//s"),"cm",""))),MAX(VALUE(SUBSTITUTE(_xlfn.FILTERXML("&lt;t&gt;&lt;s&gt;"&amp;SUBSTITUTE(Q251,",","&lt;/s&gt;&lt;s&gt;")&amp;"&lt;/s&gt;&lt;/t&gt;","//s"),"mm","")))/10))</f>
        <v>1.7</v>
      </c>
      <c r="S251" t="str">
        <f>IF(OR('Model output'!P250="",ISNUMBER(SEARCH("Not identified", 'Model output'!P250)),ISNUMBER(SEARCH("Absent",'Model output'!P250)),ISNUMBER(SEARCH("No",'Model output'!P250)),ISNUMBER(SEARCH("Negative",'Model output'!P250))),"negative","positive")</f>
        <v>negative</v>
      </c>
      <c r="T251" t="str">
        <f>IF('Model output'!O250="","",'Model output'!O250)</f>
        <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t="str">
        <f>IF('Model output'!S250="","", IF('Model output'!S250= "[]", "", 'Model output'!S250))</f>
        <v>Present</v>
      </c>
      <c r="Y251" t="str">
        <f>IF(OR('Model output'!S250="",ISNUMBER(SEARCH("Absent",'Model output'!S250)),ISNUMBER(SEARCH("Not identified",'Model output'!S250)),ISNUMBER(SEARCH("limited to thyroid",'Model output'!S250)),ISNUMBER(SEARCH("No",'Model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 IF('Model output'!T250="[]", "", IF('Model output'!T250="Not mentioned", "No", "Yes")))</f>
        <v/>
      </c>
      <c r="AB251" t="str">
        <f>IF(AA251&lt;&gt;"Yes","",IF(OR('Model output'!U250="",'Model output'!U250="[]",ISNUMBER(SEARCH("Not identified",'Model output'!U250))),"",'Model output'!U250))</f>
        <v/>
      </c>
      <c r="AC251" s="1" t="str">
        <f>IF(OR('Model output'!V250="", AND(ISERROR(SEARCH("Positive",'Model output'!V250)), ISNUMBER(SEARCH("Negative",'Model output'!V250))), ISNUMBER(SEARCH("Uninvolved",'Model output'!V250)), ISNUMBER(SEARCH("not involved",'Model output'!V250)), ISNUMBER(SEARCH("cannot be assessed",'Model output'!V250)), ISNUMBER(SEARCH("Free",'Model output'!V250)), ISNUMBER(SEARCH("1 mm",'Model output'!V250)), ISNUMBER(SEARCH("0.1 CM",'Model output'!V250)), ISNUMBER(SEARCH("less than 0.2 mm",'Model output'!V250)), ISNUMBER(SEARCH("less than 0.5 mm",'Model output'!V250)), ISNUMBER(SEARCH("Margins close",'Model output'!V250)), ISNUMBER(SEARCH("extends close to",'Model output'!V250)), ISNUMBER(SEARCH("abut",'Model output'!V250))), "negative", "positive")</f>
        <v>negative</v>
      </c>
      <c r="AE251" s="26"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intermediate</v>
      </c>
      <c r="AF251" s="27" t="str">
        <f t="shared" si="48"/>
        <v>1b</v>
      </c>
      <c r="AG251" s="27" t="str">
        <f t="shared" si="49"/>
        <v>0</v>
      </c>
      <c r="AH251" s="27" t="str">
        <f t="shared" si="50"/>
        <v>0</v>
      </c>
      <c r="AI251" s="34" t="str">
        <f t="shared" si="51"/>
        <v>I</v>
      </c>
      <c r="AJ251" s="26" t="s">
        <v>935</v>
      </c>
      <c r="AK251" s="31" t="s">
        <v>939</v>
      </c>
      <c r="AL251" s="31" t="s">
        <v>944</v>
      </c>
      <c r="AM251" s="31" t="s">
        <v>944</v>
      </c>
      <c r="AN251" s="31" t="s">
        <v>942</v>
      </c>
      <c r="AO251" s="32">
        <f t="shared" ca="1" si="52"/>
        <v>0</v>
      </c>
      <c r="AP251" s="27">
        <f t="shared" si="53"/>
        <v>0</v>
      </c>
      <c r="AQ251" s="27">
        <f t="shared" si="54"/>
        <v>1</v>
      </c>
      <c r="AR251" s="27">
        <f t="shared" si="55"/>
        <v>1</v>
      </c>
      <c r="AS251" s="33">
        <f t="shared" si="56"/>
        <v>0</v>
      </c>
    </row>
    <row r="252" spans="1:45">
      <c r="A252" t="str">
        <f>'Model output'!A251</f>
        <v>TCGA-FY-A3R9</v>
      </c>
      <c r="B252" s="42">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X</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X</v>
      </c>
      <c r="F252" t="str">
        <f t="shared" si="58"/>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output'!G251)),AND(ISNUMBER(SEARCH("V ",'Model output'!G251)), NOT(ISNUMBER(SEARCH("VI",'Model output'!G251)))),ISNUMBER(SEARCH("five",'Model output'!G251)),ISNUMBER(SEARCH("5",'Model output'!G251))))), "lateral", "central"))</f>
        <v/>
      </c>
      <c r="H252" t="str">
        <f>IF('Model output'!H251="","negative",IF('Model output'!H251="[]", "negative", IF(OR(ISNUMBER(SEARCH("lymph node",'Model output'!H251)),ISNUMBER(SEARCH("Not mentioned",'Model output'!H251)),ISNUMBER(SEARCH("neck",'Model output'!H251)),ISNUMBER(SEARCH("Not applicable",'Model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8" t="str">
        <f t="shared" si="47"/>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v>
      </c>
      <c r="O252" t="str">
        <f>IF('Model output'!M251="","",'Model output'!M251)</f>
        <v>Classical (usual)</v>
      </c>
      <c r="P252" t="str">
        <f>IF('Model output'!N251="","",'Model output'!N251)</f>
        <v>0.7 cm</v>
      </c>
      <c r="Q252" t="str">
        <f t="shared" si="59"/>
        <v>0.7cm</v>
      </c>
      <c r="R252" cm="1">
        <f t="array" ref="R252">IF(Q252="","",IF(ISNUMBER(SEARCH("cm",Q252)),MAX(VALUE(SUBSTITUTE(_xlfn.FILTERXML("&lt;t&gt;&lt;s&gt;"&amp;SUBSTITUTE(Q252,",","&lt;/s&gt;&lt;s&gt;")&amp;"&lt;/s&gt;&lt;/t&gt;","//s"),"cm",""))),MAX(VALUE(SUBSTITUTE(_xlfn.FILTERXML("&lt;t&gt;&lt;s&gt;"&amp;SUBSTITUTE(Q252,",","&lt;/s&gt;&lt;s&gt;")&amp;"&lt;/s&gt;&lt;/t&gt;","//s"),"mm","")))/10))</f>
        <v>0.7</v>
      </c>
      <c r="S252" t="str">
        <f>IF(OR('Model output'!P251="",ISNUMBER(SEARCH("Not identified", 'Model output'!P251)),ISNUMBER(SEARCH("Absent",'Model output'!P251)),ISNUMBER(SEARCH("No",'Model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t="str">
        <f>IF('Model output'!S251="","", IF('Model output'!S251= "[]", "", 'Model output'!S251))</f>
        <v>Not identified</v>
      </c>
      <c r="Y252" t="str">
        <f>IF(OR('Model output'!S251="",ISNUMBER(SEARCH("Absent",'Model output'!S251)),ISNUMBER(SEARCH("Not identified",'Model output'!S251)),ISNUMBER(SEARCH("limited to thyroid",'Model output'!S251)),ISNUMBER(SEARCH("No",'Model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 IF('Model output'!T251="[]", "", IF('Model output'!T251="Not mentioned", "No", "Yes")))</f>
        <v/>
      </c>
      <c r="AB252" t="str">
        <f>IF(AA252&lt;&gt;"Yes","",IF(OR('Model output'!U251="",'Model output'!U251="[]",ISNUMBER(SEARCH("Not identified",'Model output'!U251))),"",'Model output'!U251))</f>
        <v/>
      </c>
      <c r="AC252" s="1" t="str">
        <f>IF(OR('Model output'!V251="", AND(ISERROR(SEARCH("Positive",'Model output'!V251)), ISNUMBER(SEARCH("Negative",'Model output'!V251))), ISNUMBER(SEARCH("Uninvolved",'Model output'!V251)), ISNUMBER(SEARCH("not involved",'Model output'!V251)), ISNUMBER(SEARCH("cannot be assessed",'Model output'!V251)), ISNUMBER(SEARCH("Free",'Model output'!V251)), ISNUMBER(SEARCH("1 mm",'Model output'!V251)), ISNUMBER(SEARCH("0.1 CM",'Model output'!V251)), ISNUMBER(SEARCH("less than 0.2 mm",'Model output'!V251)), ISNUMBER(SEARCH("less than 0.5 mm",'Model output'!V251)), ISNUMBER(SEARCH("Margins close",'Model output'!V251)), ISNUMBER(SEARCH("extends close to",'Model output'!V251)), ISNUMBER(SEARCH("abut",'Model output'!V251))), "negative", "positive")</f>
        <v>negative</v>
      </c>
      <c r="AE252" s="26"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27" t="str">
        <f t="shared" si="48"/>
        <v>1a</v>
      </c>
      <c r="AG252" s="27" t="str">
        <f t="shared" si="49"/>
        <v>0</v>
      </c>
      <c r="AH252" s="27" t="str">
        <f t="shared" si="50"/>
        <v>0</v>
      </c>
      <c r="AI252" s="34" t="str">
        <f t="shared" si="51"/>
        <v>I</v>
      </c>
      <c r="AJ252" s="26" t="s">
        <v>936</v>
      </c>
      <c r="AK252" s="31" t="s">
        <v>945</v>
      </c>
      <c r="AL252" s="31" t="s">
        <v>941</v>
      </c>
      <c r="AM252" s="31" t="s">
        <v>944</v>
      </c>
      <c r="AN252" s="31" t="s">
        <v>70</v>
      </c>
      <c r="AO252" s="32">
        <f t="shared" ca="1" si="52"/>
        <v>1</v>
      </c>
      <c r="AP252" s="27">
        <f t="shared" si="53"/>
        <v>1</v>
      </c>
      <c r="AQ252" s="27">
        <f t="shared" si="54"/>
        <v>1</v>
      </c>
      <c r="AR252" s="27">
        <f t="shared" si="55"/>
        <v>1</v>
      </c>
      <c r="AS252" s="33">
        <f t="shared" si="56"/>
        <v>1</v>
      </c>
    </row>
    <row r="253" spans="1:45">
      <c r="A253" t="str">
        <f>'Model output'!A252</f>
        <v>TCGA-FY-A3RA</v>
      </c>
      <c r="B253" s="42">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X</v>
      </c>
      <c r="F253" t="str">
        <f t="shared" si="58"/>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output'!G252)),AND(ISNUMBER(SEARCH("V ",'Model output'!G252)), NOT(ISNUMBER(SEARCH("VI",'Model output'!G252)))),ISNUMBER(SEARCH("five",'Model output'!G252)),ISNUMBER(SEARCH("5",'Model output'!G252))))), "lateral", "central"))</f>
        <v/>
      </c>
      <c r="H253" t="str">
        <f>IF('Model output'!H252="","negative",IF('Model output'!H252="[]", "negative", IF(OR(ISNUMBER(SEARCH("lymph node",'Model output'!H252)),ISNUMBER(SEARCH("Not mentioned",'Model output'!H252)),ISNUMBER(SEARCH("neck",'Model output'!H252)),ISNUMBER(SEARCH("Not applicable",'Model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47"/>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v>
      </c>
      <c r="O253" t="str">
        <f>IF('Model output'!M252="","",'Model output'!M252)</f>
        <v/>
      </c>
      <c r="P253" t="str">
        <f>IF('Model output'!N252="","",'Model output'!N252)</f>
        <v>4 cm</v>
      </c>
      <c r="Q253" t="str">
        <f t="shared" si="59"/>
        <v>4cm</v>
      </c>
      <c r="R253" cm="1">
        <f t="array" ref="R253">IF(Q253="","",IF(ISNUMBER(SEARCH("cm",Q253)),MAX(VALUE(SUBSTITUTE(_xlfn.FILTERXML("&lt;t&gt;&lt;s&gt;"&amp;SUBSTITUTE(Q253,",","&lt;/s&gt;&lt;s&gt;")&amp;"&lt;/s&gt;&lt;/t&gt;","//s"),"cm",""))),MAX(VALUE(SUBSTITUTE(_xlfn.FILTERXML("&lt;t&gt;&lt;s&gt;"&amp;SUBSTITUTE(Q253,",","&lt;/s&gt;&lt;s&gt;")&amp;"&lt;/s&gt;&lt;/t&gt;","//s"),"mm","")))/10))</f>
        <v>4</v>
      </c>
      <c r="S253" t="str">
        <f>IF(OR('Model output'!P252="",ISNUMBER(SEARCH("Not identified", 'Model output'!P252)),ISNUMBER(SEARCH("Absent",'Model output'!P252)),ISNUMBER(SEARCH("No",'Model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t="str">
        <f>IF('Model output'!S252="","", IF('Model output'!S252= "[]", "", 'Model output'!S252))</f>
        <v>Not identified</v>
      </c>
      <c r="Y253" t="str">
        <f>IF(OR('Model output'!S252="",ISNUMBER(SEARCH("Absent",'Model output'!S252)),ISNUMBER(SEARCH("Not identified",'Model output'!S252)),ISNUMBER(SEARCH("limited to thyroid",'Model output'!S252)),ISNUMBER(SEARCH("No",'Model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 IF('Model output'!T252="[]", "", IF('Model output'!T252="Not mentioned", "No", "Yes")))</f>
        <v/>
      </c>
      <c r="AB253" t="str">
        <f>IF(AA253&lt;&gt;"Yes","",IF(OR('Model output'!U252="",'Model output'!U252="[]",ISNUMBER(SEARCH("Not identified",'Model output'!U252))),"",'Model output'!U252))</f>
        <v/>
      </c>
      <c r="AC253" s="1" t="str">
        <f>IF(OR('Model output'!V252="", AND(ISERROR(SEARCH("Positive",'Model output'!V252)), ISNUMBER(SEARCH("Negative",'Model output'!V252))), ISNUMBER(SEARCH("Uninvolved",'Model output'!V252)), ISNUMBER(SEARCH("not involved",'Model output'!V252)), ISNUMBER(SEARCH("cannot be assessed",'Model output'!V252)), ISNUMBER(SEARCH("Free",'Model output'!V252)), ISNUMBER(SEARCH("1 mm",'Model output'!V252)), ISNUMBER(SEARCH("0.1 CM",'Model output'!V252)), ISNUMBER(SEARCH("less than 0.2 mm",'Model output'!V252)), ISNUMBER(SEARCH("less than 0.5 mm",'Model output'!V252)), ISNUMBER(SEARCH("Margins close",'Model output'!V252)), ISNUMBER(SEARCH("extends close to",'Model output'!V252)), ISNUMBER(SEARCH("abut",'Model output'!V252))), "negative", "positive")</f>
        <v>negative</v>
      </c>
      <c r="AE253" s="26"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low</v>
      </c>
      <c r="AF253" s="27" t="str">
        <f t="shared" si="48"/>
        <v>2</v>
      </c>
      <c r="AG253" s="27" t="str">
        <f t="shared" si="49"/>
        <v>0</v>
      </c>
      <c r="AH253" s="27" t="str">
        <f t="shared" si="50"/>
        <v>0</v>
      </c>
      <c r="AI253" s="34" t="str">
        <f t="shared" si="51"/>
        <v>I</v>
      </c>
      <c r="AJ253" s="26" t="s">
        <v>936</v>
      </c>
      <c r="AK253" s="31" t="s">
        <v>943</v>
      </c>
      <c r="AL253" s="31" t="s">
        <v>944</v>
      </c>
      <c r="AM253" s="31" t="s">
        <v>944</v>
      </c>
      <c r="AN253" s="31" t="s">
        <v>70</v>
      </c>
      <c r="AO253" s="32">
        <f t="shared" ca="1" si="52"/>
        <v>1</v>
      </c>
      <c r="AP253" s="27">
        <f t="shared" si="53"/>
        <v>1</v>
      </c>
      <c r="AQ253" s="27">
        <f t="shared" si="54"/>
        <v>1</v>
      </c>
      <c r="AR253" s="27">
        <f t="shared" si="55"/>
        <v>1</v>
      </c>
      <c r="AS253" s="33">
        <f t="shared" si="56"/>
        <v>1</v>
      </c>
    </row>
    <row r="254" spans="1:45">
      <c r="A254" t="str">
        <f>'Model output'!A253</f>
        <v>TCGA-FY-A3TY</v>
      </c>
      <c r="B254" s="42">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8"/>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output'!G253)),AND(ISNUMBER(SEARCH("V ",'Model output'!G253)), NOT(ISNUMBER(SEARCH("VI",'Model output'!G253)))),ISNUMBER(SEARCH("five",'Model output'!G253)),ISNUMBER(SEARCH("5",'Model output'!G253))))), "lateral", "central"))</f>
        <v/>
      </c>
      <c r="H254" t="str">
        <f>IF('Model output'!H253="","negative",IF('Model output'!H253="[]", "negative", IF(OR(ISNUMBER(SEARCH("lymph node",'Model output'!H253)),ISNUMBER(SEARCH("Not mentioned",'Model output'!H253)),ISNUMBER(SEARCH("neck",'Model output'!H253)),ISNUMBER(SEARCH("Not applicable",'Model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8" t="str">
        <f t="shared" si="47"/>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59"/>
        <v>4.2cm</v>
      </c>
      <c r="R254" cm="1">
        <f t="array" ref="R254">IF(Q254="","",IF(ISNUMBER(SEARCH("cm",Q254)),MAX(VALUE(SUBSTITUTE(_xlfn.FILTERXML("&lt;t&gt;&lt;s&gt;"&amp;SUBSTITUTE(Q254,",","&lt;/s&gt;&lt;s&gt;")&amp;"&lt;/s&gt;&lt;/t&gt;","//s"),"cm",""))),MAX(VALUE(SUBSTITUTE(_xlfn.FILTERXML("&lt;t&gt;&lt;s&gt;"&amp;SUBSTITUTE(Q254,",","&lt;/s&gt;&lt;s&gt;")&amp;"&lt;/s&gt;&lt;/t&gt;","//s"),"mm","")))/10))</f>
        <v>4.2</v>
      </c>
      <c r="S254" t="str">
        <f>IF(OR('Model output'!P253="",ISNUMBER(SEARCH("Not identified", 'Model output'!P253)),ISNUMBER(SEARCH("Absent",'Model output'!P253)),ISNUMBER(SEARCH("No",'Model output'!P253)),ISNUMBER(SEARCH("Negative",'Model output'!P253))),"negative","positive")</f>
        <v>negative</v>
      </c>
      <c r="T254" t="str">
        <f>IF('Model output'!O253="","",'Model output'!O253)</f>
        <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t="str">
        <f>IF('Model output'!S253="","", IF('Model output'!S253= "[]", "", 'Model output'!S253))</f>
        <v>Present</v>
      </c>
      <c r="Y254" t="str">
        <f>IF(OR('Model output'!S253="",ISNUMBER(SEARCH("Absent",'Model output'!S253)),ISNUMBER(SEARCH("Not identified",'Model output'!S253)),ISNUMBER(SEARCH("limited to thyroid",'Model output'!S253)),ISNUMBER(SEARCH("No",'Model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 IF('Model output'!T253="[]", "", IF('Model output'!T253="Not mentioned", "No", "Yes")))</f>
        <v/>
      </c>
      <c r="AB254" t="str">
        <f>IF(AA254&lt;&gt;"Yes","",IF(OR('Model output'!U253="",'Model output'!U253="[]",ISNUMBER(SEARCH("Not identified",'Model output'!U253))),"",'Model output'!U253))</f>
        <v/>
      </c>
      <c r="AC254" s="1" t="str">
        <f>IF(OR('Model output'!V253="", AND(ISERROR(SEARCH("Positive",'Model output'!V253)), ISNUMBER(SEARCH("Negative",'Model output'!V253))), ISNUMBER(SEARCH("Uninvolved",'Model output'!V253)), ISNUMBER(SEARCH("not involved",'Model output'!V253)), ISNUMBER(SEARCH("cannot be assessed",'Model output'!V253)), ISNUMBER(SEARCH("Free",'Model output'!V253)), ISNUMBER(SEARCH("1 mm",'Model output'!V253)), ISNUMBER(SEARCH("0.1 CM",'Model output'!V253)), ISNUMBER(SEARCH("less than 0.2 mm",'Model output'!V253)), ISNUMBER(SEARCH("less than 0.5 mm",'Model output'!V253)), ISNUMBER(SEARCH("Margins close",'Model output'!V253)), ISNUMBER(SEARCH("extends close to",'Model output'!V253)), ISNUMBER(SEARCH("abut",'Model output'!V253))), "negative", "positive")</f>
        <v>negative</v>
      </c>
      <c r="AE254" s="26"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intermediate</v>
      </c>
      <c r="AF254" s="27" t="str">
        <f t="shared" si="48"/>
        <v>3a</v>
      </c>
      <c r="AG254" s="27" t="str">
        <f t="shared" si="49"/>
        <v>0</v>
      </c>
      <c r="AH254" s="27" t="str">
        <f t="shared" si="50"/>
        <v>0</v>
      </c>
      <c r="AI254" s="34" t="str">
        <f t="shared" si="51"/>
        <v>II</v>
      </c>
      <c r="AJ254" s="26" t="s">
        <v>935</v>
      </c>
      <c r="AK254" s="31" t="s">
        <v>939</v>
      </c>
      <c r="AL254" s="31" t="s">
        <v>941</v>
      </c>
      <c r="AM254" s="31" t="s">
        <v>944</v>
      </c>
      <c r="AN254" s="31" t="s">
        <v>942</v>
      </c>
      <c r="AO254" s="32">
        <f t="shared" ca="1" si="52"/>
        <v>0</v>
      </c>
      <c r="AP254" s="27">
        <f t="shared" si="53"/>
        <v>0</v>
      </c>
      <c r="AQ254" s="27">
        <f t="shared" si="54"/>
        <v>1</v>
      </c>
      <c r="AR254" s="27">
        <f t="shared" si="55"/>
        <v>1</v>
      </c>
      <c r="AS254" s="33">
        <f t="shared" si="56"/>
        <v>1</v>
      </c>
    </row>
    <row r="255" spans="1:45">
      <c r="A255" t="str">
        <f>'Model output'!A254</f>
        <v>TCGA-FY-A3W9</v>
      </c>
      <c r="B255" s="42">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0</v>
      </c>
      <c r="F255" t="str">
        <f t="shared" si="58"/>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output'!G254)),AND(ISNUMBER(SEARCH("V ",'Model output'!G254)), NOT(ISNUMBER(SEARCH("VI",'Model output'!G254)))),ISNUMBER(SEARCH("five",'Model output'!G254)),ISNUMBER(SEARCH("5",'Model output'!G254))))), "lateral", "central"))</f>
        <v/>
      </c>
      <c r="H255" t="str">
        <f>IF('Model output'!H254="","negative",IF('Model output'!H254="[]", "negative", IF(OR(ISNUMBER(SEARCH("lymph node",'Model output'!H254)),ISNUMBER(SEARCH("Not mentioned",'Model output'!H254)),ISNUMBER(SEARCH("neck",'Model output'!H254)),ISNUMBER(SEARCH("Not applicable",'Model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8" t="str">
        <f t="shared" ref="L255:L291" si="60">SUBSTITUTE(SUBSTITUTE(SUBSTITUTE(SUBSTITUTE(SUBSTITUTE(SUBSTITUTE(SUBSTITUTE(SUBSTITUTE(SUBSTITUTE(SUBSTITUTE(K255,"cm.","cm"), "up to", ""), "x", ","), "(LEVEL 4)", ""), "/", ","), "'',",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v>
      </c>
      <c r="O255" t="str">
        <f>IF('Model output'!M254="","",'Model output'!M254)</f>
        <v>Follicular variant</v>
      </c>
      <c r="P255" t="str">
        <f>IF('Model output'!N254="","",'Model output'!N254)</f>
        <v>2.3 cm</v>
      </c>
      <c r="Q255" t="str">
        <f t="shared" si="59"/>
        <v>2.3cm</v>
      </c>
      <c r="R255" cm="1">
        <f t="array" ref="R255">IF(Q255="","",IF(ISNUMBER(SEARCH("cm",Q255)),MAX(VALUE(SUBSTITUTE(_xlfn.FILTERXML("&lt;t&gt;&lt;s&gt;"&amp;SUBSTITUTE(Q255,",","&lt;/s&gt;&lt;s&gt;")&amp;"&lt;/s&gt;&lt;/t&gt;","//s"),"cm",""))),MAX(VALUE(SUBSTITUTE(_xlfn.FILTERXML("&lt;t&gt;&lt;s&gt;"&amp;SUBSTITUTE(Q255,",","&lt;/s&gt;&lt;s&gt;")&amp;"&lt;/s&gt;&lt;/t&gt;","//s"),"mm","")))/10))</f>
        <v>2.2999999999999998</v>
      </c>
      <c r="S255" t="str">
        <f>IF(OR('Model output'!P254="",ISNUMBER(SEARCH("Not identified", 'Model output'!P254)),ISNUMBER(SEARCH("Absent",'Model output'!P254)),ISNUMBER(SEARCH("No",'Model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t="str">
        <f>IF('Model output'!S254="","", IF('Model output'!S254= "[]", "", 'Model output'!S254))</f>
        <v>Not identified</v>
      </c>
      <c r="Y255" t="str">
        <f>IF(OR('Model output'!S254="",ISNUMBER(SEARCH("Absent",'Model output'!S254)),ISNUMBER(SEARCH("Not identified",'Model output'!S254)),ISNUMBER(SEARCH("limited to thyroid",'Model output'!S254)),ISNUMBER(SEARCH("No",'Model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 IF('Model output'!T254="[]", "", IF('Model output'!T254="Not mentioned", "No", "Yes")))</f>
        <v/>
      </c>
      <c r="AB255" t="str">
        <f>IF(AA255&lt;&gt;"Yes","",IF(OR('Model output'!U254="",'Model output'!U254="[]",ISNUMBER(SEARCH("Not identified",'Model output'!U254))),"",'Model output'!U254))</f>
        <v/>
      </c>
      <c r="AC255" s="1" t="str">
        <f>IF(OR('Model output'!V254="", AND(ISERROR(SEARCH("Positive",'Model output'!V254)), ISNUMBER(SEARCH("Negative",'Model output'!V254))), ISNUMBER(SEARCH("Uninvolved",'Model output'!V254)), ISNUMBER(SEARCH("not involved",'Model output'!V254)), ISNUMBER(SEARCH("cannot be assessed",'Model output'!V254)), ISNUMBER(SEARCH("Free",'Model output'!V254)), ISNUMBER(SEARCH("1 mm",'Model output'!V254)), ISNUMBER(SEARCH("0.1 CM",'Model output'!V254)), ISNUMBER(SEARCH("less than 0.2 mm",'Model output'!V254)), ISNUMBER(SEARCH("less than 0.5 mm",'Model output'!V254)), ISNUMBER(SEARCH("Margins close",'Model output'!V254)), ISNUMBER(SEARCH("extends close to",'Model output'!V254)), ISNUMBER(SEARCH("abut",'Model output'!V254))), "negative", "positive")</f>
        <v>positive</v>
      </c>
      <c r="AE255" s="26"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27" t="str">
        <f t="shared" ref="AF255:AF291" si="61">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27" t="str">
        <f t="shared" ref="AG255:AG291" si="62">IF(AND(ISNUMBER(J255),J255&gt;0),
IF(G255="lateral", "1b","1a"), "0")</f>
        <v>0</v>
      </c>
      <c r="AH255" s="27" t="str">
        <f t="shared" si="50"/>
        <v>0</v>
      </c>
      <c r="AI255" s="34" t="str">
        <f t="shared" si="51"/>
        <v>I</v>
      </c>
      <c r="AJ255" s="26" t="s">
        <v>935</v>
      </c>
      <c r="AK255" s="31" t="s">
        <v>943</v>
      </c>
      <c r="AL255" s="31" t="s">
        <v>941</v>
      </c>
      <c r="AM255" s="31" t="s">
        <v>944</v>
      </c>
      <c r="AN255" s="31" t="s">
        <v>70</v>
      </c>
      <c r="AO255" s="32">
        <f t="shared" si="52"/>
        <v>1</v>
      </c>
      <c r="AP255" s="27">
        <f t="shared" si="53"/>
        <v>1</v>
      </c>
      <c r="AQ255" s="27">
        <f t="shared" si="54"/>
        <v>1</v>
      </c>
      <c r="AR255" s="27">
        <f t="shared" si="55"/>
        <v>1</v>
      </c>
      <c r="AS255" s="33">
        <f t="shared" si="56"/>
        <v>1</v>
      </c>
    </row>
    <row r="256" spans="1:45">
      <c r="A256" t="str">
        <f>'Model output'!A255</f>
        <v>TCGA-FY-A3WA</v>
      </c>
      <c r="B256" s="42">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
      </c>
      <c r="F256" t="str">
        <f t="shared" si="58"/>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output'!G255)),AND(ISNUMBER(SEARCH("V ",'Model output'!G255)), NOT(ISNUMBER(SEARCH("VI",'Model output'!G255)))),ISNUMBER(SEARCH("five",'Model output'!G255)),ISNUMBER(SEARCH("5",'Model output'!G255))))), "lateral", "central"))</f>
        <v/>
      </c>
      <c r="H256" t="str">
        <f>IF('Model output'!H255="","negative",IF('Model output'!H255="[]", "negative", IF(OR(ISNUMBER(SEARCH("lymph node",'Model output'!H255)),ISNUMBER(SEARCH("Not mentioned",'Model output'!H255)),ISNUMBER(SEARCH("neck",'Model output'!H255)),ISNUMBER(SEARCH("Not applicable",'Model output'!H255))),"negative","positive")))</f>
        <v>negative</v>
      </c>
      <c r="I256" t="str">
        <f>IF('Model output'!I255="","",IF(ISNUMBER('Model output'!I255),'Model output'!I255,1))</f>
        <v/>
      </c>
      <c r="J256" t="str">
        <f>IF('Model output'!J255="","",IF(AND(ISNUMBER('Model output'!J255),'Model output'!J255&lt;=I256),'Model output'!J255,IF(ISNUMBER(SEARCH("0/",'Model output'!J255)),0,1)))</f>
        <v/>
      </c>
      <c r="K256" t="str" cm="1">
        <f t="array" ref="K256">IF(COUNT(FIND({0,1,2,3,4,5,6,7,8,9},'Model output'!K255))&gt;0,'Model output'!K255,"")</f>
        <v/>
      </c>
      <c r="L256" s="8" t="str">
        <f t="shared" si="60"/>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 variant</v>
      </c>
      <c r="P256" t="str">
        <f>IF('Model output'!N255="","",'Model output'!N255)</f>
        <v>2.1 cm</v>
      </c>
      <c r="Q256" t="str">
        <f t="shared" si="59"/>
        <v>2.1cm</v>
      </c>
      <c r="R256" cm="1">
        <f t="array" ref="R256">IF(Q256="","",IF(ISNUMBER(SEARCH("cm",Q256)),MAX(VALUE(SUBSTITUTE(_xlfn.FILTERXML("&lt;t&gt;&lt;s&gt;"&amp;SUBSTITUTE(Q256,",","&lt;/s&gt;&lt;s&gt;")&amp;"&lt;/s&gt;&lt;/t&gt;","//s"),"cm",""))),MAX(VALUE(SUBSTITUTE(_xlfn.FILTERXML("&lt;t&gt;&lt;s&gt;"&amp;SUBSTITUTE(Q256,",","&lt;/s&gt;&lt;s&gt;")&amp;"&lt;/s&gt;&lt;/t&gt;","//s"),"mm","")))/10))</f>
        <v>2.1</v>
      </c>
      <c r="S256" t="str">
        <f>IF(OR('Model output'!P255="",ISNUMBER(SEARCH("Not identified", 'Model output'!P255)),ISNUMBER(SEARCH("Absent",'Model output'!P255)),ISNUMBER(SEARCH("No",'Model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positive</v>
      </c>
      <c r="X256" t="str">
        <f>IF('Model output'!S255="","", IF('Model output'!S255= "[]", "", 'Model output'!S255))</f>
        <v/>
      </c>
      <c r="Y256" t="str">
        <f>IF(OR('Model output'!S255="",ISNUMBER(SEARCH("Absent",'Model output'!S255)),ISNUMBER(SEARCH("Not identified",'Model output'!S255)),ISNUMBER(SEARCH("limited to thyroid",'Model output'!S255)),ISNUMBER(SEARCH("No",'Model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 IF('Model output'!T255="[]", "", IF('Model output'!T255="Not mentioned", "No", "Yes")))</f>
        <v/>
      </c>
      <c r="AB256" t="str">
        <f>IF(AA256&lt;&gt;"Yes","",IF(OR('Model output'!U255="",'Model output'!U255="[]",ISNUMBER(SEARCH("Not identified",'Model output'!U255))),"",'Model output'!U255))</f>
        <v/>
      </c>
      <c r="AC256" s="1" t="str">
        <f>IF(OR('Model output'!V255="", AND(ISERROR(SEARCH("Positive",'Model output'!V255)), ISNUMBER(SEARCH("Negative",'Model output'!V255))), ISNUMBER(SEARCH("Uninvolved",'Model output'!V255)), ISNUMBER(SEARCH("not involved",'Model output'!V255)), ISNUMBER(SEARCH("cannot be assessed",'Model output'!V255)), ISNUMBER(SEARCH("Free",'Model output'!V255)), ISNUMBER(SEARCH("1 mm",'Model output'!V255)), ISNUMBER(SEARCH("0.1 CM",'Model output'!V255)), ISNUMBER(SEARCH("less than 0.2 mm",'Model output'!V255)), ISNUMBER(SEARCH("less than 0.5 mm",'Model output'!V255)), ISNUMBER(SEARCH("Margins close",'Model output'!V255)), ISNUMBER(SEARCH("extends close to",'Model output'!V255)), ISNUMBER(SEARCH("abut",'Model output'!V255))), "negative", "positive")</f>
        <v>negative</v>
      </c>
      <c r="AE256" s="26"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low</v>
      </c>
      <c r="AF256" s="27" t="str">
        <f t="shared" si="61"/>
        <v>2</v>
      </c>
      <c r="AG256" s="27" t="str">
        <f t="shared" si="62"/>
        <v>0</v>
      </c>
      <c r="AH256" s="27" t="str">
        <f t="shared" ref="AH256:AH291" si="63">IF(OR(H256="unknown"),"x",IF(H256="negative","0","1"))</f>
        <v>0</v>
      </c>
      <c r="AI256" s="34" t="str">
        <f t="shared" ref="AI256:AI291" si="64">IF(AND(B256&lt;55,AH256="0"),"I",
IF(AND(B256&lt;55,AH256="1"),"II",
IF(AH256="1","IVB",
IF(AND(AF256="4b",AH256="0"),"IVA",
IF(AND(AF256="4a",AH256="0"),"III",
IF(AND(OR(AF256="3a",AF256="3b",AF256="3"),AH256="0"),"II",
IF(AND(AF256="2",OR(AG256="1",AG256="1a",AG256="1b"),AH256="0"),"II",
IF(AND(OR(AF256="1a",AF256="1b",AF256="1"),OR(AG256="1",AG256="1a",AG256="1b"),AH256="0"),"II","I"
))))))))</f>
        <v>I</v>
      </c>
      <c r="AJ256" s="26" t="s">
        <v>936</v>
      </c>
      <c r="AK256" s="31" t="s">
        <v>945</v>
      </c>
      <c r="AL256" s="31" t="s">
        <v>944</v>
      </c>
      <c r="AM256" s="31" t="s">
        <v>944</v>
      </c>
      <c r="AN256" s="31" t="s">
        <v>70</v>
      </c>
      <c r="AO256" s="32">
        <f t="shared" ref="AO256:AO291" ca="1" si="65">IF(AE256=AJ256,1,0)</f>
        <v>1</v>
      </c>
      <c r="AP256" s="27">
        <f t="shared" ref="AP256:AP291" si="66">IF(AF256=AK256, 1, IF(AND(AF256="x", AK256="0"), 1, IF(AND(AF256="0", AK256="x"), 1, 0)))</f>
        <v>0</v>
      </c>
      <c r="AQ256" s="27">
        <f t="shared" ref="AQ256:AQ291" si="67">IF(AG256=AL256, 1, IF(AND(AG256="x", AL256="0"), 1, IF(AND(AG256="0", AL256="x"), 1, 0)))</f>
        <v>1</v>
      </c>
      <c r="AR256" s="27">
        <f t="shared" ref="AR256:AR291" si="68">IF(AH256=AM256, 1, IF(AND(AH256="x", AM256="0"), 1, IF(AND(AH256="0", AM256="x"), 1, 0)))</f>
        <v>1</v>
      </c>
      <c r="AS256" s="33">
        <f t="shared" si="56"/>
        <v>1</v>
      </c>
    </row>
    <row r="257" spans="1:45">
      <c r="A257" t="str">
        <f>'Model output'!A256</f>
        <v>TCGA-FY-A3YR</v>
      </c>
      <c r="B257" s="42">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X</v>
      </c>
      <c r="F257" t="str">
        <f t="shared" si="58"/>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output'!G256)),AND(ISNUMBER(SEARCH("V ",'Model output'!G256)), NOT(ISNUMBER(SEARCH("VI",'Model output'!G256)))),ISNUMBER(SEARCH("five",'Model output'!G256)),ISNUMBER(SEARCH("5",'Model output'!G256))))), "lateral", "central"))</f>
        <v>central</v>
      </c>
      <c r="H257" t="str">
        <f>IF('Model output'!H256="","negative",IF('Model output'!H256="[]", "negative", IF(OR(ISNUMBER(SEARCH("lymph node",'Model output'!H256)),ISNUMBER(SEARCH("Not mentioned",'Model output'!H256)),ISNUMBER(SEARCH("neck",'Model output'!H256)),ISNUMBER(SEARCH("Not applicable",'Model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1.7 cm</v>
      </c>
      <c r="L257" s="8" t="str">
        <f t="shared" si="60"/>
        <v>1.7cm</v>
      </c>
      <c r="M257" cm="1">
        <f t="array" ref="M257">IF(L257="","",IF(ISNUMBER(SEARCH("cm",L257)),MAX(VALUE(SUBSTITUTE(_xlfn.FILTERXML("&lt;t&gt;&lt;s&gt;"&amp;SUBSTITUTE(L257,",","&lt;/s&gt;&lt;s&gt;")&amp;"&lt;/s&gt;&lt;/t&gt;","//s"),"cm",""))),MAX(VALUE(SUBSTITUTE(_xlfn.FILTERXML("&lt;t&gt;&lt;s&gt;"&amp;SUBSTITUTE(L257,",","&lt;/s&gt;&lt;s&gt;")&amp;"&lt;/s&gt;&lt;/t&gt;","//s"),"mm","")))/10))</f>
        <v>1.7</v>
      </c>
      <c r="N257" t="str">
        <f>IF('Model output'!L256="","",'Model output'!L256)</f>
        <v>Papillary</v>
      </c>
      <c r="O257" t="str">
        <f>IF('Model output'!M256="","",'Model output'!M256)</f>
        <v>Classical variant</v>
      </c>
      <c r="P257" t="str">
        <f>IF('Model output'!N256="","",'Model output'!N256)</f>
        <v>1.7 cm</v>
      </c>
      <c r="Q257" t="str">
        <f t="shared" si="59"/>
        <v>1.7cm</v>
      </c>
      <c r="R257" cm="1">
        <f t="array" ref="R257">IF(Q257="","",IF(ISNUMBER(SEARCH("cm",Q257)),MAX(VALUE(SUBSTITUTE(_xlfn.FILTERXML("&lt;t&gt;&lt;s&gt;"&amp;SUBSTITUTE(Q257,",","&lt;/s&gt;&lt;s&gt;")&amp;"&lt;/s&gt;&lt;/t&gt;","//s"),"cm",""))),MAX(VALUE(SUBSTITUTE(_xlfn.FILTERXML("&lt;t&gt;&lt;s&gt;"&amp;SUBSTITUTE(Q257,",","&lt;/s&gt;&lt;s&gt;")&amp;"&lt;/s&gt;&lt;/t&gt;","//s"),"mm","")))/10))</f>
        <v>1.7</v>
      </c>
      <c r="S257" t="str">
        <f>IF(OR('Model output'!P256="",ISNUMBER(SEARCH("Not identified", 'Model output'!P256)),ISNUMBER(SEARCH("Absent",'Model output'!P256)),ISNUMBER(SEARCH("No",'Model output'!P256)),ISNUMBER(SEARCH("Negative",'Model output'!P256))),"negative","positive")</f>
        <v>negative</v>
      </c>
      <c r="T257" t="str">
        <f>IF('Model output'!O256="","",'Model output'!O256)</f>
        <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t="str">
        <f>IF('Model output'!S256="","", IF('Model output'!S256= "[]", "", 'Model output'!S256))</f>
        <v>Minimal, extending into perithyroidal adipose tissue</v>
      </c>
      <c r="Y257" t="str">
        <f>IF(OR('Model output'!S256="",ISNUMBER(SEARCH("Absent",'Model output'!S256)),ISNUMBER(SEARCH("Not identified",'Model output'!S256)),ISNUMBER(SEARCH("limited to thyroid",'Model output'!S256)),ISNUMBER(SEARCH("No",'Model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 IF('Model output'!T256="[]", "", IF('Model output'!T256="Not mentioned", "No", "Yes")))</f>
        <v/>
      </c>
      <c r="AB257" t="str">
        <f>IF(AA257&lt;&gt;"Yes","",IF(OR('Model output'!U256="",'Model output'!U256="[]",ISNUMBER(SEARCH("Not identified",'Model output'!U256))),"",'Model output'!U256))</f>
        <v/>
      </c>
      <c r="AC257" s="1" t="str">
        <f>IF(OR('Model output'!V256="", AND(ISERROR(SEARCH("Positive",'Model output'!V256)), ISNUMBER(SEARCH("Negative",'Model output'!V256))), ISNUMBER(SEARCH("Uninvolved",'Model output'!V256)), ISNUMBER(SEARCH("not involved",'Model output'!V256)), ISNUMBER(SEARCH("cannot be assessed",'Model output'!V256)), ISNUMBER(SEARCH("Free",'Model output'!V256)), ISNUMBER(SEARCH("1 mm",'Model output'!V256)), ISNUMBER(SEARCH("0.1 CM",'Model output'!V256)), ISNUMBER(SEARCH("less than 0.2 mm",'Model output'!V256)), ISNUMBER(SEARCH("less than 0.5 mm",'Model output'!V256)), ISNUMBER(SEARCH("Margins close",'Model output'!V256)), ISNUMBER(SEARCH("extends close to",'Model output'!V256)), ISNUMBER(SEARCH("abut",'Model output'!V256))), "negative", "positive")</f>
        <v>negative</v>
      </c>
      <c r="AE257" s="26"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27" t="str">
        <f t="shared" si="61"/>
        <v>1b</v>
      </c>
      <c r="AG257" s="27" t="str">
        <f t="shared" si="62"/>
        <v>1a</v>
      </c>
      <c r="AH257" s="27" t="str">
        <f t="shared" si="63"/>
        <v>0</v>
      </c>
      <c r="AI257" s="34" t="str">
        <f t="shared" si="64"/>
        <v>II</v>
      </c>
      <c r="AJ257" s="26" t="s">
        <v>937</v>
      </c>
      <c r="AK257" s="31" t="s">
        <v>940</v>
      </c>
      <c r="AL257" s="31" t="s">
        <v>945</v>
      </c>
      <c r="AM257" s="31" t="s">
        <v>944</v>
      </c>
      <c r="AN257" s="31" t="s">
        <v>942</v>
      </c>
      <c r="AO257" s="32">
        <f t="shared" ca="1" si="65"/>
        <v>1</v>
      </c>
      <c r="AP257" s="27">
        <f t="shared" si="66"/>
        <v>1</v>
      </c>
      <c r="AQ257" s="27">
        <f t="shared" si="67"/>
        <v>1</v>
      </c>
      <c r="AR257" s="27">
        <f t="shared" si="68"/>
        <v>1</v>
      </c>
      <c r="AS257" s="33">
        <f t="shared" si="56"/>
        <v>1</v>
      </c>
    </row>
    <row r="258" spans="1:45">
      <c r="A258" t="str">
        <f>'Model output'!A257</f>
        <v>TCGA-FY-A40M</v>
      </c>
      <c r="B258" s="42">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X</v>
      </c>
      <c r="F258" t="str">
        <f t="shared" si="58"/>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output'!G257)),AND(ISNUMBER(SEARCH("V ",'Model output'!G257)), NOT(ISNUMBER(SEARCH("VI",'Model output'!G257)))),ISNUMBER(SEARCH("five",'Model output'!G257)),ISNUMBER(SEARCH("5",'Model output'!G257))))), "lateral", "central"))</f>
        <v/>
      </c>
      <c r="H258" t="str">
        <f>IF('Model output'!H257="","negative",IF('Model output'!H257="[]", "negative", IF(OR(ISNUMBER(SEARCH("lymph node",'Model output'!H257)),ISNUMBER(SEARCH("Not mentioned",'Model output'!H257)),ISNUMBER(SEARCH("neck",'Model output'!H257)),ISNUMBER(SEARCH("Not applicable",'Model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60"/>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
      </c>
      <c r="P258" t="str">
        <f>IF('Model output'!N257="","",'Model output'!N257)</f>
        <v>1.7 cm</v>
      </c>
      <c r="Q258" t="str">
        <f t="shared" si="59"/>
        <v>1.7cm</v>
      </c>
      <c r="R258" cm="1">
        <f t="array" ref="R258">IF(Q258="","",IF(ISNUMBER(SEARCH("cm",Q258)),MAX(VALUE(SUBSTITUTE(_xlfn.FILTERXML("&lt;t&gt;&lt;s&gt;"&amp;SUBSTITUTE(Q258,",","&lt;/s&gt;&lt;s&gt;")&amp;"&lt;/s&gt;&lt;/t&gt;","//s"),"cm",""))),MAX(VALUE(SUBSTITUTE(_xlfn.FILTERXML("&lt;t&gt;&lt;s&gt;"&amp;SUBSTITUTE(Q258,",","&lt;/s&gt;&lt;s&gt;")&amp;"&lt;/s&gt;&lt;/t&gt;","//s"),"mm","")))/10))</f>
        <v>1.7</v>
      </c>
      <c r="S258" t="str">
        <f>IF(OR('Model output'!P257="",ISNUMBER(SEARCH("Not identified", 'Model output'!P257)),ISNUMBER(SEARCH("Absent",'Model output'!P257)),ISNUMBER(SEARCH("No",'Model output'!P257)),ISNUMBER(SEARCH("Negative",'Model output'!P257))),"negative","positive")</f>
        <v>negative</v>
      </c>
      <c r="T258" t="str">
        <f>IF('Model output'!O257="","",'Model output'!O257)</f>
        <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t="str">
        <f>IF('Model output'!S257="","", IF('Model output'!S257= "[]", "", 'Model output'!S257))</f>
        <v>Not identified</v>
      </c>
      <c r="Y258" t="str">
        <f>IF(OR('Model output'!S257="",ISNUMBER(SEARCH("Absent",'Model output'!S257)),ISNUMBER(SEARCH("Not identified",'Model output'!S257)),ISNUMBER(SEARCH("limited to thyroid",'Model output'!S257)),ISNUMBER(SEARCH("No",'Model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 IF('Model output'!T257="[]", "", IF('Model output'!T257="Not mentioned", "No", "Yes")))</f>
        <v/>
      </c>
      <c r="AB258" t="str">
        <f>IF(AA258&lt;&gt;"Yes","",IF(OR('Model output'!U257="",'Model output'!U257="[]",ISNUMBER(SEARCH("Not identified",'Model output'!U257))),"",'Model output'!U257))</f>
        <v/>
      </c>
      <c r="AC258" s="1" t="str">
        <f>IF(OR('Model output'!V257="", AND(ISERROR(SEARCH("Positive",'Model output'!V257)), ISNUMBER(SEARCH("Negative",'Model output'!V257))), ISNUMBER(SEARCH("Uninvolved",'Model output'!V257)), ISNUMBER(SEARCH("not involved",'Model output'!V257)), ISNUMBER(SEARCH("cannot be assessed",'Model output'!V257)), ISNUMBER(SEARCH("Free",'Model output'!V257)), ISNUMBER(SEARCH("1 mm",'Model output'!V257)), ISNUMBER(SEARCH("0.1 CM",'Model output'!V257)), ISNUMBER(SEARCH("less than 0.2 mm",'Model output'!V257)), ISNUMBER(SEARCH("less than 0.5 mm",'Model output'!V257)), ISNUMBER(SEARCH("Margins close",'Model output'!V257)), ISNUMBER(SEARCH("extends close to",'Model output'!V257)), ISNUMBER(SEARCH("abut",'Model output'!V257))), "negative", "positive")</f>
        <v>negative</v>
      </c>
      <c r="AE258" s="26"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27" t="str">
        <f t="shared" si="61"/>
        <v>1b</v>
      </c>
      <c r="AG258" s="27" t="str">
        <f t="shared" si="62"/>
        <v>0</v>
      </c>
      <c r="AH258" s="27" t="str">
        <f t="shared" si="63"/>
        <v>0</v>
      </c>
      <c r="AI258" s="34" t="str">
        <f t="shared" si="64"/>
        <v>I</v>
      </c>
      <c r="AJ258" s="26" t="s">
        <v>936</v>
      </c>
      <c r="AK258" s="31" t="s">
        <v>940</v>
      </c>
      <c r="AL258" s="31" t="s">
        <v>941</v>
      </c>
      <c r="AM258" s="31" t="s">
        <v>944</v>
      </c>
      <c r="AN258" s="31" t="s">
        <v>70</v>
      </c>
      <c r="AO258" s="32">
        <f t="shared" ca="1" si="65"/>
        <v>1</v>
      </c>
      <c r="AP258" s="27">
        <f t="shared" si="66"/>
        <v>1</v>
      </c>
      <c r="AQ258" s="27">
        <f t="shared" si="67"/>
        <v>1</v>
      </c>
      <c r="AR258" s="27">
        <f t="shared" si="68"/>
        <v>1</v>
      </c>
      <c r="AS258" s="33">
        <f t="shared" si="56"/>
        <v>1</v>
      </c>
    </row>
    <row r="259" spans="1:45">
      <c r="A259" t="str">
        <f>'Model output'!A258</f>
        <v>TCGA-FY-A40N</v>
      </c>
      <c r="B259" s="42">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X</v>
      </c>
      <c r="F259" t="str">
        <f t="shared" si="58"/>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output'!G258)),AND(ISNUMBER(SEARCH("V ",'Model output'!G258)), NOT(ISNUMBER(SEARCH("VI",'Model output'!G258)))),ISNUMBER(SEARCH("five",'Model output'!G258)),ISNUMBER(SEARCH("5",'Model output'!G258))))), "lateral", "central"))</f>
        <v/>
      </c>
      <c r="H259" t="str">
        <f>IF('Model output'!H258="","negative",IF('Model output'!H258="[]", "negative", IF(OR(ISNUMBER(SEARCH("lymph node",'Model output'!H258)),ISNUMBER(SEARCH("Not mentioned",'Model output'!H258)),ISNUMBER(SEARCH("neck",'Model output'!H258)),ISNUMBER(SEARCH("Not applicable",'Model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60"/>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v>
      </c>
      <c r="Q259" t="str">
        <f t="shared" si="59"/>
        <v>0.9cm</v>
      </c>
      <c r="R259" cm="1">
        <f t="array" ref="R259">IF(Q259="","",IF(ISNUMBER(SEARCH("cm",Q259)),MAX(VALUE(SUBSTITUTE(_xlfn.FILTERXML("&lt;t&gt;&lt;s&gt;"&amp;SUBSTITUTE(Q259,",","&lt;/s&gt;&lt;s&gt;")&amp;"&lt;/s&gt;&lt;/t&gt;","//s"),"cm",""))),MAX(VALUE(SUBSTITUTE(_xlfn.FILTERXML("&lt;t&gt;&lt;s&gt;"&amp;SUBSTITUTE(Q259,",","&lt;/s&gt;&lt;s&gt;")&amp;"&lt;/s&gt;&lt;/t&gt;","//s"),"mm","")))/10))</f>
        <v>0.9</v>
      </c>
      <c r="S259" t="str">
        <f>IF(OR('Model output'!P258="",ISNUMBER(SEARCH("Not identified", 'Model output'!P258)),ISNUMBER(SEARCH("Absent",'Model output'!P258)),ISNUMBER(SEARCH("No",'Model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positive</v>
      </c>
      <c r="X259" t="str">
        <f>IF('Model output'!S258="","", IF('Model output'!S258= "[]", "", 'Model output'!S258))</f>
        <v>Limited to thyroid</v>
      </c>
      <c r="Y259" t="str">
        <f>IF(OR('Model output'!S258="",ISNUMBER(SEARCH("Absent",'Model output'!S258)),ISNUMBER(SEARCH("Not identified",'Model output'!S258)),ISNUMBER(SEARCH("limited to thyroid",'Model output'!S258)),ISNUMBER(SEARCH("No",'Model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 IF('Model output'!T258="[]", "", IF('Model output'!T258="Not mentioned", "No", "Yes")))</f>
        <v/>
      </c>
      <c r="AB259" t="str">
        <f>IF(AA259&lt;&gt;"Yes","",IF(OR('Model output'!U258="",'Model output'!U258="[]",ISNUMBER(SEARCH("Not identified",'Model output'!U258))),"",'Model output'!U258))</f>
        <v/>
      </c>
      <c r="AC259" s="1" t="str">
        <f>IF(OR('Model output'!V258="", AND(ISERROR(SEARCH("Positive",'Model output'!V258)), ISNUMBER(SEARCH("Negative",'Model output'!V258))), ISNUMBER(SEARCH("Uninvolved",'Model output'!V258)), ISNUMBER(SEARCH("not involved",'Model output'!V258)), ISNUMBER(SEARCH("cannot be assessed",'Model output'!V258)), ISNUMBER(SEARCH("Free",'Model output'!V258)), ISNUMBER(SEARCH("1 mm",'Model output'!V258)), ISNUMBER(SEARCH("0.1 CM",'Model output'!V258)), ISNUMBER(SEARCH("less than 0.2 mm",'Model output'!V258)), ISNUMBER(SEARCH("less than 0.5 mm",'Model output'!V258)), ISNUMBER(SEARCH("Margins close",'Model output'!V258)), ISNUMBER(SEARCH("extends close to",'Model output'!V258)), ISNUMBER(SEARCH("abut",'Model output'!V258))), "negative", "positive")</f>
        <v>negative</v>
      </c>
      <c r="AE259" s="26"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27" t="str">
        <f t="shared" si="61"/>
        <v>1a</v>
      </c>
      <c r="AG259" s="27" t="str">
        <f t="shared" si="62"/>
        <v>0</v>
      </c>
      <c r="AH259" s="27" t="str">
        <f t="shared" si="63"/>
        <v>0</v>
      </c>
      <c r="AI259" s="34" t="str">
        <f t="shared" si="64"/>
        <v>I</v>
      </c>
      <c r="AJ259" s="26" t="s">
        <v>936</v>
      </c>
      <c r="AK259" s="31" t="s">
        <v>945</v>
      </c>
      <c r="AL259" s="31" t="s">
        <v>941</v>
      </c>
      <c r="AM259" s="31" t="s">
        <v>944</v>
      </c>
      <c r="AN259" s="31" t="s">
        <v>70</v>
      </c>
      <c r="AO259" s="32">
        <f t="shared" ca="1" si="65"/>
        <v>1</v>
      </c>
      <c r="AP259" s="27">
        <f t="shared" si="66"/>
        <v>1</v>
      </c>
      <c r="AQ259" s="27">
        <f t="shared" si="67"/>
        <v>1</v>
      </c>
      <c r="AR259" s="27">
        <f t="shared" si="68"/>
        <v>1</v>
      </c>
      <c r="AS259" s="33">
        <f t="shared" ref="AS259:AS291" si="69">IF(AI259=AN259,1,0)</f>
        <v>1</v>
      </c>
    </row>
    <row r="260" spans="1:45">
      <c r="A260" t="str">
        <f>'Model output'!A259</f>
        <v>TCGA-FY-A4B0</v>
      </c>
      <c r="B260" s="42">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
      </c>
      <c r="F260" t="str">
        <f t="shared" si="58"/>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output'!G259)),AND(ISNUMBER(SEARCH("V ",'Model output'!G259)), NOT(ISNUMBER(SEARCH("VI",'Model output'!G259)))),ISNUMBER(SEARCH("five",'Model output'!G259)),ISNUMBER(SEARCH("5",'Model output'!G259))))), "lateral", "central"))</f>
        <v/>
      </c>
      <c r="H260" t="str">
        <f>IF('Model output'!H259="","negative",IF('Model output'!H259="[]", "negative", IF(OR(ISNUMBER(SEARCH("lymph node",'Model output'!H259)),ISNUMBER(SEARCH("Not mentioned",'Model output'!H259)),ISNUMBER(SEARCH("neck",'Model output'!H259)),ISNUMBER(SEARCH("Not applicable",'Model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60"/>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1.0 cm</v>
      </c>
      <c r="Q260" t="str">
        <f t="shared" si="59"/>
        <v>1.0cm</v>
      </c>
      <c r="R260" cm="1">
        <f t="array" ref="R260">IF(Q260="","",IF(ISNUMBER(SEARCH("cm",Q260)),MAX(VALUE(SUBSTITUTE(_xlfn.FILTERXML("&lt;t&gt;&lt;s&gt;"&amp;SUBSTITUTE(Q260,",","&lt;/s&gt;&lt;s&gt;")&amp;"&lt;/s&gt;&lt;/t&gt;","//s"),"cm",""))),MAX(VALUE(SUBSTITUTE(_xlfn.FILTERXML("&lt;t&gt;&lt;s&gt;"&amp;SUBSTITUTE(Q260,",","&lt;/s&gt;&lt;s&gt;")&amp;"&lt;/s&gt;&lt;/t&gt;","//s"),"mm","")))/10))</f>
        <v>1</v>
      </c>
      <c r="S260" t="str">
        <f>IF(OR('Model output'!P259="",ISNUMBER(SEARCH("Not identified", 'Model output'!P259)),ISNUMBER(SEARCH("Absent",'Model output'!P259)),ISNUMBER(SEARCH("No",'Model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t="str">
        <f>IF('Model output'!S259="","", IF('Model output'!S259= "[]", "", 'Model output'!S259))</f>
        <v>Not identified</v>
      </c>
      <c r="Y260" t="str">
        <f>IF(OR('Model output'!S259="",ISNUMBER(SEARCH("Absent",'Model output'!S259)),ISNUMBER(SEARCH("Not identified",'Model output'!S259)),ISNUMBER(SEARCH("limited to thyroid",'Model output'!S259)),ISNUMBER(SEARCH("No",'Model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 IF('Model output'!T259="[]", "", IF('Model output'!T259="Not mentioned", "No", "Yes")))</f>
        <v/>
      </c>
      <c r="AB260" t="str">
        <f>IF(AA260&lt;&gt;"Yes","",IF(OR('Model output'!U259="",'Model output'!U259="[]",ISNUMBER(SEARCH("Not identified",'Model output'!U259))),"",'Model output'!U259))</f>
        <v/>
      </c>
      <c r="AC260" s="1" t="str">
        <f>IF(OR('Model output'!V259="", AND(ISERROR(SEARCH("Positive",'Model output'!V259)), ISNUMBER(SEARCH("Negative",'Model output'!V259))), ISNUMBER(SEARCH("Uninvolved",'Model output'!V259)), ISNUMBER(SEARCH("not involved",'Model output'!V259)), ISNUMBER(SEARCH("cannot be assessed",'Model output'!V259)), ISNUMBER(SEARCH("Free",'Model output'!V259)), ISNUMBER(SEARCH("1 mm",'Model output'!V259)), ISNUMBER(SEARCH("0.1 CM",'Model output'!V259)), ISNUMBER(SEARCH("less than 0.2 mm",'Model output'!V259)), ISNUMBER(SEARCH("less than 0.5 mm",'Model output'!V259)), ISNUMBER(SEARCH("Margins close",'Model output'!V259)), ISNUMBER(SEARCH("extends close to",'Model output'!V259)), ISNUMBER(SEARCH("abut",'Model output'!V259))), "negative", "positive")</f>
        <v>positive</v>
      </c>
      <c r="AE260" s="26"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high</v>
      </c>
      <c r="AF260" s="27" t="str">
        <f t="shared" si="61"/>
        <v>1a</v>
      </c>
      <c r="AG260" s="27" t="str">
        <f t="shared" si="62"/>
        <v>0</v>
      </c>
      <c r="AH260" s="27" t="str">
        <f t="shared" si="63"/>
        <v>0</v>
      </c>
      <c r="AI260" s="34" t="str">
        <f t="shared" si="64"/>
        <v>I</v>
      </c>
      <c r="AJ260" s="26" t="s">
        <v>935</v>
      </c>
      <c r="AK260" s="31" t="s">
        <v>945</v>
      </c>
      <c r="AL260" s="31" t="s">
        <v>944</v>
      </c>
      <c r="AM260" s="31" t="s">
        <v>944</v>
      </c>
      <c r="AN260" s="31" t="s">
        <v>70</v>
      </c>
      <c r="AO260" s="32">
        <f t="shared" si="65"/>
        <v>1</v>
      </c>
      <c r="AP260" s="27">
        <f t="shared" si="66"/>
        <v>1</v>
      </c>
      <c r="AQ260" s="27">
        <f t="shared" si="67"/>
        <v>1</v>
      </c>
      <c r="AR260" s="27">
        <f t="shared" si="68"/>
        <v>1</v>
      </c>
      <c r="AS260" s="33">
        <f t="shared" si="69"/>
        <v>1</v>
      </c>
    </row>
    <row r="261" spans="1:45">
      <c r="A261" t="str">
        <f>'Model output'!A260</f>
        <v>TCGA-FY-A4B3</v>
      </c>
      <c r="B261" s="42">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X</v>
      </c>
      <c r="F261" t="str">
        <f t="shared" si="58"/>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output'!G260)),AND(ISNUMBER(SEARCH("V ",'Model output'!G260)), NOT(ISNUMBER(SEARCH("VI",'Model output'!G260)))),ISNUMBER(SEARCH("five",'Model output'!G260)),ISNUMBER(SEARCH("5",'Model output'!G260))))), "lateral", "central"))</f>
        <v>central</v>
      </c>
      <c r="H261" t="str">
        <f>IF('Model output'!H260="","negative",IF('Model output'!H260="[]", "negative", IF(OR(ISNUMBER(SEARCH("lymph node",'Model output'!H260)),ISNUMBER(SEARCH("Not mentioned",'Model output'!H260)),ISNUMBER(SEARCH("neck",'Model output'!H260)),ISNUMBER(SEARCH("Not applicable",'Model output'!H260))),"negative","positive")))</f>
        <v>negative</v>
      </c>
      <c r="I261">
        <f>IF('Model output'!I260="","",IF(ISNUMBER('Model output'!I260),'Model output'!I260,1))</f>
        <v>4</v>
      </c>
      <c r="J261">
        <f>IF('Model output'!J260="","",IF(AND(ISNUMBER('Model output'!J260),'Model output'!J260&lt;=I261),'Model output'!J260,IF(ISNUMBER(SEARCH("0/",'Model output'!J260)),0,1)))</f>
        <v>4</v>
      </c>
      <c r="K261" t="str" cm="1">
        <f t="array" ref="K261">IF(COUNT(FIND({0,1,2,3,4,5,6,7,8,9},'Model output'!K260))&gt;0,'Model output'!K260,"")</f>
        <v>1.7 cm</v>
      </c>
      <c r="L261" s="8" t="str">
        <f t="shared" si="60"/>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 carcinoma</v>
      </c>
      <c r="O261" t="str">
        <f>IF('Model output'!M260="","",'Model output'!M260)</f>
        <v>Classical (usual)</v>
      </c>
      <c r="P261" t="str">
        <f>IF('Model output'!N260="","",'Model output'!N260)</f>
        <v>2.1 cm</v>
      </c>
      <c r="Q261" t="str">
        <f t="shared" si="59"/>
        <v>2.1cm</v>
      </c>
      <c r="R261" cm="1">
        <f t="array" ref="R261">IF(Q261="","",IF(ISNUMBER(SEARCH("cm",Q261)),MAX(VALUE(SUBSTITUTE(_xlfn.FILTERXML("&lt;t&gt;&lt;s&gt;"&amp;SUBSTITUTE(Q261,",","&lt;/s&gt;&lt;s&gt;")&amp;"&lt;/s&gt;&lt;/t&gt;","//s"),"cm",""))),MAX(VALUE(SUBSTITUTE(_xlfn.FILTERXML("&lt;t&gt;&lt;s&gt;"&amp;SUBSTITUTE(Q261,",","&lt;/s&gt;&lt;s&gt;")&amp;"&lt;/s&gt;&lt;/t&gt;","//s"),"mm","")))/10))</f>
        <v>2.1</v>
      </c>
      <c r="S261" t="str">
        <f>IF(OR('Model output'!P260="",ISNUMBER(SEARCH("Not identified", 'Model output'!P260)),ISNUMBER(SEARCH("Absent",'Model output'!P260)),ISNUMBER(SEARCH("No",'Model output'!P260)),ISNUMBER(SEARCH("Negative",'Model output'!P260))),"negative","positive")</f>
        <v>negative</v>
      </c>
      <c r="T261">
        <f>IF('Model output'!O260="","",'Model output'!O260)</f>
        <v>3</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t="str">
        <f>IF('Model output'!S260="","", IF('Model output'!S260= "[]", "", 'Model output'!S260))</f>
        <v>Present, minimal</v>
      </c>
      <c r="Y261" t="str">
        <f>IF(OR('Model output'!S260="",ISNUMBER(SEARCH("Absent",'Model output'!S260)),ISNUMBER(SEARCH("Not identified",'Model output'!S260)),ISNUMBER(SEARCH("limited to thyroid",'Model output'!S260)),ISNUMBER(SEARCH("No",'Model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 IF('Model output'!T260="[]", "", IF('Model output'!T260="Not mentioned", "No", "Yes")))</f>
        <v/>
      </c>
      <c r="AB261" t="str">
        <f>IF(AA261&lt;&gt;"Yes","",IF(OR('Model output'!U260="",'Model output'!U260="[]",ISNUMBER(SEARCH("Not identified",'Model output'!U260))),"",'Model output'!U260))</f>
        <v/>
      </c>
      <c r="AC261" s="1" t="str">
        <f>IF(OR('Model output'!V260="", AND(ISERROR(SEARCH("Positive",'Model output'!V260)), ISNUMBER(SEARCH("Negative",'Model output'!V260))), ISNUMBER(SEARCH("Uninvolved",'Model output'!V260)), ISNUMBER(SEARCH("not involved",'Model output'!V260)), ISNUMBER(SEARCH("cannot be assessed",'Model output'!V260)), ISNUMBER(SEARCH("Free",'Model output'!V260)), ISNUMBER(SEARCH("1 mm",'Model output'!V260)), ISNUMBER(SEARCH("0.1 CM",'Model output'!V260)), ISNUMBER(SEARCH("less than 0.2 mm",'Model output'!V260)), ISNUMBER(SEARCH("less than 0.5 mm",'Model output'!V260)), ISNUMBER(SEARCH("Margins close",'Model output'!V260)), ISNUMBER(SEARCH("extends close to",'Model output'!V260)), ISNUMBER(SEARCH("abut",'Model output'!V260))), "negative", "positive")</f>
        <v>positive</v>
      </c>
      <c r="AE261" s="26"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27" t="str">
        <f t="shared" si="61"/>
        <v>2</v>
      </c>
      <c r="AG261" s="27" t="str">
        <f t="shared" si="62"/>
        <v>1a</v>
      </c>
      <c r="AH261" s="27" t="str">
        <f t="shared" si="63"/>
        <v>0</v>
      </c>
      <c r="AI261" s="34" t="str">
        <f t="shared" si="64"/>
        <v>I</v>
      </c>
      <c r="AJ261" s="26" t="s">
        <v>935</v>
      </c>
      <c r="AK261" s="31" t="s">
        <v>943</v>
      </c>
      <c r="AL261" s="31" t="s">
        <v>945</v>
      </c>
      <c r="AM261" s="31" t="s">
        <v>944</v>
      </c>
      <c r="AN261" s="31" t="s">
        <v>70</v>
      </c>
      <c r="AO261" s="32">
        <f t="shared" si="65"/>
        <v>1</v>
      </c>
      <c r="AP261" s="27">
        <f t="shared" si="66"/>
        <v>1</v>
      </c>
      <c r="AQ261" s="27">
        <f t="shared" si="67"/>
        <v>1</v>
      </c>
      <c r="AR261" s="27">
        <f t="shared" si="68"/>
        <v>1</v>
      </c>
      <c r="AS261" s="33">
        <f t="shared" si="69"/>
        <v>1</v>
      </c>
    </row>
    <row r="262" spans="1:45">
      <c r="A262" t="str">
        <f>'Model output'!A261</f>
        <v>TCGA-FY-A76V</v>
      </c>
      <c r="B262" s="42">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X</v>
      </c>
      <c r="F262" t="str">
        <f t="shared" si="58"/>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output'!G261)),AND(ISNUMBER(SEARCH("V ",'Model output'!G261)), NOT(ISNUMBER(SEARCH("VI",'Model output'!G261)))),ISNUMBER(SEARCH("five",'Model output'!G261)),ISNUMBER(SEARCH("5",'Model output'!G261))))), "lateral", "central"))</f>
        <v/>
      </c>
      <c r="H262" t="str">
        <f>IF('Model output'!H261="","negative",IF('Model output'!H261="[]", "negative", IF(OR(ISNUMBER(SEARCH("lymph node",'Model output'!H261)),ISNUMBER(SEARCH("Not mentioned",'Model output'!H261)),ISNUMBER(SEARCH("neck",'Model output'!H261)),ISNUMBER(SEARCH("Not applicable",'Model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60"/>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v>
      </c>
      <c r="O262" t="str">
        <f>IF('Model output'!M261="","",'Model output'!M261)</f>
        <v>Follicular variant</v>
      </c>
      <c r="P262" t="str">
        <f>IF('Model output'!N261="","",'Model output'!N261)</f>
        <v>3.1 x 1.5 x 1.1 cm</v>
      </c>
      <c r="Q262" t="str">
        <f t="shared" si="59"/>
        <v>3.1,1.5,1.1cm</v>
      </c>
      <c r="R262" cm="1">
        <f t="array" ref="R262">IF(Q262="","",IF(ISNUMBER(SEARCH("cm",Q262)),MAX(VALUE(SUBSTITUTE(_xlfn.FILTERXML("&lt;t&gt;&lt;s&gt;"&amp;SUBSTITUTE(Q262,",","&lt;/s&gt;&lt;s&gt;")&amp;"&lt;/s&gt;&lt;/t&gt;","//s"),"cm",""))),MAX(VALUE(SUBSTITUTE(_xlfn.FILTERXML("&lt;t&gt;&lt;s&gt;"&amp;SUBSTITUTE(Q262,",","&lt;/s&gt;&lt;s&gt;")&amp;"&lt;/s&gt;&lt;/t&gt;","//s"),"mm","")))/10))</f>
        <v>3.1</v>
      </c>
      <c r="S262" t="str">
        <f>IF(OR('Model output'!P261="",ISNUMBER(SEARCH("Not identified", 'Model output'!P261)),ISNUMBER(SEARCH("Absent",'Model output'!P261)),ISNUMBER(SEARCH("No",'Model output'!P261)),ISNUMBER(SEARCH("Negative",'Model output'!P261))),"negative","positive")</f>
        <v>negative</v>
      </c>
      <c r="T262">
        <f>IF('Model output'!O261="","",'Model output'!O261)</f>
        <v>2</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t="str">
        <f>IF('Model output'!S261="","", IF('Model output'!S261= "[]", "", 'Model output'!S261))</f>
        <v>Not identified</v>
      </c>
      <c r="Y262" t="str">
        <f>IF(OR('Model output'!S261="",ISNUMBER(SEARCH("Absent",'Model output'!S261)),ISNUMBER(SEARCH("Not identified",'Model output'!S261)),ISNUMBER(SEARCH("limited to thyroid",'Model output'!S261)),ISNUMBER(SEARCH("No",'Model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 IF('Model output'!T261="[]", "", IF('Model output'!T261="Not mentioned", "No", "Yes")))</f>
        <v/>
      </c>
      <c r="AB262" t="str">
        <f>IF(AA262&lt;&gt;"Yes","",IF(OR('Model output'!U261="",'Model output'!U261="[]",ISNUMBER(SEARCH("Not identified",'Model output'!U261))),"",'Model output'!U261))</f>
        <v/>
      </c>
      <c r="AC262" s="1" t="str">
        <f>IF(OR('Model output'!V261="", AND(ISERROR(SEARCH("Positive",'Model output'!V261)), ISNUMBER(SEARCH("Negative",'Model output'!V261))), ISNUMBER(SEARCH("Uninvolved",'Model output'!V261)), ISNUMBER(SEARCH("not involved",'Model output'!V261)), ISNUMBER(SEARCH("cannot be assessed",'Model output'!V261)), ISNUMBER(SEARCH("Free",'Model output'!V261)), ISNUMBER(SEARCH("1 mm",'Model output'!V261)), ISNUMBER(SEARCH("0.1 CM",'Model output'!V261)), ISNUMBER(SEARCH("less than 0.2 mm",'Model output'!V261)), ISNUMBER(SEARCH("less than 0.5 mm",'Model output'!V261)), ISNUMBER(SEARCH("Margins close",'Model output'!V261)), ISNUMBER(SEARCH("extends close to",'Model output'!V261)), ISNUMBER(SEARCH("abut",'Model output'!V261))), "negative", "positive")</f>
        <v>negative</v>
      </c>
      <c r="AE262" s="26"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27" t="str">
        <f t="shared" si="61"/>
        <v>2</v>
      </c>
      <c r="AG262" s="27" t="str">
        <f t="shared" si="62"/>
        <v>0</v>
      </c>
      <c r="AH262" s="27" t="str">
        <f t="shared" si="63"/>
        <v>0</v>
      </c>
      <c r="AI262" s="34" t="str">
        <f t="shared" si="64"/>
        <v>I</v>
      </c>
      <c r="AJ262" s="26" t="s">
        <v>936</v>
      </c>
      <c r="AK262" s="31" t="s">
        <v>943</v>
      </c>
      <c r="AL262" s="31" t="s">
        <v>944</v>
      </c>
      <c r="AM262" s="31" t="s">
        <v>944</v>
      </c>
      <c r="AN262" s="31" t="s">
        <v>70</v>
      </c>
      <c r="AO262" s="32">
        <f t="shared" ca="1" si="65"/>
        <v>1</v>
      </c>
      <c r="AP262" s="27">
        <f t="shared" si="66"/>
        <v>1</v>
      </c>
      <c r="AQ262" s="27">
        <f t="shared" si="67"/>
        <v>1</v>
      </c>
      <c r="AR262" s="27">
        <f t="shared" si="68"/>
        <v>1</v>
      </c>
      <c r="AS262" s="33">
        <f t="shared" si="69"/>
        <v>1</v>
      </c>
    </row>
    <row r="263" spans="1:45">
      <c r="A263" t="str">
        <f>'Model output'!A262</f>
        <v>TCGA-GE-A2C6</v>
      </c>
      <c r="B263" s="42">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58"/>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output'!G262)),AND(ISNUMBER(SEARCH("V ",'Model output'!G262)), NOT(ISNUMBER(SEARCH("VI",'Model output'!G262)))),ISNUMBER(SEARCH("five",'Model output'!G262)),ISNUMBER(SEARCH("5",'Model output'!G262))))), "lateral", "central"))</f>
        <v>lateral</v>
      </c>
      <c r="H263" t="str">
        <f>IF('Model output'!H262="","negative",IF('Model output'!H262="[]", "negative", IF(OR(ISNUMBER(SEARCH("lymph node",'Model output'!H262)),ISNUMBER(SEARCH("Not mentioned",'Model output'!H262)),ISNUMBER(SEARCH("neck",'Model output'!H262)),ISNUMBER(SEARCH("Not applicable",'Model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3.5 cm</v>
      </c>
      <c r="L263" s="8" t="str">
        <f t="shared" si="60"/>
        <v>3.5cm</v>
      </c>
      <c r="M263" cm="1">
        <f t="array" ref="M263">IF(L263="","",IF(ISNUMBER(SEARCH("cm",L263)),MAX(VALUE(SUBSTITUTE(_xlfn.FILTERXML("&lt;t&gt;&lt;s&gt;"&amp;SUBSTITUTE(L263,",","&lt;/s&gt;&lt;s&gt;")&amp;"&lt;/s&gt;&lt;/t&gt;","//s"),"cm",""))),MAX(VALUE(SUBSTITUTE(_xlfn.FILTERXML("&lt;t&gt;&lt;s&gt;"&amp;SUBSTITUTE(L263,",","&lt;/s&gt;&lt;s&gt;")&amp;"&lt;/s&gt;&lt;/t&gt;","//s"),"mm","")))/10))</f>
        <v>3.5</v>
      </c>
      <c r="N263" t="str">
        <f>IF('Model output'!L262="","",'Model output'!L262)</f>
        <v>Papillary</v>
      </c>
      <c r="O263" t="str">
        <f>IF('Model output'!M262="","",'Model output'!M262)</f>
        <v/>
      </c>
      <c r="P263" t="str">
        <f>IF('Model output'!N262="","",'Model output'!N262)</f>
        <v>2.5 cm</v>
      </c>
      <c r="Q263" t="str">
        <f t="shared" si="59"/>
        <v>2.5cm</v>
      </c>
      <c r="R263" cm="1">
        <f t="array" ref="R263">IF(Q263="","",IF(ISNUMBER(SEARCH("cm",Q263)),MAX(VALUE(SUBSTITUTE(_xlfn.FILTERXML("&lt;t&gt;&lt;s&gt;"&amp;SUBSTITUTE(Q263,",","&lt;/s&gt;&lt;s&gt;")&amp;"&lt;/s&gt;&lt;/t&gt;","//s"),"cm",""))),MAX(VALUE(SUBSTITUTE(_xlfn.FILTERXML("&lt;t&gt;&lt;s&gt;"&amp;SUBSTITUTE(Q263,",","&lt;/s&gt;&lt;s&gt;")&amp;"&lt;/s&gt;&lt;/t&gt;","//s"),"mm","")))/10))</f>
        <v>2.5</v>
      </c>
      <c r="S263" t="str">
        <f>IF(OR('Model output'!P262="",ISNUMBER(SEARCH("Not identified", 'Model output'!P262)),ISNUMBER(SEARCH("Absent",'Model output'!P262)),ISNUMBER(SEARCH("No",'Model output'!P262)),ISNUMBER(SEARCH("Negative",'Model output'!P262))),"negative","positive")</f>
        <v>positive</v>
      </c>
      <c r="T263" t="str">
        <f>IF('Model output'!O262="","",'Model output'!O262)</f>
        <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t="str">
        <f>IF('Model output'!S262="","", IF('Model output'!S262= "[]", "", 'Model output'!S262))</f>
        <v>Focally Present</v>
      </c>
      <c r="Y263" t="str">
        <f>IF(OR('Model output'!S262="",ISNUMBER(SEARCH("Absent",'Model output'!S262)),ISNUMBER(SEARCH("Not identified",'Model output'!S262)),ISNUMBER(SEARCH("limited to thyroid",'Model output'!S262)),ISNUMBER(SEARCH("No",'Model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 IF('Model output'!T262="[]", "", IF('Model output'!T262="Not mentioned", "No", "Yes")))</f>
        <v/>
      </c>
      <c r="AB263" t="str">
        <f>IF(AA263&lt;&gt;"Yes","",IF(OR('Model output'!U262="",'Model output'!U262="[]",ISNUMBER(SEARCH("Not identified",'Model output'!U262))),"",'Model output'!U262))</f>
        <v/>
      </c>
      <c r="AC263" s="1" t="str">
        <f>IF(OR('Model output'!V262="", AND(ISERROR(SEARCH("Positive",'Model output'!V262)), ISNUMBER(SEARCH("Negative",'Model output'!V262))), ISNUMBER(SEARCH("Uninvolved",'Model output'!V262)), ISNUMBER(SEARCH("not involved",'Model output'!V262)), ISNUMBER(SEARCH("cannot be assessed",'Model output'!V262)), ISNUMBER(SEARCH("Free",'Model output'!V262)), ISNUMBER(SEARCH("1 mm",'Model output'!V262)), ISNUMBER(SEARCH("0.1 CM",'Model output'!V262)), ISNUMBER(SEARCH("less than 0.2 mm",'Model output'!V262)), ISNUMBER(SEARCH("less than 0.5 mm",'Model output'!V262)), ISNUMBER(SEARCH("Margins close",'Model output'!V262)), ISNUMBER(SEARCH("extends close to",'Model output'!V262)), ISNUMBER(SEARCH("abut",'Model output'!V262))), "negative", "positive")</f>
        <v>negative</v>
      </c>
      <c r="AE263" s="26"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high</v>
      </c>
      <c r="AF263" s="27" t="str">
        <f t="shared" si="61"/>
        <v>2</v>
      </c>
      <c r="AG263" s="27" t="str">
        <f t="shared" si="62"/>
        <v>1b</v>
      </c>
      <c r="AH263" s="27" t="str">
        <f t="shared" si="63"/>
        <v>0</v>
      </c>
      <c r="AI263" s="34" t="str">
        <f t="shared" si="64"/>
        <v>I</v>
      </c>
      <c r="AJ263" s="26" t="s">
        <v>935</v>
      </c>
      <c r="AK263" s="31" t="s">
        <v>943</v>
      </c>
      <c r="AL263" s="31" t="s">
        <v>940</v>
      </c>
      <c r="AM263" s="31" t="s">
        <v>944</v>
      </c>
      <c r="AN263" s="31" t="s">
        <v>70</v>
      </c>
      <c r="AO263" s="32">
        <f t="shared" si="65"/>
        <v>1</v>
      </c>
      <c r="AP263" s="27">
        <f t="shared" si="66"/>
        <v>1</v>
      </c>
      <c r="AQ263" s="27">
        <f t="shared" si="67"/>
        <v>1</v>
      </c>
      <c r="AR263" s="27">
        <f t="shared" si="68"/>
        <v>1</v>
      </c>
      <c r="AS263" s="33">
        <f t="shared" si="69"/>
        <v>1</v>
      </c>
    </row>
    <row r="264" spans="1:45">
      <c r="A264" t="str">
        <f>'Model output'!A263</f>
        <v>TCGA-H2-A26U</v>
      </c>
      <c r="B264" s="42">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8"/>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output'!G263)),AND(ISNUMBER(SEARCH("V ",'Model output'!G263)), NOT(ISNUMBER(SEARCH("VI",'Model output'!G263)))),ISNUMBER(SEARCH("five",'Model output'!G263)),ISNUMBER(SEARCH("5",'Model output'!G263))))), "lateral", "central"))</f>
        <v/>
      </c>
      <c r="H264" t="str">
        <f>IF('Model output'!H263="","negative",IF('Model output'!H263="[]", "negative", IF(OR(ISNUMBER(SEARCH("lymph node",'Model output'!H263)),ISNUMBER(SEARCH("Not mentioned",'Model output'!H263)),ISNUMBER(SEARCH("neck",'Model output'!H263)),ISNUMBER(SEARCH("Not applicable",'Model output'!H263))),"negative","positive")))</f>
        <v>negative</v>
      </c>
      <c r="I264">
        <f>IF('Model output'!I263="","",IF(ISNUMBER('Model output'!I263),'Model output'!I263,1))</f>
        <v>6</v>
      </c>
      <c r="J264">
        <f>IF('Model output'!J263="","",IF(AND(ISNUMBER('Model output'!J263),'Model output'!J263&lt;=I264),'Model output'!J263,IF(ISNUMBER(SEARCH("0/",'Model output'!J263)),0,1)))</f>
        <v>0</v>
      </c>
      <c r="K264" t="str" cm="1">
        <f t="array" ref="K264">IF(COUNT(FIND({0,1,2,3,4,5,6,7,8,9},'Model output'!K263))&gt;0,'Model output'!K263,"")</f>
        <v/>
      </c>
      <c r="L264" s="8" t="str">
        <f t="shared" si="60"/>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v>
      </c>
      <c r="O264" t="str">
        <f>IF('Model output'!M263="","",'Model output'!M263)</f>
        <v/>
      </c>
      <c r="P264" t="str">
        <f>IF('Model output'!N263="","",'Model output'!N263)</f>
        <v>1.5 cm</v>
      </c>
      <c r="Q264" t="str">
        <f t="shared" si="59"/>
        <v>1.5cm</v>
      </c>
      <c r="R264" cm="1">
        <f t="array" ref="R264">IF(Q264="","",IF(ISNUMBER(SEARCH("cm",Q264)),MAX(VALUE(SUBSTITUTE(_xlfn.FILTERXML("&lt;t&gt;&lt;s&gt;"&amp;SUBSTITUTE(Q264,",","&lt;/s&gt;&lt;s&gt;")&amp;"&lt;/s&gt;&lt;/t&gt;","//s"),"cm",""))),MAX(VALUE(SUBSTITUTE(_xlfn.FILTERXML("&lt;t&gt;&lt;s&gt;"&amp;SUBSTITUTE(Q264,",","&lt;/s&gt;&lt;s&gt;")&amp;"&lt;/s&gt;&lt;/t&gt;","//s"),"mm","")))/10))</f>
        <v>1.5</v>
      </c>
      <c r="S264" t="str">
        <f>IF(OR('Model output'!P263="",ISNUMBER(SEARCH("Not identified", 'Model output'!P263)),ISNUMBER(SEARCH("Absent",'Model output'!P263)),ISNUMBER(SEARCH("No",'Model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positive</v>
      </c>
      <c r="X264" t="str">
        <f>IF('Model output'!S263="","", IF('Model output'!S263= "[]", "", 'Model output'!S263))</f>
        <v>Minimal</v>
      </c>
      <c r="Y264" t="str">
        <f>IF(OR('Model output'!S263="",ISNUMBER(SEARCH("Absent",'Model output'!S263)),ISNUMBER(SEARCH("Not identified",'Model output'!S263)),ISNUMBER(SEARCH("limited to thyroid",'Model output'!S263)),ISNUMBER(SEARCH("No",'Model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 IF('Model output'!T263="[]", "", IF('Model output'!T263="Not mentioned", "No", "Yes")))</f>
        <v/>
      </c>
      <c r="AB264" t="str">
        <f>IF(AA264&lt;&gt;"Yes","",IF(OR('Model output'!U263="",'Model output'!U263="[]",ISNUMBER(SEARCH("Not identified",'Model output'!U263))),"",'Model output'!U263))</f>
        <v/>
      </c>
      <c r="AC264" s="1" t="str">
        <f>IF(OR('Model output'!V263="", AND(ISERROR(SEARCH("Positive",'Model output'!V263)), ISNUMBER(SEARCH("Negative",'Model output'!V263))), ISNUMBER(SEARCH("Uninvolved",'Model output'!V263)), ISNUMBER(SEARCH("not involved",'Model output'!V263)), ISNUMBER(SEARCH("cannot be assessed",'Model output'!V263)), ISNUMBER(SEARCH("Free",'Model output'!V263)), ISNUMBER(SEARCH("1 mm",'Model output'!V263)), ISNUMBER(SEARCH("0.1 CM",'Model output'!V263)), ISNUMBER(SEARCH("less than 0.2 mm",'Model output'!V263)), ISNUMBER(SEARCH("less than 0.5 mm",'Model output'!V263)), ISNUMBER(SEARCH("Margins close",'Model output'!V263)), ISNUMBER(SEARCH("extends close to",'Model output'!V263)), ISNUMBER(SEARCH("abut",'Model output'!V263))), "negative", "positive")</f>
        <v>positive</v>
      </c>
      <c r="AE264" s="26"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27" t="str">
        <f t="shared" si="61"/>
        <v>1b</v>
      </c>
      <c r="AG264" s="27" t="str">
        <f t="shared" si="62"/>
        <v>0</v>
      </c>
      <c r="AH264" s="27" t="str">
        <f t="shared" si="63"/>
        <v>0</v>
      </c>
      <c r="AI264" s="34" t="str">
        <f t="shared" si="64"/>
        <v>I</v>
      </c>
      <c r="AJ264" s="26" t="s">
        <v>935</v>
      </c>
      <c r="AK264" s="31" t="s">
        <v>940</v>
      </c>
      <c r="AL264" s="31" t="s">
        <v>941</v>
      </c>
      <c r="AM264" s="31" t="s">
        <v>944</v>
      </c>
      <c r="AN264" s="31" t="s">
        <v>70</v>
      </c>
      <c r="AO264" s="32">
        <f t="shared" si="65"/>
        <v>1</v>
      </c>
      <c r="AP264" s="27">
        <f t="shared" si="66"/>
        <v>1</v>
      </c>
      <c r="AQ264" s="27">
        <f t="shared" si="67"/>
        <v>1</v>
      </c>
      <c r="AR264" s="27">
        <f t="shared" si="68"/>
        <v>1</v>
      </c>
      <c r="AS264" s="33">
        <f t="shared" si="69"/>
        <v>1</v>
      </c>
    </row>
    <row r="265" spans="1:45">
      <c r="A265" t="str">
        <f>'Model output'!A264</f>
        <v>TCGA-H2-A2K9</v>
      </c>
      <c r="B265" s="42">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2</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58"/>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output'!G264)),AND(ISNUMBER(SEARCH("V ",'Model output'!G264)), NOT(ISNUMBER(SEARCH("VI",'Model output'!G264)))),ISNUMBER(SEARCH("five",'Model output'!G264)),ISNUMBER(SEARCH("5",'Model output'!G264))))), "lateral", "central"))</f>
        <v>lateral</v>
      </c>
      <c r="H265" t="str">
        <f>IF('Model output'!H264="","negative",IF('Model output'!H264="[]", "negative", IF(OR(ISNUMBER(SEARCH("lymph node",'Model output'!H264)),ISNUMBER(SEARCH("Not mentioned",'Model output'!H264)),ISNUMBER(SEARCH("neck",'Model output'!H264)),ISNUMBER(SEARCH("Not applicable",'Model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0.8 cm</v>
      </c>
      <c r="L265" s="8" t="str">
        <f t="shared" si="60"/>
        <v>0.8cm</v>
      </c>
      <c r="M265" cm="1">
        <f t="array" ref="M265">IF(L265="","",IF(ISNUMBER(SEARCH("cm",L265)),MAX(VALUE(SUBSTITUTE(_xlfn.FILTERXML("&lt;t&gt;&lt;s&gt;"&amp;SUBSTITUTE(L265,",","&lt;/s&gt;&lt;s&gt;")&amp;"&lt;/s&gt;&lt;/t&gt;","//s"),"cm",""))),MAX(VALUE(SUBSTITUTE(_xlfn.FILTERXML("&lt;t&gt;&lt;s&gt;"&amp;SUBSTITUTE(L265,",","&lt;/s&gt;&lt;s&gt;")&amp;"&lt;/s&gt;&lt;/t&gt;","//s"),"mm","")))/10))</f>
        <v>0.8</v>
      </c>
      <c r="N265" t="str">
        <f>IF('Model output'!L264="","",'Model output'!L264)</f>
        <v>Papillary carcinoma</v>
      </c>
      <c r="O265" t="str">
        <f>IF('Model output'!M264="","",'Model output'!M264)</f>
        <v>Papillary and follicular variant, multifocal</v>
      </c>
      <c r="P265" t="str">
        <f>IF('Model output'!N264="","",'Model output'!N264)</f>
        <v>2.8 cm</v>
      </c>
      <c r="Q265" t="str">
        <f t="shared" si="59"/>
        <v>2.8cm</v>
      </c>
      <c r="R265" cm="1">
        <f t="array" ref="R265">IF(Q265="","",IF(ISNUMBER(SEARCH("cm",Q265)),MAX(VALUE(SUBSTITUTE(_xlfn.FILTERXML("&lt;t&gt;&lt;s&gt;"&amp;SUBSTITUTE(Q265,",","&lt;/s&gt;&lt;s&gt;")&amp;"&lt;/s&gt;&lt;/t&gt;","//s"),"cm",""))),MAX(VALUE(SUBSTITUTE(_xlfn.FILTERXML("&lt;t&gt;&lt;s&gt;"&amp;SUBSTITUTE(Q265,",","&lt;/s&gt;&lt;s&gt;")&amp;"&lt;/s&gt;&lt;/t&gt;","//s"),"mm","")))/10))</f>
        <v>2.8</v>
      </c>
      <c r="S265" t="str">
        <f>IF(OR('Model output'!P264="",ISNUMBER(SEARCH("Not identified", 'Model output'!P264)),ISNUMBER(SEARCH("Absent",'Model output'!P264)),ISNUMBER(SEARCH("No",'Model output'!P264)),ISNUMBER(SEARCH("Negative",'Model output'!P264))),"negative","positive")</f>
        <v>positive</v>
      </c>
      <c r="T265" t="str">
        <f>IF('Model output'!O264="","",'Model output'!O264)</f>
        <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positive</v>
      </c>
      <c r="X265" t="str">
        <f>IF('Model output'!S264="","", IF('Model output'!S264= "[]", "", 'Model output'!S264))</f>
        <v>Present</v>
      </c>
      <c r="Y265" t="str">
        <f>IF(OR('Model output'!S264="",ISNUMBER(SEARCH("Absent",'Model output'!S264)),ISNUMBER(SEARCH("Not identified",'Model output'!S264)),ISNUMBER(SEARCH("limited to thyroid",'Model output'!S264)),ISNUMBER(SEARCH("No",'Model output'!S264)),ISNUMBER(SEARCH("negative",'Model output'!S264))),"negative",IF(Z265="positive","gETE", "positive"))</f>
        <v>positive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 IF('Model output'!T264="[]", "", IF('Model output'!T264="Not mentioned", "No", "Yes")))</f>
        <v/>
      </c>
      <c r="AB265" t="str">
        <f>IF(AA265&lt;&gt;"Yes","",IF(OR('Model output'!U264="",'Model output'!U264="[]",ISNUMBER(SEARCH("Not identified",'Model output'!U264))),"",'Model output'!U264))</f>
        <v/>
      </c>
      <c r="AC265" s="1" t="str">
        <f>IF(OR('Model output'!V264="", AND(ISERROR(SEARCH("Positive",'Model output'!V264)), ISNUMBER(SEARCH("Negative",'Model output'!V264))), ISNUMBER(SEARCH("Uninvolved",'Model output'!V264)), ISNUMBER(SEARCH("not involved",'Model output'!V264)), ISNUMBER(SEARCH("cannot be assessed",'Model output'!V264)), ISNUMBER(SEARCH("Free",'Model output'!V264)), ISNUMBER(SEARCH("1 mm",'Model output'!V264)), ISNUMBER(SEARCH("0.1 CM",'Model output'!V264)), ISNUMBER(SEARCH("less than 0.2 mm",'Model output'!V264)), ISNUMBER(SEARCH("less than 0.5 mm",'Model output'!V264)), ISNUMBER(SEARCH("Margins close",'Model output'!V264)), ISNUMBER(SEARCH("extends close to",'Model output'!V264)), ISNUMBER(SEARCH("abut",'Model output'!V264))), "negative", "positive")</f>
        <v>negative</v>
      </c>
      <c r="AE265" s="26"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intermediate</v>
      </c>
      <c r="AF265" s="27" t="str">
        <f t="shared" si="61"/>
        <v>2</v>
      </c>
      <c r="AG265" s="27" t="str">
        <f t="shared" si="62"/>
        <v>1b</v>
      </c>
      <c r="AH265" s="27" t="str">
        <f t="shared" si="63"/>
        <v>0</v>
      </c>
      <c r="AI265" s="34" t="str">
        <f t="shared" si="64"/>
        <v>I</v>
      </c>
      <c r="AJ265" s="26" t="s">
        <v>937</v>
      </c>
      <c r="AK265" s="31" t="s">
        <v>943</v>
      </c>
      <c r="AL265" s="31" t="s">
        <v>945</v>
      </c>
      <c r="AM265" s="31" t="s">
        <v>944</v>
      </c>
      <c r="AN265" s="31" t="s">
        <v>70</v>
      </c>
      <c r="AO265" s="32">
        <f t="shared" ca="1" si="65"/>
        <v>1</v>
      </c>
      <c r="AP265" s="27">
        <f t="shared" si="66"/>
        <v>1</v>
      </c>
      <c r="AQ265" s="27">
        <f t="shared" si="67"/>
        <v>0</v>
      </c>
      <c r="AR265" s="27">
        <f t="shared" si="68"/>
        <v>1</v>
      </c>
      <c r="AS265" s="33">
        <f t="shared" si="69"/>
        <v>1</v>
      </c>
    </row>
    <row r="266" spans="1:45">
      <c r="A266" t="str">
        <f>'Model output'!A265</f>
        <v>TCGA-H2-A3RI</v>
      </c>
      <c r="B266" s="42">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8"/>
        <v>positive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output'!G265)),AND(ISNUMBER(SEARCH("V ",'Model output'!G265)), NOT(ISNUMBER(SEARCH("VI",'Model output'!G265)))),ISNUMBER(SEARCH("five",'Model output'!G265)),ISNUMBER(SEARCH("5",'Model output'!G265))))), "lateral", "central"))</f>
        <v/>
      </c>
      <c r="H266" t="str">
        <f>IF('Model output'!H265="","negative",IF('Model output'!H265="[]", "negative", IF(OR(ISNUMBER(SEARCH("lymph node",'Model output'!H265)),ISNUMBER(SEARCH("Not mentioned",'Model output'!H265)),ISNUMBER(SEARCH("neck",'Model output'!H265)),ISNUMBER(SEARCH("Not applicable",'Model output'!H265))),"negative","positive")))</f>
        <v>negative</v>
      </c>
      <c r="I266">
        <f>IF('Model output'!I265="","",IF(ISNUMBER('Model output'!I265),'Model output'!I265,1))</f>
        <v>5</v>
      </c>
      <c r="J266">
        <f>IF('Model output'!J265="","",IF(AND(ISNUMBER('Model output'!J265),'Model output'!J265&lt;=I266),'Model output'!J265,IF(ISNUMBER(SEARCH("0/",'Model output'!J265)),0,1)))</f>
        <v>0</v>
      </c>
      <c r="K266" t="str" cm="1">
        <f t="array" ref="K266">IF(COUNT(FIND({0,1,2,3,4,5,6,7,8,9},'Model output'!K265))&gt;0,'Model output'!K265,"")</f>
        <v>2.7 cm</v>
      </c>
      <c r="L266" s="8" t="str">
        <f t="shared" si="60"/>
        <v>2.7cm</v>
      </c>
      <c r="M266" cm="1">
        <f t="array" ref="M266">IF(L266="","",IF(ISNUMBER(SEARCH("cm",L266)),MAX(VALUE(SUBSTITUTE(_xlfn.FILTERXML("&lt;t&gt;&lt;s&gt;"&amp;SUBSTITUTE(L266,",","&lt;/s&gt;&lt;s&gt;")&amp;"&lt;/s&gt;&lt;/t&gt;","//s"),"cm",""))),MAX(VALUE(SUBSTITUTE(_xlfn.FILTERXML("&lt;t&gt;&lt;s&gt;"&amp;SUBSTITUTE(L266,",","&lt;/s&gt;&lt;s&gt;")&amp;"&lt;/s&gt;&lt;/t&gt;","//s"),"mm","")))/10))</f>
        <v>2.7</v>
      </c>
      <c r="N266" t="str">
        <f>IF('Model output'!L265="","",'Model output'!L265)</f>
        <v>Papillary carcinoma</v>
      </c>
      <c r="O266" t="str">
        <f>IF('Model output'!M265="","",'Model output'!M265)</f>
        <v/>
      </c>
      <c r="P266" t="str">
        <f>IF('Model output'!N265="","",'Model output'!N265)</f>
        <v>2.7 cm</v>
      </c>
      <c r="Q266" t="str">
        <f t="shared" si="59"/>
        <v>2.7cm</v>
      </c>
      <c r="R266" cm="1">
        <f t="array" ref="R266">IF(Q266="","",IF(ISNUMBER(SEARCH("cm",Q266)),MAX(VALUE(SUBSTITUTE(_xlfn.FILTERXML("&lt;t&gt;&lt;s&gt;"&amp;SUBSTITUTE(Q266,",","&lt;/s&gt;&lt;s&gt;")&amp;"&lt;/s&gt;&lt;/t&gt;","//s"),"cm",""))),MAX(VALUE(SUBSTITUTE(_xlfn.FILTERXML("&lt;t&gt;&lt;s&gt;"&amp;SUBSTITUTE(Q266,",","&lt;/s&gt;&lt;s&gt;")&amp;"&lt;/s&gt;&lt;/t&gt;","//s"),"mm","")))/10))</f>
        <v>2.7</v>
      </c>
      <c r="S266" t="str">
        <f>IF(OR('Model output'!P265="",ISNUMBER(SEARCH("Not identified", 'Model output'!P265)),ISNUMBER(SEARCH("Absent",'Model output'!P265)),ISNUMBER(SEARCH("No",'Model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t="str">
        <f>IF('Model output'!S265="","", IF('Model output'!S265= "[]", "", 'Model output'!S265))</f>
        <v>Present</v>
      </c>
      <c r="Y266" t="str">
        <f>IF(OR('Model output'!S265="",ISNUMBER(SEARCH("Absent",'Model output'!S265)),ISNUMBER(SEARCH("Not identified",'Model output'!S265)),ISNUMBER(SEARCH("limited to thyroid",'Model output'!S265)),ISNUMBER(SEARCH("No",'Model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 IF('Model output'!T265="[]", "", IF('Model output'!T265="Not mentioned", "No", "Yes")))</f>
        <v/>
      </c>
      <c r="AB266" t="str">
        <f>IF(AA266&lt;&gt;"Yes","",IF(OR('Model output'!U265="",'Model output'!U265="[]",ISNUMBER(SEARCH("Not identified",'Model output'!U265))),"",'Model output'!U265))</f>
        <v/>
      </c>
      <c r="AC266" s="1" t="str">
        <f>IF(OR('Model output'!V265="", AND(ISERROR(SEARCH("Positive",'Model output'!V265)), ISNUMBER(SEARCH("Negative",'Model output'!V265))), ISNUMBER(SEARCH("Uninvolved",'Model output'!V265)), ISNUMBER(SEARCH("not involved",'Model output'!V265)), ISNUMBER(SEARCH("cannot be assessed",'Model output'!V265)), ISNUMBER(SEARCH("Free",'Model output'!V265)), ISNUMBER(SEARCH("1 mm",'Model output'!V265)), ISNUMBER(SEARCH("0.1 CM",'Model output'!V265)), ISNUMBER(SEARCH("less than 0.2 mm",'Model output'!V265)), ISNUMBER(SEARCH("less than 0.5 mm",'Model output'!V265)), ISNUMBER(SEARCH("Margins close",'Model output'!V265)), ISNUMBER(SEARCH("extends close to",'Model output'!V265)), ISNUMBER(SEARCH("abut",'Model output'!V265))), "negative", "positive")</f>
        <v>negative</v>
      </c>
      <c r="AE266" s="26"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intermediate</v>
      </c>
      <c r="AF266" s="27" t="str">
        <f t="shared" si="61"/>
        <v>2</v>
      </c>
      <c r="AG266" s="27" t="str">
        <f t="shared" si="62"/>
        <v>0</v>
      </c>
      <c r="AH266" s="27" t="str">
        <f t="shared" si="63"/>
        <v>0</v>
      </c>
      <c r="AI266" s="34" t="str">
        <f t="shared" si="64"/>
        <v>I</v>
      </c>
      <c r="AJ266" s="26" t="s">
        <v>937</v>
      </c>
      <c r="AK266" s="31" t="s">
        <v>943</v>
      </c>
      <c r="AL266" s="31" t="s">
        <v>941</v>
      </c>
      <c r="AM266" s="31" t="s">
        <v>944</v>
      </c>
      <c r="AN266" s="31" t="s">
        <v>70</v>
      </c>
      <c r="AO266" s="32">
        <f t="shared" ca="1" si="65"/>
        <v>1</v>
      </c>
      <c r="AP266" s="27">
        <f t="shared" si="66"/>
        <v>1</v>
      </c>
      <c r="AQ266" s="27">
        <f t="shared" si="67"/>
        <v>1</v>
      </c>
      <c r="AR266" s="27">
        <f t="shared" si="68"/>
        <v>1</v>
      </c>
      <c r="AS266" s="33">
        <f t="shared" si="69"/>
        <v>1</v>
      </c>
    </row>
    <row r="267" spans="1:45">
      <c r="A267" t="str">
        <f>'Model output'!A266</f>
        <v>TCGA-H2-A421</v>
      </c>
      <c r="B267" s="42">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X</v>
      </c>
      <c r="F267" t="str">
        <f t="shared" si="58"/>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output'!G266)),AND(ISNUMBER(SEARCH("V ",'Model output'!G266)), NOT(ISNUMBER(SEARCH("VI",'Model output'!G266)))),ISNUMBER(SEARCH("five",'Model output'!G266)),ISNUMBER(SEARCH("5",'Model output'!G266))))), "lateral", "central"))</f>
        <v>central</v>
      </c>
      <c r="H267" t="str">
        <f>IF('Model output'!H266="","negative",IF('Model output'!H266="[]", "negative", IF(OR(ISNUMBER(SEARCH("lymph node",'Model output'!H266)),ISNUMBER(SEARCH("Not mentioned",'Model output'!H266)),ISNUMBER(SEARCH("neck",'Model output'!H266)),ISNUMBER(SEARCH("Not applicable",'Model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60"/>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59"/>
        <v>1.5cm</v>
      </c>
      <c r="R267" cm="1">
        <f t="array" ref="R267">IF(Q267="","",IF(ISNUMBER(SEARCH("cm",Q267)),MAX(VALUE(SUBSTITUTE(_xlfn.FILTERXML("&lt;t&gt;&lt;s&gt;"&amp;SUBSTITUTE(Q267,",","&lt;/s&gt;&lt;s&gt;")&amp;"&lt;/s&gt;&lt;/t&gt;","//s"),"cm",""))),MAX(VALUE(SUBSTITUTE(_xlfn.FILTERXML("&lt;t&gt;&lt;s&gt;"&amp;SUBSTITUTE(Q267,",","&lt;/s&gt;&lt;s&gt;")&amp;"&lt;/s&gt;&lt;/t&gt;","//s"),"mm","")))/10))</f>
        <v>1.5</v>
      </c>
      <c r="S267" t="str">
        <f>IF(OR('Model output'!P266="",ISNUMBER(SEARCH("Not identified", 'Model output'!P266)),ISNUMBER(SEARCH("Absent",'Model output'!P266)),ISNUMBER(SEARCH("No",'Model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positive</v>
      </c>
      <c r="X267" t="str">
        <f>IF('Model output'!S266="","", IF('Model output'!S266= "[]", "", 'Model output'!S266))</f>
        <v>Present</v>
      </c>
      <c r="Y267" t="str">
        <f>IF(OR('Model output'!S266="",ISNUMBER(SEARCH("Absent",'Model output'!S266)),ISNUMBER(SEARCH("Not identified",'Model output'!S266)),ISNUMBER(SEARCH("limited to thyroid",'Model output'!S266)),ISNUMBER(SEARCH("No",'Model output'!S266)),ISNUMBER(SEARCH("negative",'Model output'!S266))),"negative",IF(Z267="positive","gETE", "positive"))</f>
        <v>positive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 IF('Model output'!T266="[]", "", IF('Model output'!T266="Not mentioned", "No", "Yes")))</f>
        <v/>
      </c>
      <c r="AB267" t="str">
        <f>IF(AA267&lt;&gt;"Yes","",IF(OR('Model output'!U266="",'Model output'!U266="[]",ISNUMBER(SEARCH("Not identified",'Model output'!U266))),"",'Model output'!U266))</f>
        <v/>
      </c>
      <c r="AC267" s="1" t="str">
        <f>IF(OR('Model output'!V266="", AND(ISERROR(SEARCH("Positive",'Model output'!V266)), ISNUMBER(SEARCH("Negative",'Model output'!V266))), ISNUMBER(SEARCH("Uninvolved",'Model output'!V266)), ISNUMBER(SEARCH("not involved",'Model output'!V266)), ISNUMBER(SEARCH("cannot be assessed",'Model output'!V266)), ISNUMBER(SEARCH("Free",'Model output'!V266)), ISNUMBER(SEARCH("1 mm",'Model output'!V266)), ISNUMBER(SEARCH("0.1 CM",'Model output'!V266)), ISNUMBER(SEARCH("less than 0.2 mm",'Model output'!V266)), ISNUMBER(SEARCH("less than 0.5 mm",'Model output'!V266)), ISNUMBER(SEARCH("Margins close",'Model output'!V266)), ISNUMBER(SEARCH("extends close to",'Model output'!V266)), ISNUMBER(SEARCH("abut",'Model output'!V266))), "negative", "positive")</f>
        <v>positive</v>
      </c>
      <c r="AE267" s="26"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27" t="str">
        <f t="shared" si="61"/>
        <v>1b</v>
      </c>
      <c r="AG267" s="27" t="str">
        <f t="shared" si="62"/>
        <v>1a</v>
      </c>
      <c r="AH267" s="27" t="str">
        <f t="shared" si="63"/>
        <v>0</v>
      </c>
      <c r="AI267" s="34" t="str">
        <f t="shared" si="64"/>
        <v>I</v>
      </c>
      <c r="AJ267" s="26" t="s">
        <v>935</v>
      </c>
      <c r="AK267" s="31" t="s">
        <v>940</v>
      </c>
      <c r="AL267" s="31" t="s">
        <v>945</v>
      </c>
      <c r="AM267" s="31" t="s">
        <v>941</v>
      </c>
      <c r="AN267" s="31" t="s">
        <v>70</v>
      </c>
      <c r="AO267" s="32">
        <f t="shared" si="65"/>
        <v>1</v>
      </c>
      <c r="AP267" s="27">
        <f t="shared" si="66"/>
        <v>1</v>
      </c>
      <c r="AQ267" s="27">
        <f t="shared" si="67"/>
        <v>1</v>
      </c>
      <c r="AR267" s="27">
        <f t="shared" si="68"/>
        <v>1</v>
      </c>
      <c r="AS267" s="33">
        <f t="shared" si="69"/>
        <v>1</v>
      </c>
    </row>
    <row r="268" spans="1:45">
      <c r="A268" t="str">
        <f>'Model output'!A267</f>
        <v>TCGA-H2-A422</v>
      </c>
      <c r="B268" s="42">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8"/>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output'!G267)),AND(ISNUMBER(SEARCH("V ",'Model output'!G267)), NOT(ISNUMBER(SEARCH("VI",'Model output'!G267)))),ISNUMBER(SEARCH("five",'Model output'!G267)),ISNUMBER(SEARCH("5",'Model output'!G267))))), "lateral", "central"))</f>
        <v/>
      </c>
      <c r="H268" t="str">
        <f>IF('Model output'!H267="","negative",IF('Model output'!H267="[]", "negative", IF(OR(ISNUMBER(SEARCH("lymph node",'Model output'!H267)),ISNUMBER(SEARCH("Not mentioned",'Model output'!H267)),ISNUMBER(SEARCH("neck",'Model output'!H267)),ISNUMBER(SEARCH("Not applicable",'Model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8" t="str">
        <f t="shared" si="60"/>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v>
      </c>
      <c r="O268" t="str">
        <f>IF('Model output'!M267="","",'Model output'!M267)</f>
        <v>Classical</v>
      </c>
      <c r="P268" t="str">
        <f>IF('Model output'!N267="","",'Model output'!N267)</f>
        <v>3 cm</v>
      </c>
      <c r="Q268" t="str">
        <f t="shared" si="59"/>
        <v>3cm</v>
      </c>
      <c r="R268" cm="1">
        <f t="array" ref="R268">IF(Q268="","",IF(ISNUMBER(SEARCH("cm",Q268)),MAX(VALUE(SUBSTITUTE(_xlfn.FILTERXML("&lt;t&gt;&lt;s&gt;"&amp;SUBSTITUTE(Q268,",","&lt;/s&gt;&lt;s&gt;")&amp;"&lt;/s&gt;&lt;/t&gt;","//s"),"cm",""))),MAX(VALUE(SUBSTITUTE(_xlfn.FILTERXML("&lt;t&gt;&lt;s&gt;"&amp;SUBSTITUTE(Q268,",","&lt;/s&gt;&lt;s&gt;")&amp;"&lt;/s&gt;&lt;/t&gt;","//s"),"mm","")))/10))</f>
        <v>3</v>
      </c>
      <c r="S268" t="str">
        <f>IF(OR('Model output'!P267="",ISNUMBER(SEARCH("Not identified", 'Model output'!P267)),ISNUMBER(SEARCH("Absent",'Model output'!P267)),ISNUMBER(SEARCH("No",'Model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positive</v>
      </c>
      <c r="X268" t="str">
        <f>IF('Model output'!S267="","", IF('Model output'!S267= "[]", "", 'Model output'!S267))</f>
        <v/>
      </c>
      <c r="Y268" t="str">
        <f>IF(OR('Model output'!S267="",ISNUMBER(SEARCH("Absent",'Model output'!S267)),ISNUMBER(SEARCH("Not identified",'Model output'!S267)),ISNUMBER(SEARCH("limited to thyroid",'Model output'!S267)),ISNUMBER(SEARCH("No",'Model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 IF('Model output'!T267="[]", "", IF('Model output'!T267="Not mentioned", "No", "Yes")))</f>
        <v/>
      </c>
      <c r="AB268" t="str">
        <f>IF(AA268&lt;&gt;"Yes","",IF(OR('Model output'!U267="",'Model output'!U267="[]",ISNUMBER(SEARCH("Not identified",'Model output'!U267))),"",'Model output'!U267))</f>
        <v/>
      </c>
      <c r="AC268" s="1" t="str">
        <f>IF(OR('Model output'!V267="", AND(ISERROR(SEARCH("Positive",'Model output'!V267)), ISNUMBER(SEARCH("Negative",'Model output'!V267))), ISNUMBER(SEARCH("Uninvolved",'Model output'!V267)), ISNUMBER(SEARCH("not involved",'Model output'!V267)), ISNUMBER(SEARCH("cannot be assessed",'Model output'!V267)), ISNUMBER(SEARCH("Free",'Model output'!V267)), ISNUMBER(SEARCH("1 mm",'Model output'!V267)), ISNUMBER(SEARCH("0.1 CM",'Model output'!V267)), ISNUMBER(SEARCH("less than 0.2 mm",'Model output'!V267)), ISNUMBER(SEARCH("less than 0.5 mm",'Model output'!V267)), ISNUMBER(SEARCH("Margins close",'Model output'!V267)), ISNUMBER(SEARCH("extends close to",'Model output'!V267)), ISNUMBER(SEARCH("abut",'Model output'!V267))), "negative", "positive")</f>
        <v>negative</v>
      </c>
      <c r="AE268" s="26"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27" t="str">
        <f t="shared" si="61"/>
        <v>2</v>
      </c>
      <c r="AG268" s="27" t="str">
        <f t="shared" si="62"/>
        <v>0</v>
      </c>
      <c r="AH268" s="27" t="str">
        <f t="shared" si="63"/>
        <v>0</v>
      </c>
      <c r="AI268" s="34" t="str">
        <f t="shared" si="64"/>
        <v>I</v>
      </c>
      <c r="AJ268" s="26" t="s">
        <v>937</v>
      </c>
      <c r="AK268" s="31" t="s">
        <v>943</v>
      </c>
      <c r="AL268" s="31" t="s">
        <v>941</v>
      </c>
      <c r="AM268" s="31" t="s">
        <v>944</v>
      </c>
      <c r="AN268" s="31" t="s">
        <v>70</v>
      </c>
      <c r="AO268" s="32">
        <f t="shared" ca="1" si="65"/>
        <v>1</v>
      </c>
      <c r="AP268" s="27">
        <f t="shared" si="66"/>
        <v>1</v>
      </c>
      <c r="AQ268" s="27">
        <f t="shared" si="67"/>
        <v>1</v>
      </c>
      <c r="AR268" s="27">
        <f t="shared" si="68"/>
        <v>1</v>
      </c>
      <c r="AS268" s="33">
        <f t="shared" si="69"/>
        <v>1</v>
      </c>
    </row>
    <row r="269" spans="1:45">
      <c r="A269" t="str">
        <f>'Model output'!A268</f>
        <v>TCGA-IM-A41Y</v>
      </c>
      <c r="B269" s="42">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
      </c>
      <c r="F269" t="str">
        <f t="shared" si="58"/>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output'!G268)),AND(ISNUMBER(SEARCH("V ",'Model output'!G268)), NOT(ISNUMBER(SEARCH("VI",'Model output'!G268)))),ISNUMBER(SEARCH("five",'Model output'!G268)),ISNUMBER(SEARCH("5",'Model output'!G268))))), "lateral", "central"))</f>
        <v>central</v>
      </c>
      <c r="H269" t="str">
        <f>IF('Model output'!H268="","negative",IF('Model output'!H268="[]", "negative", IF(OR(ISNUMBER(SEARCH("lymph node",'Model output'!H268)),ISNUMBER(SEARCH("Not mentioned",'Model output'!H268)),ISNUMBER(SEARCH("neck",'Model output'!H268)),ISNUMBER(SEARCH("Not applicable",'Model output'!H268))),"negative","positive")))</f>
        <v>negative</v>
      </c>
      <c r="I269">
        <f>IF('Model output'!I268="","",IF(ISNUMBER('Model output'!I268),'Model output'!I268,1))</f>
        <v>18</v>
      </c>
      <c r="J269">
        <f>IF('Model output'!J268="","",IF(AND(ISNUMBER('Model output'!J268),'Model output'!J268&lt;=I269),'Model output'!J268,IF(ISNUMBER(SEARCH("0/",'Model output'!J268)),0,1)))</f>
        <v>4</v>
      </c>
      <c r="K269" t="str" cm="1">
        <f t="array" ref="K269">IF(COUNT(FIND({0,1,2,3,4,5,6,7,8,9},'Model output'!K268))&gt;0,'Model output'!K268,"")</f>
        <v/>
      </c>
      <c r="L269" s="8" t="str">
        <f t="shared" si="60"/>
        <v/>
      </c>
      <c r="M269" t="str" cm="1">
        <f t="array" ref="M269">IF(L269="","",IF(ISNUMBER(SEARCH("cm",L269)),MAX(VALUE(SUBSTITUTE(_xlfn.FILTERXML("&lt;t&gt;&lt;s&gt;"&amp;SUBSTITUTE(L269,",","&lt;/s&gt;&lt;s&gt;")&amp;"&lt;/s&gt;&lt;/t&gt;","//s"),"cm",""))),MAX(VALUE(SUBSTITUTE(_xlfn.FILTERXML("&lt;t&gt;&lt;s&gt;"&amp;SUBSTITUTE(L269,",","&lt;/s&gt;&lt;s&gt;")&amp;"&lt;/s&gt;&lt;/t&gt;","//s"),"mm","")))/10))</f>
        <v/>
      </c>
      <c r="N269" t="str">
        <f>IF('Model output'!L268="","",'Model output'!L268)</f>
        <v>Papillary carcinoma</v>
      </c>
      <c r="O269" t="str">
        <f>IF('Model output'!M268="","",'Model output'!M268)</f>
        <v>Diffuse sclerosing variant, Classical (papillary), Follicular, Tall cell</v>
      </c>
      <c r="P269" t="str">
        <f>IF('Model output'!N268="","",'Model output'!N268)</f>
        <v>6.8 cm</v>
      </c>
      <c r="Q269" t="str">
        <f t="shared" si="59"/>
        <v>6.8cm</v>
      </c>
      <c r="R269" cm="1">
        <f t="array" ref="R269">IF(Q269="","",IF(ISNUMBER(SEARCH("cm",Q269)),MAX(VALUE(SUBSTITUTE(_xlfn.FILTERXML("&lt;t&gt;&lt;s&gt;"&amp;SUBSTITUTE(Q269,",","&lt;/s&gt;&lt;s&gt;")&amp;"&lt;/s&gt;&lt;/t&gt;","//s"),"cm",""))),MAX(VALUE(SUBSTITUTE(_xlfn.FILTERXML("&lt;t&gt;&lt;s&gt;"&amp;SUBSTITUTE(Q269,",","&lt;/s&gt;&lt;s&gt;")&amp;"&lt;/s&gt;&lt;/t&gt;","//s"),"mm","")))/10))</f>
        <v>6.8</v>
      </c>
      <c r="S269" t="str">
        <f>IF(OR('Model output'!P268="",ISNUMBER(SEARCH("Not identified", 'Model output'!P268)),ISNUMBER(SEARCH("Absent",'Model output'!P268)),ISNUMBER(SEARCH("No",'Model output'!P268)),ISNUMBER(SEARCH("Negative",'Model output'!P268))),"negative","positive")</f>
        <v>positive</v>
      </c>
      <c r="T269" t="str">
        <f>IF('Model output'!O268="","",'Model output'!O268)</f>
        <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t="str">
        <f>IF('Model output'!S268="","", IF('Model output'!S268= "[]", "", 'Model output'!S268))</f>
        <v>Minimal</v>
      </c>
      <c r="Y269" t="str">
        <f>IF(OR('Model output'!S268="",ISNUMBER(SEARCH("Absent",'Model output'!S268)),ISNUMBER(SEARCH("Not identified",'Model output'!S268)),ISNUMBER(SEARCH("limited to thyroid",'Model output'!S268)),ISNUMBER(SEARCH("No",'Model output'!S268)),ISNUMBER(SEARCH("negative",'Model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 IF('Model output'!T268="[]", "", IF('Model output'!T268="Not mentioned", "No", "Yes")))</f>
        <v/>
      </c>
      <c r="AB269" t="str">
        <f>IF(AA269&lt;&gt;"Yes","",IF(OR('Model output'!U268="",'Model output'!U268="[]",ISNUMBER(SEARCH("Not identified",'Model output'!U268))),"",'Model output'!U268))</f>
        <v/>
      </c>
      <c r="AC269" s="1" t="str">
        <f>IF(OR('Model output'!V268="", AND(ISERROR(SEARCH("Positive",'Model output'!V268)), ISNUMBER(SEARCH("Negative",'Model output'!V268))), ISNUMBER(SEARCH("Uninvolved",'Model output'!V268)), ISNUMBER(SEARCH("not involved",'Model output'!V268)), ISNUMBER(SEARCH("cannot be assessed",'Model output'!V268)), ISNUMBER(SEARCH("Free",'Model output'!V268)), ISNUMBER(SEARCH("1 mm",'Model output'!V268)), ISNUMBER(SEARCH("0.1 CM",'Model output'!V268)), ISNUMBER(SEARCH("less than 0.2 mm",'Model output'!V268)), ISNUMBER(SEARCH("less than 0.5 mm",'Model output'!V268)), ISNUMBER(SEARCH("Margins close",'Model output'!V268)), ISNUMBER(SEARCH("extends close to",'Model output'!V268)), ISNUMBER(SEARCH("abut",'Model output'!V268))), "negative", "positive")</f>
        <v>negative</v>
      </c>
      <c r="AE269" s="26"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intermediate</v>
      </c>
      <c r="AF269" s="27" t="str">
        <f t="shared" si="61"/>
        <v>3a</v>
      </c>
      <c r="AG269" s="27" t="str">
        <f t="shared" si="62"/>
        <v>1a</v>
      </c>
      <c r="AH269" s="27" t="str">
        <f t="shared" si="63"/>
        <v>0</v>
      </c>
      <c r="AI269" s="34" t="str">
        <f t="shared" si="64"/>
        <v>I</v>
      </c>
      <c r="AJ269" s="26" t="s">
        <v>935</v>
      </c>
      <c r="AK269" s="31" t="s">
        <v>946</v>
      </c>
      <c r="AL269" s="31" t="s">
        <v>945</v>
      </c>
      <c r="AM269" s="31" t="s">
        <v>944</v>
      </c>
      <c r="AN269" s="31" t="s">
        <v>70</v>
      </c>
      <c r="AO269" s="32">
        <f t="shared" ca="1" si="65"/>
        <v>0</v>
      </c>
      <c r="AP269" s="27">
        <f t="shared" si="66"/>
        <v>1</v>
      </c>
      <c r="AQ269" s="27">
        <f t="shared" si="67"/>
        <v>1</v>
      </c>
      <c r="AR269" s="27">
        <f t="shared" si="68"/>
        <v>1</v>
      </c>
      <c r="AS269" s="33">
        <f t="shared" si="69"/>
        <v>1</v>
      </c>
    </row>
    <row r="270" spans="1:45">
      <c r="A270" t="str">
        <f>'Model output'!A269</f>
        <v>TCGA-IM-A41Z</v>
      </c>
      <c r="B270" s="42">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8"/>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output'!G269)),AND(ISNUMBER(SEARCH("V ",'Model output'!G269)), NOT(ISNUMBER(SEARCH("VI",'Model output'!G269)))),ISNUMBER(SEARCH("five",'Model output'!G269)),ISNUMBER(SEARCH("5",'Model output'!G269))))), "lateral", "central"))</f>
        <v>central</v>
      </c>
      <c r="H270" t="str">
        <f>IF('Model output'!H269="","negative",IF('Model output'!H269="[]", "negative", IF(OR(ISNUMBER(SEARCH("lymph node",'Model output'!H269)),ISNUMBER(SEARCH("Not mentioned",'Model output'!H269)),ISNUMBER(SEARCH("neck",'Model output'!H269)),ISNUMBER(SEARCH("Not applicable",'Model output'!H269))),"negative","positive")))</f>
        <v>negative</v>
      </c>
      <c r="I270">
        <f>IF('Model output'!I269="","",IF(ISNUMBER('Model output'!I269),'Model output'!I269,1))</f>
        <v>20</v>
      </c>
      <c r="J270">
        <f>IF('Model output'!J269="","",IF(AND(ISNUMBER('Model output'!J269),'Model output'!J269&lt;=I270),'Model output'!J269,IF(ISNUMBER(SEARCH("0/",'Model output'!J269)),0,1)))</f>
        <v>1</v>
      </c>
      <c r="K270" t="str" cm="1">
        <f t="array" ref="K270">IF(COUNT(FIND({0,1,2,3,4,5,6,7,8,9},'Model output'!K269))&gt;0,'Model output'!K269,"")</f>
        <v/>
      </c>
      <c r="L270" s="8" t="str">
        <f t="shared" si="60"/>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 carcinoma</v>
      </c>
      <c r="O270" t="str">
        <f>IF('Model output'!M269="","",'Model output'!M269)</f>
        <v>Follicular variant</v>
      </c>
      <c r="P270" t="str">
        <f>IF('Model output'!N269="","",'Model output'!N269)</f>
        <v>1.5 cm</v>
      </c>
      <c r="Q270" t="str">
        <f t="shared" si="59"/>
        <v>1.5cm</v>
      </c>
      <c r="R270" cm="1">
        <f t="array" ref="R270">IF(Q270="","",IF(ISNUMBER(SEARCH("cm",Q270)),MAX(VALUE(SUBSTITUTE(_xlfn.FILTERXML("&lt;t&gt;&lt;s&gt;"&amp;SUBSTITUTE(Q270,",","&lt;/s&gt;&lt;s&gt;")&amp;"&lt;/s&gt;&lt;/t&gt;","//s"),"cm",""))),MAX(VALUE(SUBSTITUTE(_xlfn.FILTERXML("&lt;t&gt;&lt;s&gt;"&amp;SUBSTITUTE(Q270,",","&lt;/s&gt;&lt;s&gt;")&amp;"&lt;/s&gt;&lt;/t&gt;","//s"),"mm","")))/10))</f>
        <v>1.5</v>
      </c>
      <c r="S270" t="str">
        <f>IF(OR('Model output'!P269="",ISNUMBER(SEARCH("Not identified", 'Model output'!P269)),ISNUMBER(SEARCH("Absent",'Model output'!P269)),ISNUMBER(SEARCH("No",'Model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t="str">
        <f>IF('Model output'!S269="","", IF('Model output'!S269= "[]", "", 'Model output'!S269))</f>
        <v>Not identified</v>
      </c>
      <c r="Y270" t="str">
        <f>IF(OR('Model output'!S269="",ISNUMBER(SEARCH("Absent",'Model output'!S269)),ISNUMBER(SEARCH("Not identified",'Model output'!S269)),ISNUMBER(SEARCH("limited to thyroid",'Model output'!S269)),ISNUMBER(SEARCH("No",'Model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 IF('Model output'!T269="[]", "", IF('Model output'!T269="Not mentioned", "No", "Yes")))</f>
        <v/>
      </c>
      <c r="AB270" t="str">
        <f>IF(AA270&lt;&gt;"Yes","",IF(OR('Model output'!U269="",'Model output'!U269="[]",ISNUMBER(SEARCH("Not identified",'Model output'!U269))),"",'Model output'!U269))</f>
        <v/>
      </c>
      <c r="AC270" s="1" t="str">
        <f>IF(OR('Model output'!V269="", AND(ISERROR(SEARCH("Positive",'Model output'!V269)), ISNUMBER(SEARCH("Negative",'Model output'!V269))), ISNUMBER(SEARCH("Uninvolved",'Model output'!V269)), ISNUMBER(SEARCH("not involved",'Model output'!V269)), ISNUMBER(SEARCH("cannot be assessed",'Model output'!V269)), ISNUMBER(SEARCH("Free",'Model output'!V269)), ISNUMBER(SEARCH("1 mm",'Model output'!V269)), ISNUMBER(SEARCH("0.1 CM",'Model output'!V269)), ISNUMBER(SEARCH("less than 0.2 mm",'Model output'!V269)), ISNUMBER(SEARCH("less than 0.5 mm",'Model output'!V269)), ISNUMBER(SEARCH("Margins close",'Model output'!V269)), ISNUMBER(SEARCH("extends close to",'Model output'!V269)), ISNUMBER(SEARCH("abut",'Model output'!V269))), "negative", "positive")</f>
        <v>negative</v>
      </c>
      <c r="AE270" s="26"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27" t="str">
        <f t="shared" si="61"/>
        <v>1b</v>
      </c>
      <c r="AG270" s="27" t="str">
        <f t="shared" si="62"/>
        <v>1a</v>
      </c>
      <c r="AH270" s="27" t="str">
        <f t="shared" si="63"/>
        <v>0</v>
      </c>
      <c r="AI270" s="34" t="str">
        <f t="shared" si="64"/>
        <v>I</v>
      </c>
      <c r="AJ270" s="26" t="s">
        <v>936</v>
      </c>
      <c r="AK270" s="31" t="s">
        <v>940</v>
      </c>
      <c r="AL270" s="31" t="s">
        <v>941</v>
      </c>
      <c r="AM270" s="31" t="s">
        <v>944</v>
      </c>
      <c r="AN270" s="31" t="s">
        <v>70</v>
      </c>
      <c r="AO270" s="32">
        <f t="shared" ca="1" si="65"/>
        <v>1</v>
      </c>
      <c r="AP270" s="27">
        <f t="shared" si="66"/>
        <v>1</v>
      </c>
      <c r="AQ270" s="27">
        <f t="shared" si="67"/>
        <v>0</v>
      </c>
      <c r="AR270" s="27">
        <f t="shared" si="68"/>
        <v>1</v>
      </c>
      <c r="AS270" s="33">
        <f t="shared" si="69"/>
        <v>1</v>
      </c>
    </row>
    <row r="271" spans="1:45">
      <c r="A271" t="str">
        <f>'Model output'!A270</f>
        <v>TCGA-IM-A420</v>
      </c>
      <c r="B271" s="42">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58"/>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output'!G270)),AND(ISNUMBER(SEARCH("V ",'Model output'!G270)), NOT(ISNUMBER(SEARCH("VI",'Model output'!G270)))),ISNUMBER(SEARCH("five",'Model output'!G270)),ISNUMBER(SEARCH("5",'Model output'!G270))))), "lateral", "central"))</f>
        <v>central</v>
      </c>
      <c r="H271" t="str">
        <f>IF('Model output'!H270="","negative",IF('Model output'!H270="[]", "negative", IF(OR(ISNUMBER(SEARCH("lymph node",'Model output'!H270)),ISNUMBER(SEARCH("Not mentioned",'Model output'!H270)),ISNUMBER(SEARCH("neck",'Model output'!H270)),ISNUMBER(SEARCH("Not applicable",'Model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
      </c>
      <c r="L271" s="8" t="str">
        <f t="shared" si="60"/>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 carcinoma</v>
      </c>
      <c r="O271" t="str">
        <f>IF('Model output'!M270="","",'Model output'!M270)</f>
        <v>Classical (usual), Follicular variant, Tall cell variant</v>
      </c>
      <c r="P271" t="str">
        <f>IF('Model output'!N270="","",'Model output'!N270)</f>
        <v>4 cm</v>
      </c>
      <c r="Q271" t="str">
        <f t="shared" si="59"/>
        <v>4cm</v>
      </c>
      <c r="R271" cm="1">
        <f t="array" ref="R271">IF(Q271="","",IF(ISNUMBER(SEARCH("cm",Q271)),MAX(VALUE(SUBSTITUTE(_xlfn.FILTERXML("&lt;t&gt;&lt;s&gt;"&amp;SUBSTITUTE(Q271,",","&lt;/s&gt;&lt;s&gt;")&amp;"&lt;/s&gt;&lt;/t&gt;","//s"),"cm",""))),MAX(VALUE(SUBSTITUTE(_xlfn.FILTERXML("&lt;t&gt;&lt;s&gt;"&amp;SUBSTITUTE(Q271,",","&lt;/s&gt;&lt;s&gt;")&amp;"&lt;/s&gt;&lt;/t&gt;","//s"),"mm","")))/10))</f>
        <v>4</v>
      </c>
      <c r="S271" t="str">
        <f>IF(OR('Model output'!P270="",ISNUMBER(SEARCH("Not identified", 'Model output'!P270)),ISNUMBER(SEARCH("Absent",'Model output'!P270)),ISNUMBER(SEARCH("No",'Model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Extensive (4 or more vessels)</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positive</v>
      </c>
      <c r="X271" t="str">
        <f>IF('Model output'!S270="","", IF('Model output'!S270= "[]", "", 'Model output'!S270))</f>
        <v>Not identified</v>
      </c>
      <c r="Y271" t="str">
        <f>IF(OR('Model output'!S270="",ISNUMBER(SEARCH("Absent",'Model output'!S270)),ISNUMBER(SEARCH("Not identified",'Model output'!S270)),ISNUMBER(SEARCH("limited to thyroid",'Model output'!S270)),ISNUMBER(SEARCH("No",'Model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 IF('Model output'!T270="[]", "", IF('Model output'!T270="Not mentioned", "No", "Yes")))</f>
        <v/>
      </c>
      <c r="AB271" t="str">
        <f>IF(AA271&lt;&gt;"Yes","",IF(OR('Model output'!U270="",'Model output'!U270="[]",ISNUMBER(SEARCH("Not identified",'Model output'!U270))),"",'Model output'!U270))</f>
        <v/>
      </c>
      <c r="AC271" s="1" t="str">
        <f>IF(OR('Model output'!V270="", AND(ISERROR(SEARCH("Positive",'Model output'!V270)), ISNUMBER(SEARCH("Negative",'Model output'!V270))), ISNUMBER(SEARCH("Uninvolved",'Model output'!V270)), ISNUMBER(SEARCH("not involved",'Model output'!V270)), ISNUMBER(SEARCH("cannot be assessed",'Model output'!V270)), ISNUMBER(SEARCH("Free",'Model output'!V270)), ISNUMBER(SEARCH("1 mm",'Model output'!V270)), ISNUMBER(SEARCH("0.1 CM",'Model output'!V270)), ISNUMBER(SEARCH("less than 0.2 mm",'Model output'!V270)), ISNUMBER(SEARCH("less than 0.5 mm",'Model output'!V270)), ISNUMBER(SEARCH("Margins close",'Model output'!V270)), ISNUMBER(SEARCH("extends close to",'Model output'!V270)), ISNUMBER(SEARCH("abut",'Model output'!V270))), "negative", "positive")</f>
        <v>negative</v>
      </c>
      <c r="AE271" s="26"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27" t="str">
        <f t="shared" si="61"/>
        <v>2</v>
      </c>
      <c r="AG271" s="27" t="str">
        <f t="shared" si="62"/>
        <v>1a</v>
      </c>
      <c r="AH271" s="27" t="str">
        <f t="shared" si="63"/>
        <v>0</v>
      </c>
      <c r="AI271" s="34" t="str">
        <f t="shared" si="64"/>
        <v>I</v>
      </c>
      <c r="AJ271" s="26" t="s">
        <v>937</v>
      </c>
      <c r="AK271" s="31" t="s">
        <v>943</v>
      </c>
      <c r="AL271" s="31" t="s">
        <v>945</v>
      </c>
      <c r="AM271" s="31" t="s">
        <v>944</v>
      </c>
      <c r="AN271" s="31" t="s">
        <v>70</v>
      </c>
      <c r="AO271" s="32">
        <f t="shared" ca="1" si="65"/>
        <v>1</v>
      </c>
      <c r="AP271" s="27">
        <f t="shared" si="66"/>
        <v>1</v>
      </c>
      <c r="AQ271" s="27">
        <f t="shared" si="67"/>
        <v>1</v>
      </c>
      <c r="AR271" s="27">
        <f t="shared" si="68"/>
        <v>1</v>
      </c>
      <c r="AS271" s="33">
        <f t="shared" si="69"/>
        <v>1</v>
      </c>
    </row>
    <row r="272" spans="1:45">
      <c r="A272" t="str">
        <f>'Model output'!A271</f>
        <v>TCGA-IM-A4EB</v>
      </c>
      <c r="B272" s="42">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X</v>
      </c>
      <c r="F272" t="str">
        <f t="shared" si="58"/>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output'!G271)),AND(ISNUMBER(SEARCH("V ",'Model output'!G271)), NOT(ISNUMBER(SEARCH("VI",'Model output'!G271)))),ISNUMBER(SEARCH("five",'Model output'!G271)),ISNUMBER(SEARCH("5",'Model output'!G271))))), "lateral", "central"))</f>
        <v>central</v>
      </c>
      <c r="H272" t="str">
        <f>IF('Model output'!H271="","negative",IF('Model output'!H271="[]", "negative", IF(OR(ISNUMBER(SEARCH("lymph node",'Model output'!H271)),ISNUMBER(SEARCH("Not mentioned",'Model output'!H271)),ISNUMBER(SEARCH("neck",'Model output'!H271)),ISNUMBER(SEARCH("Not applicable",'Model output'!H271))),"negative","positive")))</f>
        <v>negative</v>
      </c>
      <c r="I272">
        <f>IF('Model output'!I271="","",IF(ISNUMBER('Model output'!I271),'Model output'!I271,1))</f>
        <v>11</v>
      </c>
      <c r="J272">
        <f>IF('Model output'!J271="","",IF(AND(ISNUMBER('Model output'!J271),'Model output'!J271&lt;=I272),'Model output'!J271,IF(ISNUMBER(SEARCH("0/",'Model output'!J271)),0,1)))</f>
        <v>1</v>
      </c>
      <c r="K272" t="str" cm="1">
        <f t="array" ref="K272">IF(COUNT(FIND({0,1,2,3,4,5,6,7,8,9},'Model output'!K271))&gt;0,'Model output'!K271,"")</f>
        <v>0.9 cm</v>
      </c>
      <c r="L272" s="8" t="str">
        <f t="shared" si="60"/>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 carcinoma</v>
      </c>
      <c r="O272" t="str">
        <f>IF('Model output'!M271="","",'Model output'!M271)</f>
        <v>['Classical (usual)', 'Diffuse sclerosing variant', 'Tall cell variant']</v>
      </c>
      <c r="P272" t="str">
        <f>IF('Model output'!N271="","",'Model output'!N271)</f>
        <v>3.0 cm</v>
      </c>
      <c r="Q272" t="str">
        <f t="shared" si="59"/>
        <v>3.0cm</v>
      </c>
      <c r="R272" cm="1">
        <f t="array" ref="R272">IF(Q272="","",IF(ISNUMBER(SEARCH("cm",Q272)),MAX(VALUE(SUBSTITUTE(_xlfn.FILTERXML("&lt;t&gt;&lt;s&gt;"&amp;SUBSTITUTE(Q272,",","&lt;/s&gt;&lt;s&gt;")&amp;"&lt;/s&gt;&lt;/t&gt;","//s"),"cm",""))),MAX(VALUE(SUBSTITUTE(_xlfn.FILTERXML("&lt;t&gt;&lt;s&gt;"&amp;SUBSTITUTE(Q272,",","&lt;/s&gt;&lt;s&gt;")&amp;"&lt;/s&gt;&lt;/t&gt;","//s"),"mm","")))/10))</f>
        <v>3</v>
      </c>
      <c r="S272" t="str">
        <f>IF(OR('Model output'!P271="",ISNUMBER(SEARCH("Not identified", 'Model output'!P271)),ISNUMBER(SEARCH("Absent",'Model output'!P271)),ISNUMBER(SEARCH("No",'Model output'!P271)),ISNUMBER(SEARCH("Negative",'Model output'!P271))),"negative","positive")</f>
        <v>positive</v>
      </c>
      <c r="T272" t="str">
        <f>IF('Model output'!O271="","",'Model output'!O271)</f>
        <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t="str">
        <f>IF('Model output'!S271="","", IF('Model output'!S271= "[]", "", 'Model output'!S271))</f>
        <v>Present</v>
      </c>
      <c r="Y272" t="str">
        <f>IF(OR('Model output'!S271="",ISNUMBER(SEARCH("Absent",'Model output'!S271)),ISNUMBER(SEARCH("Not identified",'Model output'!S271)),ISNUMBER(SEARCH("limited to thyroid",'Model output'!S271)),ISNUMBER(SEARCH("No",'Model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 IF('Model output'!T271="[]", "", IF('Model output'!T271="Not mentioned", "No", "Yes")))</f>
        <v/>
      </c>
      <c r="AB272" t="str">
        <f>IF(AA272&lt;&gt;"Yes","",IF(OR('Model output'!U271="",'Model output'!U271="[]",ISNUMBER(SEARCH("Not identified",'Model output'!U271))),"",'Model output'!U271))</f>
        <v/>
      </c>
      <c r="AC272" s="1" t="str">
        <f>IF(OR('Model output'!V271="", AND(ISERROR(SEARCH("Positive",'Model output'!V271)), ISNUMBER(SEARCH("Negative",'Model output'!V271))), ISNUMBER(SEARCH("Uninvolved",'Model output'!V271)), ISNUMBER(SEARCH("not involved",'Model output'!V271)), ISNUMBER(SEARCH("cannot be assessed",'Model output'!V271)), ISNUMBER(SEARCH("Free",'Model output'!V271)), ISNUMBER(SEARCH("1 mm",'Model output'!V271)), ISNUMBER(SEARCH("0.1 CM",'Model output'!V271)), ISNUMBER(SEARCH("less than 0.2 mm",'Model output'!V271)), ISNUMBER(SEARCH("less than 0.5 mm",'Model output'!V271)), ISNUMBER(SEARCH("Margins close",'Model output'!V271)), ISNUMBER(SEARCH("extends close to",'Model output'!V271)), ISNUMBER(SEARCH("abut",'Model output'!V271))), "negative", "positive")</f>
        <v>negative</v>
      </c>
      <c r="AE272" s="26"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27" t="str">
        <f t="shared" si="61"/>
        <v>2</v>
      </c>
      <c r="AG272" s="27" t="str">
        <f t="shared" si="62"/>
        <v>1a</v>
      </c>
      <c r="AH272" s="27" t="str">
        <f t="shared" si="63"/>
        <v>0</v>
      </c>
      <c r="AI272" s="34" t="str">
        <f t="shared" si="64"/>
        <v>I</v>
      </c>
      <c r="AJ272" s="26" t="s">
        <v>937</v>
      </c>
      <c r="AK272" s="31" t="s">
        <v>943</v>
      </c>
      <c r="AL272" s="31" t="s">
        <v>945</v>
      </c>
      <c r="AM272" s="31" t="s">
        <v>944</v>
      </c>
      <c r="AN272" s="31" t="s">
        <v>70</v>
      </c>
      <c r="AO272" s="32">
        <f t="shared" ca="1" si="65"/>
        <v>1</v>
      </c>
      <c r="AP272" s="27">
        <f t="shared" si="66"/>
        <v>1</v>
      </c>
      <c r="AQ272" s="27">
        <f t="shared" si="67"/>
        <v>1</v>
      </c>
      <c r="AR272" s="27">
        <f t="shared" si="68"/>
        <v>1</v>
      </c>
      <c r="AS272" s="33">
        <f t="shared" si="69"/>
        <v>1</v>
      </c>
    </row>
    <row r="273" spans="1:45">
      <c r="A273" t="str">
        <f>'Model output'!A272</f>
        <v>TCGA-J8-A3NZ</v>
      </c>
      <c r="B273" s="42">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0</v>
      </c>
      <c r="F273" t="str">
        <f t="shared" si="58"/>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output'!G272)),AND(ISNUMBER(SEARCH("V ",'Model output'!G272)), NOT(ISNUMBER(SEARCH("VI",'Model output'!G272)))),ISNUMBER(SEARCH("five",'Model output'!G272)),ISNUMBER(SEARCH("5",'Model output'!G272))))), "lateral", "central"))</f>
        <v>central</v>
      </c>
      <c r="H273" t="str">
        <f>IF('Model output'!H272="","negative",IF('Model output'!H272="[]", "negative", IF(OR(ISNUMBER(SEARCH("lymph node",'Model output'!H272)),ISNUMBER(SEARCH("Not mentioned",'Model output'!H272)),ISNUMBER(SEARCH("neck",'Model output'!H272)),ISNUMBER(SEARCH("Not applicable",'Model output'!H272))),"negative","positive")))</f>
        <v>negative</v>
      </c>
      <c r="I273">
        <f>IF('Model output'!I272="","",IF(ISNUMBER('Model output'!I272),'Model output'!I272,1))</f>
        <v>9</v>
      </c>
      <c r="J273">
        <f>IF('Model output'!J272="","",IF(AND(ISNUMBER('Model output'!J272),'Model output'!J272&lt;=I273),'Model output'!J272,IF(ISNUMBER(SEARCH("0/",'Model output'!J272)),0,1)))</f>
        <v>2</v>
      </c>
      <c r="K273" t="str" cm="1">
        <f t="array" ref="K273">IF(COUNT(FIND({0,1,2,3,4,5,6,7,8,9},'Model output'!K272))&gt;0,'Model output'!K272,"")</f>
        <v>0.8 cm</v>
      </c>
      <c r="L273" s="8" t="str">
        <f t="shared" si="60"/>
        <v>0.8cm</v>
      </c>
      <c r="M273" cm="1">
        <f t="array" ref="M273">IF(L273="","",IF(ISNUMBER(SEARCH("cm",L273)),MAX(VALUE(SUBSTITUTE(_xlfn.FILTERXML("&lt;t&gt;&lt;s&gt;"&amp;SUBSTITUTE(L273,",","&lt;/s&gt;&lt;s&gt;")&amp;"&lt;/s&gt;&lt;/t&gt;","//s"),"cm",""))),MAX(VALUE(SUBSTITUTE(_xlfn.FILTERXML("&lt;t&gt;&lt;s&gt;"&amp;SUBSTITUTE(L273,",","&lt;/s&gt;&lt;s&gt;")&amp;"&lt;/s&gt;&lt;/t&gt;","//s"),"mm","")))/10))</f>
        <v>0.8</v>
      </c>
      <c r="N273" t="str">
        <f>IF('Model output'!L272="","",'Model output'!L272)</f>
        <v>Papillary carcinoma</v>
      </c>
      <c r="O273" t="str">
        <f>IF('Model output'!M272="","",'Model output'!M272)</f>
        <v/>
      </c>
      <c r="P273" t="str">
        <f>IF('Model output'!N272="","",'Model output'!N272)</f>
        <v>3.5 cm</v>
      </c>
      <c r="Q273" t="str">
        <f t="shared" si="59"/>
        <v>3.5cm</v>
      </c>
      <c r="R273" cm="1">
        <f t="array" ref="R273">IF(Q273="","",IF(ISNUMBER(SEARCH("cm",Q273)),MAX(VALUE(SUBSTITUTE(_xlfn.FILTERXML("&lt;t&gt;&lt;s&gt;"&amp;SUBSTITUTE(Q273,",","&lt;/s&gt;&lt;s&gt;")&amp;"&lt;/s&gt;&lt;/t&gt;","//s"),"cm",""))),MAX(VALUE(SUBSTITUTE(_xlfn.FILTERXML("&lt;t&gt;&lt;s&gt;"&amp;SUBSTITUTE(Q273,",","&lt;/s&gt;&lt;s&gt;")&amp;"&lt;/s&gt;&lt;/t&gt;","//s"),"mm","")))/10))</f>
        <v>3.5</v>
      </c>
      <c r="S273" t="str">
        <f>IF(OR('Model output'!P272="",ISNUMBER(SEARCH("Not identified", 'Model output'!P272)),ISNUMBER(SEARCH("Absent",'Model output'!P272)),ISNUMBER(SEARCH("No",'Model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t="str">
        <f>IF('Model output'!S272="","", IF('Model output'!S272= "[]", "", 'Model output'!S272))</f>
        <v>Present, Minimal</v>
      </c>
      <c r="Y273" t="str">
        <f>IF(OR('Model output'!S272="",ISNUMBER(SEARCH("Absent",'Model output'!S272)),ISNUMBER(SEARCH("Not identified",'Model output'!S272)),ISNUMBER(SEARCH("limited to thyroid",'Model output'!S272)),ISNUMBER(SEARCH("No",'Model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 IF('Model output'!T272="[]", "", IF('Model output'!T272="Not mentioned", "No", "Yes")))</f>
        <v/>
      </c>
      <c r="AB273" t="str">
        <f>IF(AA273&lt;&gt;"Yes","",IF(OR('Model output'!U272="",'Model output'!U272="[]",ISNUMBER(SEARCH("Not identified",'Model output'!U272))),"",'Model output'!U272))</f>
        <v/>
      </c>
      <c r="AC273" s="1" t="str">
        <f>IF(OR('Model output'!V272="", AND(ISERROR(SEARCH("Positive",'Model output'!V272)), ISNUMBER(SEARCH("Negative",'Model output'!V272))), ISNUMBER(SEARCH("Uninvolved",'Model output'!V272)), ISNUMBER(SEARCH("not involved",'Model output'!V272)), ISNUMBER(SEARCH("cannot be assessed",'Model output'!V272)), ISNUMBER(SEARCH("Free",'Model output'!V272)), ISNUMBER(SEARCH("1 mm",'Model output'!V272)), ISNUMBER(SEARCH("0.1 CM",'Model output'!V272)), ISNUMBER(SEARCH("less than 0.2 mm",'Model output'!V272)), ISNUMBER(SEARCH("less than 0.5 mm",'Model output'!V272)), ISNUMBER(SEARCH("Margins close",'Model output'!V272)), ISNUMBER(SEARCH("extends close to",'Model output'!V272)), ISNUMBER(SEARCH("abut",'Model output'!V272))), "negative", "positive")</f>
        <v>negative</v>
      </c>
      <c r="AE273" s="26"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27" t="str">
        <f t="shared" si="61"/>
        <v>2</v>
      </c>
      <c r="AG273" s="27" t="str">
        <f t="shared" si="62"/>
        <v>1a</v>
      </c>
      <c r="AH273" s="27" t="str">
        <f t="shared" si="63"/>
        <v>0</v>
      </c>
      <c r="AI273" s="34" t="str">
        <f t="shared" si="64"/>
        <v>I</v>
      </c>
      <c r="AJ273" s="26" t="s">
        <v>937</v>
      </c>
      <c r="AK273" s="31" t="s">
        <v>943</v>
      </c>
      <c r="AL273" s="31" t="s">
        <v>945</v>
      </c>
      <c r="AM273" s="31" t="s">
        <v>944</v>
      </c>
      <c r="AN273" s="31" t="s">
        <v>70</v>
      </c>
      <c r="AO273" s="32">
        <f t="shared" ca="1" si="65"/>
        <v>1</v>
      </c>
      <c r="AP273" s="27">
        <f t="shared" si="66"/>
        <v>1</v>
      </c>
      <c r="AQ273" s="27">
        <f t="shared" si="67"/>
        <v>1</v>
      </c>
      <c r="AR273" s="27">
        <f t="shared" si="68"/>
        <v>1</v>
      </c>
      <c r="AS273" s="33">
        <f t="shared" si="69"/>
        <v>1</v>
      </c>
    </row>
    <row r="274" spans="1:45">
      <c r="A274" t="str">
        <f>'Model output'!A273</f>
        <v>TCGA-J8-A3O1</v>
      </c>
      <c r="B274" s="42">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8"/>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output'!G273)),AND(ISNUMBER(SEARCH("V ",'Model output'!G273)), NOT(ISNUMBER(SEARCH("VI",'Model output'!G273)))),ISNUMBER(SEARCH("five",'Model output'!G273)),ISNUMBER(SEARCH("5",'Model output'!G273))))), "lateral", "central"))</f>
        <v>lateral</v>
      </c>
      <c r="H274" t="str">
        <f>IF('Model output'!H273="","negative",IF('Model output'!H273="[]", "negative", IF(OR(ISNUMBER(SEARCH("lymph node",'Model output'!H273)),ISNUMBER(SEARCH("Not mentioned",'Model output'!H273)),ISNUMBER(SEARCH("neck",'Model output'!H273)),ISNUMBER(SEARCH("Not applicable",'Model output'!H273))),"negative","positive")))</f>
        <v>negative</v>
      </c>
      <c r="I274">
        <f>IF('Model output'!I273="","",IF(ISNUMBER('Model output'!I273),'Model output'!I273,1))</f>
        <v>19</v>
      </c>
      <c r="J274">
        <f>IF('Model output'!J273="","",IF(AND(ISNUMBER('Model output'!J273),'Model output'!J273&lt;=I274),'Model output'!J273,IF(ISNUMBER(SEARCH("0/",'Model output'!J273)),0,1)))</f>
        <v>12</v>
      </c>
      <c r="K274" t="str" cm="1">
        <f t="array" ref="K274">IF(COUNT(FIND({0,1,2,3,4,5,6,7,8,9},'Model output'!K273))&gt;0,'Model output'!K273,"")</f>
        <v/>
      </c>
      <c r="L274" s="8" t="str">
        <f t="shared" si="60"/>
        <v/>
      </c>
      <c r="M274" t="str" cm="1">
        <f t="array" ref="M274">IF(L274="","",IF(ISNUMBER(SEARCH("cm",L274)),MAX(VALUE(SUBSTITUTE(_xlfn.FILTERXML("&lt;t&gt;&lt;s&gt;"&amp;SUBSTITUTE(L274,",","&lt;/s&gt;&lt;s&gt;")&amp;"&lt;/s&gt;&lt;/t&gt;","//s"),"cm",""))),MAX(VALUE(SUBSTITUTE(_xlfn.FILTERXML("&lt;t&gt;&lt;s&gt;"&amp;SUBSTITUTE(L274,",","&lt;/s&gt;&lt;s&gt;")&amp;"&lt;/s&gt;&lt;/t&gt;","//s"),"mm","")))/10))</f>
        <v/>
      </c>
      <c r="N274" t="str">
        <f>IF('Model output'!L273="","",'Model output'!L273)</f>
        <v>Papillary carcinoma</v>
      </c>
      <c r="O274" t="str">
        <f>IF('Model output'!M273="","",'Model output'!M273)</f>
        <v/>
      </c>
      <c r="P274" t="str">
        <f>IF('Model output'!N273="","",'Model output'!N273)</f>
        <v>6.5 cm</v>
      </c>
      <c r="Q274" t="str">
        <f t="shared" si="59"/>
        <v>6.5cm</v>
      </c>
      <c r="R274" cm="1">
        <f t="array" ref="R274">IF(Q274="","",IF(ISNUMBER(SEARCH("cm",Q274)),MAX(VALUE(SUBSTITUTE(_xlfn.FILTERXML("&lt;t&gt;&lt;s&gt;"&amp;SUBSTITUTE(Q274,",","&lt;/s&gt;&lt;s&gt;")&amp;"&lt;/s&gt;&lt;/t&gt;","//s"),"cm",""))),MAX(VALUE(SUBSTITUTE(_xlfn.FILTERXML("&lt;t&gt;&lt;s&gt;"&amp;SUBSTITUTE(Q274,",","&lt;/s&gt;&lt;s&gt;")&amp;"&lt;/s&gt;&lt;/t&gt;","//s"),"mm","")))/10))</f>
        <v>6.5</v>
      </c>
      <c r="S274" t="str">
        <f>IF(OR('Model output'!P273="",ISNUMBER(SEARCH("Not identified", 'Model output'!P273)),ISNUMBER(SEARCH("Absent",'Model output'!P273)),ISNUMBER(SEARCH("No",'Model output'!P273)),ISNUMBER(SEARCH("Negative",'Model output'!P273))),"negative","positive")</f>
        <v>positive</v>
      </c>
      <c r="T274" t="str">
        <f>IF('Model output'!O273="","",'Model output'!O273)</f>
        <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&lt;4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t="str">
        <f>IF('Model output'!S273="","", IF('Model output'!S273= "[]", "", 'Model output'!S273))</f>
        <v>Not identified</v>
      </c>
      <c r="Y274" t="str">
        <f>IF(OR('Model output'!S273="",ISNUMBER(SEARCH("Absent",'Model output'!S273)),ISNUMBER(SEARCH("Not identified",'Model output'!S273)),ISNUMBER(SEARCH("limited to thyroid",'Model output'!S273)),ISNUMBER(SEARCH("No",'Model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 IF('Model output'!T273="[]", "", IF('Model output'!T273="Not mentioned", "No", "Yes")))</f>
        <v/>
      </c>
      <c r="AB274" t="str">
        <f>IF(AA274&lt;&gt;"Yes","",IF(OR('Model output'!U273="",'Model output'!U273="[]",ISNUMBER(SEARCH("Not identified",'Model output'!U273))),"",'Model output'!U273))</f>
        <v/>
      </c>
      <c r="AC274" s="1" t="str">
        <f>IF(OR('Model output'!V273="", AND(ISERROR(SEARCH("Positive",'Model output'!V273)), ISNUMBER(SEARCH("Negative",'Model output'!V273))), ISNUMBER(SEARCH("Uninvolved",'Model output'!V273)), ISNUMBER(SEARCH("not involved",'Model output'!V273)), ISNUMBER(SEARCH("cannot be assessed",'Model output'!V273)), ISNUMBER(SEARCH("Free",'Model output'!V273)), ISNUMBER(SEARCH("1 mm",'Model output'!V273)), ISNUMBER(SEARCH("0.1 CM",'Model output'!V273)), ISNUMBER(SEARCH("less than 0.2 mm",'Model output'!V273)), ISNUMBER(SEARCH("less than 0.5 mm",'Model output'!V273)), ISNUMBER(SEARCH("Margins close",'Model output'!V273)), ISNUMBER(SEARCH("extends close to",'Model output'!V273)), ISNUMBER(SEARCH("abut",'Model output'!V273))), "negative", "positive")</f>
        <v>negative</v>
      </c>
      <c r="AE274" s="26"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intermediate</v>
      </c>
      <c r="AF274" s="27" t="str">
        <f t="shared" si="61"/>
        <v>3a</v>
      </c>
      <c r="AG274" s="27" t="str">
        <f t="shared" si="62"/>
        <v>1b</v>
      </c>
      <c r="AH274" s="27" t="str">
        <f t="shared" si="63"/>
        <v>0</v>
      </c>
      <c r="AI274" s="34" t="str">
        <f t="shared" si="64"/>
        <v>I</v>
      </c>
      <c r="AJ274" s="26" t="s">
        <v>937</v>
      </c>
      <c r="AK274" s="31" t="s">
        <v>946</v>
      </c>
      <c r="AL274" s="31" t="s">
        <v>940</v>
      </c>
      <c r="AM274" s="31" t="s">
        <v>944</v>
      </c>
      <c r="AN274" s="31" t="s">
        <v>70</v>
      </c>
      <c r="AO274" s="32">
        <f t="shared" ca="1" si="65"/>
        <v>1</v>
      </c>
      <c r="AP274" s="27">
        <f t="shared" si="66"/>
        <v>1</v>
      </c>
      <c r="AQ274" s="27">
        <f t="shared" si="67"/>
        <v>1</v>
      </c>
      <c r="AR274" s="27">
        <f t="shared" si="68"/>
        <v>1</v>
      </c>
      <c r="AS274" s="33">
        <f t="shared" si="69"/>
        <v>1</v>
      </c>
    </row>
    <row r="275" spans="1:45">
      <c r="A275" t="str">
        <f>'Model output'!A274</f>
        <v>TCGA-J8-A3O2</v>
      </c>
      <c r="B275" s="42">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
      </c>
      <c r="F275" t="str">
        <f t="shared" si="58"/>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output'!G274)),AND(ISNUMBER(SEARCH("V ",'Model output'!G274)), NOT(ISNUMBER(SEARCH("VI",'Model output'!G274)))),ISNUMBER(SEARCH("five",'Model output'!G274)),ISNUMBER(SEARCH("5",'Model output'!G274))))), "lateral", "central"))</f>
        <v>lateral</v>
      </c>
      <c r="H275" t="str">
        <f>IF('Model output'!H274="","negative",IF('Model output'!H274="[]", "negative", IF(OR(ISNUMBER(SEARCH("lymph node",'Model output'!H274)),ISNUMBER(SEARCH("Not mentioned",'Model output'!H274)),ISNUMBER(SEARCH("neck",'Model output'!H274)),ISNUMBER(SEARCH("Not applicable",'Model output'!H274))),"negative","positive")))</f>
        <v>negative</v>
      </c>
      <c r="I275">
        <f>IF('Model output'!I274="","",IF(ISNUMBER('Model output'!I274),'Model output'!I274,1))</f>
        <v>106</v>
      </c>
      <c r="J275">
        <f>IF('Model output'!J274="","",IF(AND(ISNUMBER('Model output'!J274),'Model output'!J274&lt;=I275),'Model output'!J274,IF(ISNUMBER(SEARCH("0/",'Model output'!J274)),0,1)))</f>
        <v>23</v>
      </c>
      <c r="K275" t="str" cm="1">
        <f t="array" ref="K275">IF(COUNT(FIND({0,1,2,3,4,5,6,7,8,9},'Model output'!K274))&gt;0,'Model output'!K274,"")</f>
        <v/>
      </c>
      <c r="L275" s="8" t="str">
        <f t="shared" si="60"/>
        <v/>
      </c>
      <c r="M275" t="str" cm="1">
        <f t="array" ref="M275">IF(L275="","",IF(ISNUMBER(SEARCH("cm",L275)),MAX(VALUE(SUBSTITUTE(_xlfn.FILTERXML("&lt;t&gt;&lt;s&gt;"&amp;SUBSTITUTE(L275,",","&lt;/s&gt;&lt;s&gt;")&amp;"&lt;/s&gt;&lt;/t&gt;","//s"),"cm",""))),MAX(VALUE(SUBSTITUTE(_xlfn.FILTERXML("&lt;t&gt;&lt;s&gt;"&amp;SUBSTITUTE(L275,",","&lt;/s&gt;&lt;s&gt;")&amp;"&lt;/s&gt;&lt;/t&gt;","//s"),"mm","")))/10))</f>
        <v/>
      </c>
      <c r="N275" t="str">
        <f>IF('Model output'!L274="","",'Model output'!L274)</f>
        <v>Papillary carcinoma, Classical (usual)</v>
      </c>
      <c r="O275" t="str">
        <f>IF('Model output'!M274="","",'Model output'!M274)</f>
        <v/>
      </c>
      <c r="P275" t="str">
        <f>IF('Model output'!N274="","",'Model output'!N274)</f>
        <v>3.5 cm</v>
      </c>
      <c r="Q275" t="str">
        <f t="shared" si="59"/>
        <v>3.5cm</v>
      </c>
      <c r="R275" cm="1">
        <f t="array" ref="R275">IF(Q275="","",IF(ISNUMBER(SEARCH("cm",Q275)),MAX(VALUE(SUBSTITUTE(_xlfn.FILTERXML("&lt;t&gt;&lt;s&gt;"&amp;SUBSTITUTE(Q275,",","&lt;/s&gt;&lt;s&gt;")&amp;"&lt;/s&gt;&lt;/t&gt;","//s"),"cm",""))),MAX(VALUE(SUBSTITUTE(_xlfn.FILTERXML("&lt;t&gt;&lt;s&gt;"&amp;SUBSTITUTE(Q275,",","&lt;/s&gt;&lt;s&gt;")&amp;"&lt;/s&gt;&lt;/t&gt;","//s"),"mm","")))/10))</f>
        <v>3.5</v>
      </c>
      <c r="S275" t="str">
        <f>IF(OR('Model output'!P274="",ISNUMBER(SEARCH("Not identified", 'Model output'!P274)),ISNUMBER(SEARCH("Absent",'Model output'!P274)),ISNUMBER(SEARCH("No",'Model output'!P274)),ISNUMBER(SEARCH("Negative",'Model output'!P274))),"negative","positive")</f>
        <v>negative</v>
      </c>
      <c r="T275" t="str">
        <f>IF('Model output'!O274="","",'Model output'!O274)</f>
        <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t="str">
        <f>IF('Model output'!S274="","", IF('Model output'!S274= "[]", "", 'Model output'!S274))</f>
        <v>Present, Minimal</v>
      </c>
      <c r="Y275" t="str">
        <f>IF(OR('Model output'!S274="",ISNUMBER(SEARCH("Absent",'Model output'!S274)),ISNUMBER(SEARCH("Not identified",'Model output'!S274)),ISNUMBER(SEARCH("limited to thyroid",'Model output'!S274)),ISNUMBER(SEARCH("No",'Model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 IF('Model output'!T274="[]", "", IF('Model output'!T274="Not mentioned", "No", "Yes")))</f>
        <v/>
      </c>
      <c r="AB275" t="str">
        <f>IF(AA275&lt;&gt;"Yes","",IF(OR('Model output'!U274="",'Model output'!U274="[]",ISNUMBER(SEARCH("Not identified",'Model output'!U274))),"",'Model output'!U274))</f>
        <v/>
      </c>
      <c r="AC275" s="1" t="str">
        <f>IF(OR('Model output'!V274="", AND(ISERROR(SEARCH("Positive",'Model output'!V274)), ISNUMBER(SEARCH("Negative",'Model output'!V274))), ISNUMBER(SEARCH("Uninvolved",'Model output'!V274)), ISNUMBER(SEARCH("not involved",'Model output'!V274)), ISNUMBER(SEARCH("cannot be assessed",'Model output'!V274)), ISNUMBER(SEARCH("Free",'Model output'!V274)), ISNUMBER(SEARCH("1 mm",'Model output'!V274)), ISNUMBER(SEARCH("0.1 CM",'Model output'!V274)), ISNUMBER(SEARCH("less than 0.2 mm",'Model output'!V274)), ISNUMBER(SEARCH("less than 0.5 mm",'Model output'!V274)), ISNUMBER(SEARCH("Margins close",'Model output'!V274)), ISNUMBER(SEARCH("extends close to",'Model output'!V274)), ISNUMBER(SEARCH("abut",'Model output'!V274))), "negative", "positive")</f>
        <v>negative</v>
      </c>
      <c r="AE275" s="26" t="str" cm="1">
        <f t="array" aca="1" ref="AE275" ca="1">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intermediate</v>
      </c>
      <c r="AF275" s="27" t="str">
        <f t="shared" si="61"/>
        <v>2</v>
      </c>
      <c r="AG275" s="27" t="str">
        <f t="shared" si="62"/>
        <v>1b</v>
      </c>
      <c r="AH275" s="27" t="str">
        <f t="shared" si="63"/>
        <v>0</v>
      </c>
      <c r="AI275" s="34" t="str">
        <f t="shared" si="64"/>
        <v>I</v>
      </c>
      <c r="AJ275" s="26" t="s">
        <v>935</v>
      </c>
      <c r="AK275" s="31" t="s">
        <v>943</v>
      </c>
      <c r="AL275" s="31" t="s">
        <v>940</v>
      </c>
      <c r="AM275" s="31" t="s">
        <v>944</v>
      </c>
      <c r="AN275" s="31" t="s">
        <v>70</v>
      </c>
      <c r="AO275" s="32">
        <f t="shared" ca="1" si="65"/>
        <v>0</v>
      </c>
      <c r="AP275" s="27">
        <f t="shared" si="66"/>
        <v>1</v>
      </c>
      <c r="AQ275" s="27">
        <f t="shared" si="67"/>
        <v>1</v>
      </c>
      <c r="AR275" s="27">
        <f t="shared" si="68"/>
        <v>1</v>
      </c>
      <c r="AS275" s="33">
        <f t="shared" si="69"/>
        <v>1</v>
      </c>
    </row>
    <row r="276" spans="1:45">
      <c r="A276" t="str">
        <f>'Model output'!A275</f>
        <v>TCGA-J8-A3YE</v>
      </c>
      <c r="B276" s="42">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0</v>
      </c>
      <c r="F276" t="str">
        <f t="shared" si="58"/>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output'!G275)),AND(ISNUMBER(SEARCH("V ",'Model output'!G275)), NOT(ISNUMBER(SEARCH("VI",'Model output'!G275)))),ISNUMBER(SEARCH("five",'Model output'!G275)),ISNUMBER(SEARCH("5",'Model output'!G275))))), "lateral", "central"))</f>
        <v>central</v>
      </c>
      <c r="H276" t="str">
        <f>IF('Model output'!H275="","negative",IF('Model output'!H275="[]", "negative", IF(OR(ISNUMBER(SEARCH("lymph node",'Model output'!H275)),ISNUMBER(SEARCH("Not mentioned",'Model output'!H275)),ISNUMBER(SEARCH("neck",'Model output'!H275)),ISNUMBER(SEARCH("Not applicable",'Model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0.8 cm</v>
      </c>
      <c r="L276" s="8" t="str">
        <f t="shared" si="60"/>
        <v>0.8cm</v>
      </c>
      <c r="M276" cm="1">
        <f t="array" ref="M276">IF(L276="","",IF(ISNUMBER(SEARCH("cm",L276)),MAX(VALUE(SUBSTITUTE(_xlfn.FILTERXML("&lt;t&gt;&lt;s&gt;"&amp;SUBSTITUTE(L276,",","&lt;/s&gt;&lt;s&gt;")&amp;"&lt;/s&gt;&lt;/t&gt;","//s"),"cm",""))),MAX(VALUE(SUBSTITUTE(_xlfn.FILTERXML("&lt;t&gt;&lt;s&gt;"&amp;SUBSTITUTE(L276,",","&lt;/s&gt;&lt;s&gt;")&amp;"&lt;/s&gt;&lt;/t&gt;","//s"),"mm","")))/10))</f>
        <v>0.8</v>
      </c>
      <c r="N276" t="str">
        <f>IF('Model output'!L275="","",'Model output'!L275)</f>
        <v>Papillary carcinoma</v>
      </c>
      <c r="O276" t="str">
        <f>IF('Model output'!M275="","",'Model output'!M275)</f>
        <v>Classical (usual)</v>
      </c>
      <c r="P276" t="str">
        <f>IF('Model output'!N275="","",'Model output'!N275)</f>
        <v>3.5 cm</v>
      </c>
      <c r="Q276" t="str">
        <f t="shared" si="59"/>
        <v>3.5cm</v>
      </c>
      <c r="R276" cm="1">
        <f t="array" ref="R276">IF(Q276="","",IF(ISNUMBER(SEARCH("cm",Q276)),MAX(VALUE(SUBSTITUTE(_xlfn.FILTERXML("&lt;t&gt;&lt;s&gt;"&amp;SUBSTITUTE(Q276,",","&lt;/s&gt;&lt;s&gt;")&amp;"&lt;/s&gt;&lt;/t&gt;","//s"),"cm",""))),MAX(VALUE(SUBSTITUTE(_xlfn.FILTERXML("&lt;t&gt;&lt;s&gt;"&amp;SUBSTITUTE(Q276,",","&lt;/s&gt;&lt;s&gt;")&amp;"&lt;/s&gt;&lt;/t&gt;","//s"),"mm","")))/10))</f>
        <v>3.5</v>
      </c>
      <c r="S276" t="str">
        <f>IF(OR('Model output'!P275="",ISNUMBER(SEARCH("Not identified", 'Model output'!P275)),ISNUMBER(SEARCH("Absent",'Model output'!P275)),ISNUMBER(SEARCH("No",'Model output'!P275)),ISNUMBER(SEARCH("Negative",'Model output'!P275))),"negative","positive")</f>
        <v>negative</v>
      </c>
      <c r="T276" t="str">
        <f>IF('Model output'!O275="","",'Model output'!O275)</f>
        <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t="str">
        <f>IF('Model output'!S275="","", IF('Model output'!S275= "[]", "", 'Model output'!S275))</f>
        <v>Present, Minimal</v>
      </c>
      <c r="Y276" t="str">
        <f>IF(OR('Model output'!S275="",ISNUMBER(SEARCH("Absent",'Model output'!S275)),ISNUMBER(SEARCH("Not identified",'Model output'!S275)),ISNUMBER(SEARCH("limited to thyroid",'Model output'!S275)),ISNUMBER(SEARCH("No",'Model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 IF('Model output'!T275="[]", "", IF('Model output'!T275="Not mentioned", "No", "Yes")))</f>
        <v/>
      </c>
      <c r="AB276" t="str">
        <f>IF(AA276&lt;&gt;"Yes","",IF(OR('Model output'!U275="",'Model output'!U275="[]",ISNUMBER(SEARCH("Not identified",'Model output'!U275))),"",'Model output'!U275))</f>
        <v/>
      </c>
      <c r="AC276" s="1" t="str">
        <f>IF(OR('Model output'!V275="", AND(ISERROR(SEARCH("Positive",'Model output'!V275)), ISNUMBER(SEARCH("Negative",'Model output'!V275))), ISNUMBER(SEARCH("Uninvolved",'Model output'!V275)), ISNUMBER(SEARCH("not involved",'Model output'!V275)), ISNUMBER(SEARCH("cannot be assessed",'Model output'!V275)), ISNUMBER(SEARCH("Free",'Model output'!V275)), ISNUMBER(SEARCH("1 mm",'Model output'!V275)), ISNUMBER(SEARCH("0.1 CM",'Model output'!V275)), ISNUMBER(SEARCH("less than 0.2 mm",'Model output'!V275)), ISNUMBER(SEARCH("less than 0.5 mm",'Model output'!V275)), ISNUMBER(SEARCH("Margins close",'Model output'!V275)), ISNUMBER(SEARCH("extends close to",'Model output'!V275)), ISNUMBER(SEARCH("abut",'Model output'!V275))), "negative", "positive")</f>
        <v>negative</v>
      </c>
      <c r="AE276" s="26"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intermediate</v>
      </c>
      <c r="AF276" s="27" t="str">
        <f t="shared" si="61"/>
        <v>2</v>
      </c>
      <c r="AG276" s="27" t="str">
        <f t="shared" si="62"/>
        <v>1a</v>
      </c>
      <c r="AH276" s="27" t="str">
        <f t="shared" si="63"/>
        <v>0</v>
      </c>
      <c r="AI276" s="34" t="str">
        <f t="shared" si="64"/>
        <v>I</v>
      </c>
      <c r="AJ276" s="26" t="s">
        <v>935</v>
      </c>
      <c r="AK276" s="31" t="s">
        <v>939</v>
      </c>
      <c r="AL276" s="31" t="s">
        <v>945</v>
      </c>
      <c r="AM276" s="31" t="s">
        <v>944</v>
      </c>
      <c r="AN276" s="31" t="s">
        <v>70</v>
      </c>
      <c r="AO276" s="32">
        <f t="shared" ca="1" si="65"/>
        <v>0</v>
      </c>
      <c r="AP276" s="27">
        <f t="shared" si="66"/>
        <v>0</v>
      </c>
      <c r="AQ276" s="27">
        <f t="shared" si="67"/>
        <v>1</v>
      </c>
      <c r="AR276" s="27">
        <f t="shared" si="68"/>
        <v>1</v>
      </c>
      <c r="AS276" s="33">
        <f t="shared" si="69"/>
        <v>1</v>
      </c>
    </row>
    <row r="277" spans="1:45">
      <c r="A277" t="str">
        <f>'Model output'!A276</f>
        <v>TCGA-J8-A3YH</v>
      </c>
      <c r="B277" s="42">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X</v>
      </c>
      <c r="F277" t="str">
        <f t="shared" si="58"/>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output'!G276)),AND(ISNUMBER(SEARCH("V ",'Model output'!G276)), NOT(ISNUMBER(SEARCH("VI",'Model output'!G276)))),ISNUMBER(SEARCH("five",'Model output'!G276)),ISNUMBER(SEARCH("5",'Model output'!G276))))), "lateral", "central"))</f>
        <v>lateral</v>
      </c>
      <c r="H277" t="str">
        <f>IF('Model output'!H276="","negative",IF('Model output'!H276="[]", "negative", IF(OR(ISNUMBER(SEARCH("lymph node",'Model output'!H276)),ISNUMBER(SEARCH("Not mentioned",'Model output'!H276)),ISNUMBER(SEARCH("neck",'Model output'!H276)),ISNUMBER(SEARCH("Not applicable",'Model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2.0 cm</v>
      </c>
      <c r="L277" s="8" t="str">
        <f t="shared" si="60"/>
        <v>2.0cm</v>
      </c>
      <c r="M277" cm="1">
        <f t="array" ref="M277">IF(L277="","",IF(ISNUMBER(SEARCH("cm",L277)),MAX(VALUE(SUBSTITUTE(_xlfn.FILTERXML("&lt;t&gt;&lt;s&gt;"&amp;SUBSTITUTE(L277,",","&lt;/s&gt;&lt;s&gt;")&amp;"&lt;/s&gt;&lt;/t&gt;","//s"),"cm",""))),MAX(VALUE(SUBSTITUTE(_xlfn.FILTERXML("&lt;t&gt;&lt;s&gt;"&amp;SUBSTITUTE(L277,",","&lt;/s&gt;&lt;s&gt;")&amp;"&lt;/s&gt;&lt;/t&gt;","//s"),"mm","")))/10))</f>
        <v>2</v>
      </c>
      <c r="N277" t="str">
        <f>IF('Model output'!L276="","",'Model output'!L276)</f>
        <v>Papillary carcinoma</v>
      </c>
      <c r="O277" t="str">
        <f>IF('Model output'!M276="","",'Model output'!M276)</f>
        <v>Classical (usual)</v>
      </c>
      <c r="P277" t="str">
        <f>IF('Model output'!N276="","",'Model output'!N276)</f>
        <v>4.5 cm</v>
      </c>
      <c r="Q277" t="str">
        <f t="shared" si="59"/>
        <v>4.5cm</v>
      </c>
      <c r="R277" cm="1">
        <f t="array" ref="R277">IF(Q277="","",IF(ISNUMBER(SEARCH("cm",Q277)),MAX(VALUE(SUBSTITUTE(_xlfn.FILTERXML("&lt;t&gt;&lt;s&gt;"&amp;SUBSTITUTE(Q277,",","&lt;/s&gt;&lt;s&gt;")&amp;"&lt;/s&gt;&lt;/t&gt;","//s"),"cm",""))),MAX(VALUE(SUBSTITUTE(_xlfn.FILTERXML("&lt;t&gt;&lt;s&gt;"&amp;SUBSTITUTE(Q277,",","&lt;/s&gt;&lt;s&gt;")&amp;"&lt;/s&gt;&lt;/t&gt;","//s"),"mm","")))/10))</f>
        <v>4.5</v>
      </c>
      <c r="S277" t="str">
        <f>IF(OR('Model output'!P276="",ISNUMBER(SEARCH("Not identified", 'Model output'!P276)),ISNUMBER(SEARCH("Absent",'Model output'!P276)),ISNUMBER(SEARCH("No",'Model output'!P276)),ISNUMBER(SEARCH("Negative",'Model output'!P276))),"negative","positive")</f>
        <v>positive</v>
      </c>
      <c r="T277" t="str">
        <f>IF('Model output'!O276="","",'Model output'!O276)</f>
        <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t="str">
        <f>IF('Model output'!S276="","", IF('Model output'!S276= "[]", "", 'Model output'!S276))</f>
        <v>Not identified</v>
      </c>
      <c r="Y277" t="str">
        <f>IF(OR('Model output'!S276="",ISNUMBER(SEARCH("Absent",'Model output'!S276)),ISNUMBER(SEARCH("Not identified",'Model output'!S276)),ISNUMBER(SEARCH("limited to thyroid",'Model output'!S276)),ISNUMBER(SEARCH("No",'Model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 IF('Model output'!T276="[]", "", IF('Model output'!T276="Not mentioned", "No", "Yes")))</f>
        <v/>
      </c>
      <c r="AB277" t="str">
        <f>IF(AA277&lt;&gt;"Yes","",IF(OR('Model output'!U276="",'Model output'!U276="[]",ISNUMBER(SEARCH("Not identified",'Model output'!U276))),"",'Model output'!U276))</f>
        <v/>
      </c>
      <c r="AC277" s="1" t="str">
        <f>IF(OR('Model output'!V276="", AND(ISERROR(SEARCH("Positive",'Model output'!V276)), ISNUMBER(SEARCH("Negative",'Model output'!V276))), ISNUMBER(SEARCH("Uninvolved",'Model output'!V276)), ISNUMBER(SEARCH("not involved",'Model output'!V276)), ISNUMBER(SEARCH("cannot be assessed",'Model output'!V276)), ISNUMBER(SEARCH("Free",'Model output'!V276)), ISNUMBER(SEARCH("1 mm",'Model output'!V276)), ISNUMBER(SEARCH("0.1 CM",'Model output'!V276)), ISNUMBER(SEARCH("less than 0.2 mm",'Model output'!V276)), ISNUMBER(SEARCH("less than 0.5 mm",'Model output'!V276)), ISNUMBER(SEARCH("Margins close",'Model output'!V276)), ISNUMBER(SEARCH("extends close to",'Model output'!V276)), ISNUMBER(SEARCH("abut",'Model output'!V276))), "negative", "positive")</f>
        <v>negative</v>
      </c>
      <c r="AE277" s="26"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27" t="str">
        <f t="shared" si="61"/>
        <v>3a</v>
      </c>
      <c r="AG277" s="27" t="str">
        <f t="shared" si="62"/>
        <v>1b</v>
      </c>
      <c r="AH277" s="27" t="str">
        <f t="shared" si="63"/>
        <v>0</v>
      </c>
      <c r="AI277" s="34" t="str">
        <f t="shared" si="64"/>
        <v>I</v>
      </c>
      <c r="AJ277" s="26" t="s">
        <v>937</v>
      </c>
      <c r="AK277" s="31" t="s">
        <v>946</v>
      </c>
      <c r="AL277" s="31" t="s">
        <v>940</v>
      </c>
      <c r="AM277" s="31" t="s">
        <v>944</v>
      </c>
      <c r="AN277" s="31" t="s">
        <v>70</v>
      </c>
      <c r="AO277" s="32">
        <f t="shared" ca="1" si="65"/>
        <v>1</v>
      </c>
      <c r="AP277" s="27">
        <f t="shared" si="66"/>
        <v>1</v>
      </c>
      <c r="AQ277" s="27">
        <f t="shared" si="67"/>
        <v>1</v>
      </c>
      <c r="AR277" s="27">
        <f t="shared" si="68"/>
        <v>1</v>
      </c>
      <c r="AS277" s="33">
        <f t="shared" si="69"/>
        <v>1</v>
      </c>
    </row>
    <row r="278" spans="1:45">
      <c r="A278" t="str">
        <f>'Model output'!A277</f>
        <v>TCGA-KS-A4I1</v>
      </c>
      <c r="B278" s="42">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X</v>
      </c>
      <c r="F278" t="str">
        <f t="shared" si="58"/>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output'!G277)),AND(ISNUMBER(SEARCH("V ",'Model output'!G277)), NOT(ISNUMBER(SEARCH("VI",'Model output'!G277)))),ISNUMBER(SEARCH("five",'Model output'!G277)),ISNUMBER(SEARCH("5",'Model output'!G277))))), "lateral", "central"))</f>
        <v/>
      </c>
      <c r="H278" t="str">
        <f>IF('Model output'!H277="","negative",IF('Model output'!H277="[]", "negative", IF(OR(ISNUMBER(SEARCH("lymph node",'Model output'!H277)),ISNUMBER(SEARCH("Not mentioned",'Model output'!H277)),ISNUMBER(SEARCH("neck",'Model output'!H277)),ISNUMBER(SEARCH("Not applicable",'Model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60"/>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59"/>
        <v>2.2cm</v>
      </c>
      <c r="R278" cm="1">
        <f t="array" ref="R278">IF(Q278="","",IF(ISNUMBER(SEARCH("cm",Q278)),MAX(VALUE(SUBSTITUTE(_xlfn.FILTERXML("&lt;t&gt;&lt;s&gt;"&amp;SUBSTITUTE(Q278,",","&lt;/s&gt;&lt;s&gt;")&amp;"&lt;/s&gt;&lt;/t&gt;","//s"),"cm",""))),MAX(VALUE(SUBSTITUTE(_xlfn.FILTERXML("&lt;t&gt;&lt;s&gt;"&amp;SUBSTITUTE(Q278,",","&lt;/s&gt;&lt;s&gt;")&amp;"&lt;/s&gt;&lt;/t&gt;","//s"),"mm","")))/10))</f>
        <v>2.2000000000000002</v>
      </c>
      <c r="S278" t="str">
        <f>IF(OR('Model output'!P277="",ISNUMBER(SEARCH("Not identified", 'Model output'!P277)),ISNUMBER(SEARCH("Absent",'Model output'!P277)),ISNUMBER(SEARCH("No",'Model output'!P277)),ISNUMBER(SEARCH("Negative",'Model output'!P277))),"negative","positive")</f>
        <v>negative</v>
      </c>
      <c r="T278">
        <f>IF('Model output'!O277="","",'Model output'!O277)</f>
        <v>1</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t="str">
        <f>IF('Model output'!S277="","", IF('Model output'!S277= "[]", "", 'Model output'!S277))</f>
        <v>No</v>
      </c>
      <c r="Y278" t="str">
        <f>IF(OR('Model output'!S277="",ISNUMBER(SEARCH("Absent",'Model output'!S277)),ISNUMBER(SEARCH("Not identified",'Model output'!S277)),ISNUMBER(SEARCH("limited to thyroid",'Model output'!S277)),ISNUMBER(SEARCH("No",'Model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 IF('Model output'!T277="[]", "", IF('Model output'!T277="Not mentioned", "No", "Yes")))</f>
        <v/>
      </c>
      <c r="AB278" t="str">
        <f>IF(AA278&lt;&gt;"Yes","",IF(OR('Model output'!U277="",'Model output'!U277="[]",ISNUMBER(SEARCH("Not identified",'Model output'!U277))),"",'Model output'!U277))</f>
        <v/>
      </c>
      <c r="AC278" s="1" t="str">
        <f>IF(OR('Model output'!V277="", AND(ISERROR(SEARCH("Positive",'Model output'!V277)), ISNUMBER(SEARCH("Negative",'Model output'!V277))), ISNUMBER(SEARCH("Uninvolved",'Model output'!V277)), ISNUMBER(SEARCH("not involved",'Model output'!V277)), ISNUMBER(SEARCH("cannot be assessed",'Model output'!V277)), ISNUMBER(SEARCH("Free",'Model output'!V277)), ISNUMBER(SEARCH("1 mm",'Model output'!V277)), ISNUMBER(SEARCH("0.1 CM",'Model output'!V277)), ISNUMBER(SEARCH("less than 0.2 mm",'Model output'!V277)), ISNUMBER(SEARCH("less than 0.5 mm",'Model output'!V277)), ISNUMBER(SEARCH("Margins close",'Model output'!V277)), ISNUMBER(SEARCH("extends close to",'Model output'!V277)), ISNUMBER(SEARCH("abut",'Model output'!V277))), "negative", "positive")</f>
        <v>positive</v>
      </c>
      <c r="AE278" s="26"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27" t="str">
        <f t="shared" si="61"/>
        <v>2</v>
      </c>
      <c r="AG278" s="27" t="str">
        <f t="shared" si="62"/>
        <v>0</v>
      </c>
      <c r="AH278" s="27" t="str">
        <f t="shared" si="63"/>
        <v>0</v>
      </c>
      <c r="AI278" s="34" t="str">
        <f t="shared" si="64"/>
        <v>I</v>
      </c>
      <c r="AJ278" s="26" t="s">
        <v>935</v>
      </c>
      <c r="AK278" s="31" t="s">
        <v>943</v>
      </c>
      <c r="AL278" s="31" t="s">
        <v>941</v>
      </c>
      <c r="AM278" s="31" t="s">
        <v>944</v>
      </c>
      <c r="AN278" s="31" t="s">
        <v>70</v>
      </c>
      <c r="AO278" s="32">
        <f t="shared" si="65"/>
        <v>1</v>
      </c>
      <c r="AP278" s="27">
        <f t="shared" si="66"/>
        <v>1</v>
      </c>
      <c r="AQ278" s="27">
        <f t="shared" si="67"/>
        <v>1</v>
      </c>
      <c r="AR278" s="27">
        <f t="shared" si="68"/>
        <v>1</v>
      </c>
      <c r="AS278" s="33">
        <f t="shared" si="69"/>
        <v>1</v>
      </c>
    </row>
    <row r="279" spans="1:45">
      <c r="A279" t="str">
        <f>'Model output'!A278</f>
        <v>TCGA-KS-A4I3</v>
      </c>
      <c r="B279" s="42">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X</v>
      </c>
      <c r="F279" t="str">
        <f t="shared" si="58"/>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output'!G278)),AND(ISNUMBER(SEARCH("V ",'Model output'!G278)), NOT(ISNUMBER(SEARCH("VI",'Model output'!G278)))),ISNUMBER(SEARCH("five",'Model output'!G278)),ISNUMBER(SEARCH("5",'Model output'!G278))))), "lateral", "central"))</f>
        <v>central</v>
      </c>
      <c r="H279" t="str">
        <f>IF('Model output'!H278="","negative",IF('Model output'!H278="[]", "negative", IF(OR(ISNUMBER(SEARCH("lymph node",'Model output'!H278)),ISNUMBER(SEARCH("Not mentioned",'Model output'!H278)),ISNUMBER(SEARCH("neck",'Model output'!H278)),ISNUMBER(SEARCH("Not applicable",'Model output'!H278))),"negative","positive")))</f>
        <v>negative</v>
      </c>
      <c r="I279">
        <f>IF('Model output'!I278="","",IF(ISNUMBER('Model output'!I278),'Model output'!I278,1))</f>
        <v>9</v>
      </c>
      <c r="J279">
        <f>IF('Model output'!J278="","",IF(AND(ISNUMBER('Model output'!J278),'Model output'!J278&lt;=I279),'Model output'!J278,IF(ISNUMBER(SEARCH("0/",'Model output'!J278)),0,1)))</f>
        <v>8</v>
      </c>
      <c r="K279" t="str" cm="1">
        <f t="array" ref="K279">IF(COUNT(FIND({0,1,2,3,4,5,6,7,8,9},'Model output'!K278))&gt;0,'Model output'!K278,"")</f>
        <v>0.6 cm</v>
      </c>
      <c r="L279" s="8" t="str">
        <f t="shared" si="60"/>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v>
      </c>
      <c r="O279" t="str">
        <f>IF('Model output'!M278="","",'Model output'!M278)</f>
        <v>classical</v>
      </c>
      <c r="P279" t="str">
        <f>IF('Model output'!N278="","",'Model output'!N278)</f>
        <v>1.5 cm</v>
      </c>
      <c r="Q279" t="str">
        <f t="shared" si="59"/>
        <v>1.5cm</v>
      </c>
      <c r="R279" cm="1">
        <f t="array" ref="R279">IF(Q279="","",IF(ISNUMBER(SEARCH("cm",Q279)),MAX(VALUE(SUBSTITUTE(_xlfn.FILTERXML("&lt;t&gt;&lt;s&gt;"&amp;SUBSTITUTE(Q279,",","&lt;/s&gt;&lt;s&gt;")&amp;"&lt;/s&gt;&lt;/t&gt;","//s"),"cm",""))),MAX(VALUE(SUBSTITUTE(_xlfn.FILTERXML("&lt;t&gt;&lt;s&gt;"&amp;SUBSTITUTE(Q279,",","&lt;/s&gt;&lt;s&gt;")&amp;"&lt;/s&gt;&lt;/t&gt;","//s"),"mm","")))/10))</f>
        <v>1.5</v>
      </c>
      <c r="S279" t="str">
        <f>IF(OR('Model output'!P278="",ISNUMBER(SEARCH("Not identified", 'Model output'!P278)),ISNUMBER(SEARCH("Absent",'Model output'!P278)),ISNUMBER(SEARCH("No",'Model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t="str">
        <f>IF('Model output'!S278="","", IF('Model output'!S278= "[]", "", 'Model output'!S278))</f>
        <v>Yes</v>
      </c>
      <c r="Y279" t="str">
        <f>IF(OR('Model output'!S278="",ISNUMBER(SEARCH("Absent",'Model output'!S278)),ISNUMBER(SEARCH("Not identified",'Model output'!S278)),ISNUMBER(SEARCH("limited to thyroid",'Model output'!S278)),ISNUMBER(SEARCH("No",'Model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 IF('Model output'!T278="[]", "", IF('Model output'!T278="Not mentioned", "No", "Yes")))</f>
        <v/>
      </c>
      <c r="AB279" t="str">
        <f>IF(AA279&lt;&gt;"Yes","",IF(OR('Model output'!U278="",'Model output'!U278="[]",ISNUMBER(SEARCH("Not identified",'Model output'!U278))),"",'Model output'!U278))</f>
        <v/>
      </c>
      <c r="AC279" s="1" t="str">
        <f>IF(OR('Model output'!V278="", AND(ISERROR(SEARCH("Positive",'Model output'!V278)), ISNUMBER(SEARCH("Negative",'Model output'!V278))), ISNUMBER(SEARCH("Uninvolved",'Model output'!V278)), ISNUMBER(SEARCH("not involved",'Model output'!V278)), ISNUMBER(SEARCH("cannot be assessed",'Model output'!V278)), ISNUMBER(SEARCH("Free",'Model output'!V278)), ISNUMBER(SEARCH("1 mm",'Model output'!V278)), ISNUMBER(SEARCH("0.1 CM",'Model output'!V278)), ISNUMBER(SEARCH("less than 0.2 mm",'Model output'!V278)), ISNUMBER(SEARCH("less than 0.5 mm",'Model output'!V278)), ISNUMBER(SEARCH("Margins close",'Model output'!V278)), ISNUMBER(SEARCH("extends close to",'Model output'!V278)), ISNUMBER(SEARCH("abut",'Model output'!V278))), "negative", "positive")</f>
        <v>positive</v>
      </c>
      <c r="AE279" s="26"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27" t="str">
        <f t="shared" si="61"/>
        <v>1b</v>
      </c>
      <c r="AG279" s="27" t="str">
        <f t="shared" si="62"/>
        <v>1a</v>
      </c>
      <c r="AH279" s="27" t="str">
        <f t="shared" si="63"/>
        <v>0</v>
      </c>
      <c r="AI279" s="34" t="str">
        <f t="shared" si="64"/>
        <v>I</v>
      </c>
      <c r="AJ279" s="26" t="s">
        <v>935</v>
      </c>
      <c r="AK279" s="31" t="s">
        <v>939</v>
      </c>
      <c r="AL279" s="31" t="s">
        <v>945</v>
      </c>
      <c r="AM279" s="31" t="s">
        <v>944</v>
      </c>
      <c r="AN279" s="31" t="s">
        <v>70</v>
      </c>
      <c r="AO279" s="32">
        <f t="shared" si="65"/>
        <v>1</v>
      </c>
      <c r="AP279" s="27">
        <f t="shared" si="66"/>
        <v>0</v>
      </c>
      <c r="AQ279" s="27">
        <f t="shared" si="67"/>
        <v>1</v>
      </c>
      <c r="AR279" s="27">
        <f t="shared" si="68"/>
        <v>1</v>
      </c>
      <c r="AS279" s="33">
        <f t="shared" si="69"/>
        <v>1</v>
      </c>
    </row>
    <row r="280" spans="1:45">
      <c r="A280" t="str">
        <f>'Model output'!A279</f>
        <v>TCGA-KS-A4I5</v>
      </c>
      <c r="B280" s="42">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X</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X</v>
      </c>
      <c r="F280" t="str">
        <f t="shared" si="58"/>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output'!G279)),AND(ISNUMBER(SEARCH("V ",'Model output'!G279)), NOT(ISNUMBER(SEARCH("VI",'Model output'!G279)))),ISNUMBER(SEARCH("five",'Model output'!G279)),ISNUMBER(SEARCH("5",'Model output'!G279))))), "lateral", "central"))</f>
        <v/>
      </c>
      <c r="H280" t="str">
        <f>IF('Model output'!H279="","negative",IF('Model output'!H279="[]", "negative", IF(OR(ISNUMBER(SEARCH("lymph node",'Model output'!H279)),ISNUMBER(SEARCH("Not mentioned",'Model output'!H279)),ISNUMBER(SEARCH("neck",'Model output'!H279)),ISNUMBER(SEARCH("Not applicable",'Model output'!H279))),"negative","positive")))</f>
        <v>negative</v>
      </c>
      <c r="I280">
        <f>IF('Model output'!I279="","",IF(ISNUMBER('Model output'!I279),'Model output'!I279,1))</f>
        <v>1</v>
      </c>
      <c r="J280">
        <f>IF('Model output'!J279="","",IF(AND(ISNUMBER('Model output'!J279),'Model output'!J279&lt;=I280),'Model output'!J279,IF(ISNUMBER(SEARCH("0/",'Model output'!J279)),0,1)))</f>
        <v>0</v>
      </c>
      <c r="K280" t="str" cm="1">
        <f t="array" ref="K280">IF(COUNT(FIND({0,1,2,3,4,5,6,7,8,9},'Model output'!K279))&gt;0,'Model output'!K279,"")</f>
        <v/>
      </c>
      <c r="L280" s="8" t="str">
        <f t="shared" si="60"/>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59"/>
        <v>1.7cm</v>
      </c>
      <c r="R280" cm="1">
        <f t="array" ref="R280">IF(Q280="","",IF(ISNUMBER(SEARCH("cm",Q280)),MAX(VALUE(SUBSTITUTE(_xlfn.FILTERXML("&lt;t&gt;&lt;s&gt;"&amp;SUBSTITUTE(Q280,",","&lt;/s&gt;&lt;s&gt;")&amp;"&lt;/s&gt;&lt;/t&gt;","//s"),"cm",""))),MAX(VALUE(SUBSTITUTE(_xlfn.FILTERXML("&lt;t&gt;&lt;s&gt;"&amp;SUBSTITUTE(Q280,",","&lt;/s&gt;&lt;s&gt;")&amp;"&lt;/s&gt;&lt;/t&gt;","//s"),"mm","")))/10))</f>
        <v>1.7</v>
      </c>
      <c r="S280" t="str">
        <f>IF(OR('Model output'!P279="",ISNUMBER(SEARCH("Not identified", 'Model output'!P279)),ISNUMBER(SEARCH("Absent",'Model output'!P279)),ISNUMBER(SEARCH("No",'Model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t="str">
        <f>IF('Model output'!S279="","", IF('Model output'!S279= "[]", "", 'Model output'!S279))</f>
        <v>No</v>
      </c>
      <c r="Y280" t="str">
        <f>IF(OR('Model output'!S279="",ISNUMBER(SEARCH("Absent",'Model output'!S279)),ISNUMBER(SEARCH("Not identified",'Model output'!S279)),ISNUMBER(SEARCH("limited to thyroid",'Model output'!S279)),ISNUMBER(SEARCH("No",'Model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 IF('Model output'!T279="[]", "", IF('Model output'!T279="Not mentioned", "No", "Yes")))</f>
        <v/>
      </c>
      <c r="AB280" t="str">
        <f>IF(AA280&lt;&gt;"Yes","",IF(OR('Model output'!U279="",'Model output'!U279="[]",ISNUMBER(SEARCH("Not identified",'Model output'!U279))),"",'Model output'!U279))</f>
        <v/>
      </c>
      <c r="AC280" s="1" t="str">
        <f>IF(OR('Model output'!V279="", AND(ISERROR(SEARCH("Positive",'Model output'!V279)), ISNUMBER(SEARCH("Negative",'Model output'!V279))), ISNUMBER(SEARCH("Uninvolved",'Model output'!V279)), ISNUMBER(SEARCH("not involved",'Model output'!V279)), ISNUMBER(SEARCH("cannot be assessed",'Model output'!V279)), ISNUMBER(SEARCH("Free",'Model output'!V279)), ISNUMBER(SEARCH("1 mm",'Model output'!V279)), ISNUMBER(SEARCH("0.1 CM",'Model output'!V279)), ISNUMBER(SEARCH("less than 0.2 mm",'Model output'!V279)), ISNUMBER(SEARCH("less than 0.5 mm",'Model output'!V279)), ISNUMBER(SEARCH("Margins close",'Model output'!V279)), ISNUMBER(SEARCH("extends close to",'Model output'!V279)), ISNUMBER(SEARCH("abut",'Model output'!V279))), "negative", "positive")</f>
        <v>negative</v>
      </c>
      <c r="AE280" s="26"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27" t="str">
        <f t="shared" si="61"/>
        <v>1b</v>
      </c>
      <c r="AG280" s="27" t="str">
        <f t="shared" si="62"/>
        <v>0</v>
      </c>
      <c r="AH280" s="27" t="str">
        <f t="shared" si="63"/>
        <v>0</v>
      </c>
      <c r="AI280" s="34" t="str">
        <f t="shared" si="64"/>
        <v>I</v>
      </c>
      <c r="AJ280" s="26" t="s">
        <v>936</v>
      </c>
      <c r="AK280" s="31" t="s">
        <v>940</v>
      </c>
      <c r="AL280" s="31" t="s">
        <v>941</v>
      </c>
      <c r="AM280" s="31" t="s">
        <v>944</v>
      </c>
      <c r="AN280" s="31" t="s">
        <v>70</v>
      </c>
      <c r="AO280" s="32">
        <f t="shared" ca="1" si="65"/>
        <v>1</v>
      </c>
      <c r="AP280" s="27">
        <f t="shared" si="66"/>
        <v>1</v>
      </c>
      <c r="AQ280" s="27">
        <f t="shared" si="67"/>
        <v>1</v>
      </c>
      <c r="AR280" s="27">
        <f t="shared" si="68"/>
        <v>1</v>
      </c>
      <c r="AS280" s="33">
        <f t="shared" si="69"/>
        <v>1</v>
      </c>
    </row>
    <row r="281" spans="1:45">
      <c r="A281" t="str">
        <f>'Model output'!A280</f>
        <v>TCGA-KS-A4I7</v>
      </c>
      <c r="B281" s="42">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X</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X</v>
      </c>
      <c r="F281" t="str">
        <f t="shared" si="58"/>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output'!G280)),AND(ISNUMBER(SEARCH("V ",'Model output'!G280)), NOT(ISNUMBER(SEARCH("VI",'Model output'!G280)))),ISNUMBER(SEARCH("five",'Model output'!G280)),ISNUMBER(SEARCH("5",'Model output'!G280))))), "lateral", "central"))</f>
        <v/>
      </c>
      <c r="H281" t="str">
        <f>IF('Model output'!H280="","negative",IF('Model output'!H280="[]", "negative", IF(OR(ISNUMBER(SEARCH("lymph node",'Model output'!H280)),ISNUMBER(SEARCH("Not mentioned",'Model output'!H280)),ISNUMBER(SEARCH("neck",'Model output'!H280)),ISNUMBER(SEARCH("Not applicable",'Model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60"/>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59"/>
        <v>1.5cm</v>
      </c>
      <c r="R281" cm="1">
        <f t="array" ref="R281">IF(Q281="","",IF(ISNUMBER(SEARCH("cm",Q281)),MAX(VALUE(SUBSTITUTE(_xlfn.FILTERXML("&lt;t&gt;&lt;s&gt;"&amp;SUBSTITUTE(Q281,",","&lt;/s&gt;&lt;s&gt;")&amp;"&lt;/s&gt;&lt;/t&gt;","//s"),"cm",""))),MAX(VALUE(SUBSTITUTE(_xlfn.FILTERXML("&lt;t&gt;&lt;s&gt;"&amp;SUBSTITUTE(Q281,",","&lt;/s&gt;&lt;s&gt;")&amp;"&lt;/s&gt;&lt;/t&gt;","//s"),"mm","")))/10))</f>
        <v>1.5</v>
      </c>
      <c r="S281" t="str">
        <f>IF(OR('Model output'!P280="",ISNUMBER(SEARCH("Not identified", 'Model output'!P280)),ISNUMBER(SEARCH("Absent",'Model output'!P280)),ISNUMBER(SEARCH("No",'Model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t="str">
        <f>IF('Model output'!S280="","", IF('Model output'!S280= "[]", "", 'Model output'!S280))</f>
        <v>No</v>
      </c>
      <c r="Y281" t="str">
        <f>IF(OR('Model output'!S280="",ISNUMBER(SEARCH("Absent",'Model output'!S280)),ISNUMBER(SEARCH("Not identified",'Model output'!S280)),ISNUMBER(SEARCH("limited to thyroid",'Model output'!S280)),ISNUMBER(SEARCH("No",'Model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 IF('Model output'!T280="[]", "", IF('Model output'!T280="Not mentioned", "No", "Yes")))</f>
        <v/>
      </c>
      <c r="AB281" t="str">
        <f>IF(AA281&lt;&gt;"Yes","",IF(OR('Model output'!U280="",'Model output'!U280="[]",ISNUMBER(SEARCH("Not identified",'Model output'!U280))),"",'Model output'!U280))</f>
        <v/>
      </c>
      <c r="AC281" s="1" t="str">
        <f>IF(OR('Model output'!V280="", AND(ISERROR(SEARCH("Positive",'Model output'!V280)), ISNUMBER(SEARCH("Negative",'Model output'!V280))), ISNUMBER(SEARCH("Uninvolved",'Model output'!V280)), ISNUMBER(SEARCH("not involved",'Model output'!V280)), ISNUMBER(SEARCH("cannot be assessed",'Model output'!V280)), ISNUMBER(SEARCH("Free",'Model output'!V280)), ISNUMBER(SEARCH("1 mm",'Model output'!V280)), ISNUMBER(SEARCH("0.1 CM",'Model output'!V280)), ISNUMBER(SEARCH("less than 0.2 mm",'Model output'!V280)), ISNUMBER(SEARCH("less than 0.5 mm",'Model output'!V280)), ISNUMBER(SEARCH("Margins close",'Model output'!V280)), ISNUMBER(SEARCH("extends close to",'Model output'!V280)), ISNUMBER(SEARCH("abut",'Model output'!V280))), "negative", "positive")</f>
        <v>negative</v>
      </c>
      <c r="AE281" s="26"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27" t="str">
        <f t="shared" si="61"/>
        <v>1b</v>
      </c>
      <c r="AG281" s="27" t="str">
        <f t="shared" si="62"/>
        <v>0</v>
      </c>
      <c r="AH281" s="27" t="str">
        <f t="shared" si="63"/>
        <v>0</v>
      </c>
      <c r="AI281" s="34" t="str">
        <f t="shared" si="64"/>
        <v>I</v>
      </c>
      <c r="AJ281" s="26" t="s">
        <v>936</v>
      </c>
      <c r="AK281" s="31" t="s">
        <v>940</v>
      </c>
      <c r="AL281" s="31" t="s">
        <v>941</v>
      </c>
      <c r="AM281" s="31" t="s">
        <v>944</v>
      </c>
      <c r="AN281" s="31" t="s">
        <v>70</v>
      </c>
      <c r="AO281" s="32">
        <f t="shared" ca="1" si="65"/>
        <v>1</v>
      </c>
      <c r="AP281" s="27">
        <f t="shared" si="66"/>
        <v>1</v>
      </c>
      <c r="AQ281" s="27">
        <f t="shared" si="67"/>
        <v>1</v>
      </c>
      <c r="AR281" s="27">
        <f t="shared" si="68"/>
        <v>1</v>
      </c>
      <c r="AS281" s="33">
        <f t="shared" si="69"/>
        <v>1</v>
      </c>
    </row>
    <row r="282" spans="1:45">
      <c r="A282" t="str">
        <f>'Model output'!A281</f>
        <v>TCGA-KS-A4IC</v>
      </c>
      <c r="B282" s="42">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X</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X</v>
      </c>
      <c r="F282" t="str">
        <f t="shared" si="58"/>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output'!G281)),AND(ISNUMBER(SEARCH("V ",'Model output'!G281)), NOT(ISNUMBER(SEARCH("VI",'Model output'!G281)))),ISNUMBER(SEARCH("five",'Model output'!G281)),ISNUMBER(SEARCH("5",'Model output'!G281))))), "lateral", "central"))</f>
        <v>central</v>
      </c>
      <c r="H282" t="str">
        <f>IF('Model output'!H281="","negative",IF('Model output'!H281="[]", "negative", IF(OR(ISNUMBER(SEARCH("lymph node",'Model output'!H281)),ISNUMBER(SEARCH("Not mentioned",'Model output'!H281)),ISNUMBER(SEARCH("neck",'Model output'!H281)),ISNUMBER(SEARCH("Not applicable",'Model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0.5 cm</v>
      </c>
      <c r="L282" s="8" t="str">
        <f t="shared" si="60"/>
        <v>0.5cm</v>
      </c>
      <c r="M282" cm="1">
        <f t="array" ref="M282">IF(L282="","",IF(ISNUMBER(SEARCH("cm",L282)),MAX(VALUE(SUBSTITUTE(_xlfn.FILTERXML("&lt;t&gt;&lt;s&gt;"&amp;SUBSTITUTE(L282,",","&lt;/s&gt;&lt;s&gt;")&amp;"&lt;/s&gt;&lt;/t&gt;","//s"),"cm",""))),MAX(VALUE(SUBSTITUTE(_xlfn.FILTERXML("&lt;t&gt;&lt;s&gt;"&amp;SUBSTITUTE(L282,",","&lt;/s&gt;&lt;s&gt;")&amp;"&lt;/s&gt;&lt;/t&gt;","//s"),"mm","")))/10))</f>
        <v>0.5</v>
      </c>
      <c r="N282" t="str">
        <f>IF('Model output'!L281="","",'Model output'!L281)</f>
        <v>Papillary</v>
      </c>
      <c r="O282" t="str">
        <f>IF('Model output'!M281="","",'Model output'!M281)</f>
        <v/>
      </c>
      <c r="P282" t="str">
        <f>IF('Model output'!N281="","",'Model output'!N281)</f>
        <v>1.1 x 1.1 x 1.0 cm</v>
      </c>
      <c r="Q282" t="str">
        <f t="shared" si="59"/>
        <v>1.1,1.1,1.0cm</v>
      </c>
      <c r="R282" cm="1">
        <f t="array" ref="R282">IF(Q282="","",IF(ISNUMBER(SEARCH("cm",Q282)),MAX(VALUE(SUBSTITUTE(_xlfn.FILTERXML("&lt;t&gt;&lt;s&gt;"&amp;SUBSTITUTE(Q282,",","&lt;/s&gt;&lt;s&gt;")&amp;"&lt;/s&gt;&lt;/t&gt;","//s"),"cm",""))),MAX(VALUE(SUBSTITUTE(_xlfn.FILTERXML("&lt;t&gt;&lt;s&gt;"&amp;SUBSTITUTE(Q282,",","&lt;/s&gt;&lt;s&gt;")&amp;"&lt;/s&gt;&lt;/t&gt;","//s"),"mm","")))/10))</f>
        <v>1.1000000000000001</v>
      </c>
      <c r="S282" t="str">
        <f>IF(OR('Model output'!P281="",ISNUMBER(SEARCH("Not identified", 'Model output'!P281)),ISNUMBER(SEARCH("Absent",'Model output'!P281)),ISNUMBER(SEARCH("No",'Model output'!P281)),ISNUMBER(SEARCH("Negative",'Model output'!P281))),"negative","positive")</f>
        <v>negative</v>
      </c>
      <c r="T282">
        <f>IF('Model output'!O281="","",'Model output'!O281)</f>
        <v>2</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t="str">
        <f>IF('Model output'!S281="","", IF('Model output'!S281= "[]", "", 'Model output'!S281))</f>
        <v>No</v>
      </c>
      <c r="Y282" t="str">
        <f>IF(OR('Model output'!S281="",ISNUMBER(SEARCH("Absent",'Model output'!S281)),ISNUMBER(SEARCH("Not identified",'Model output'!S281)),ISNUMBER(SEARCH("limited to thyroid",'Model output'!S281)),ISNUMBER(SEARCH("No",'Model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 IF('Model output'!T281="[]", "", IF('Model output'!T281="Not mentioned", "No", "Yes")))</f>
        <v/>
      </c>
      <c r="AB282" t="str">
        <f>IF(AA282&lt;&gt;"Yes","",IF(OR('Model output'!U281="",'Model output'!U281="[]",ISNUMBER(SEARCH("Not identified",'Model output'!U281))),"",'Model output'!U281))</f>
        <v/>
      </c>
      <c r="AC282" s="1" t="str">
        <f>IF(OR('Model output'!V281="", AND(ISERROR(SEARCH("Positive",'Model output'!V281)), ISNUMBER(SEARCH("Negative",'Model output'!V281))), ISNUMBER(SEARCH("Uninvolved",'Model output'!V281)), ISNUMBER(SEARCH("not involved",'Model output'!V281)), ISNUMBER(SEARCH("cannot be assessed",'Model output'!V281)), ISNUMBER(SEARCH("Free",'Model output'!V281)), ISNUMBER(SEARCH("1 mm",'Model output'!V281)), ISNUMBER(SEARCH("0.1 CM",'Model output'!V281)), ISNUMBER(SEARCH("less than 0.2 mm",'Model output'!V281)), ISNUMBER(SEARCH("less than 0.5 mm",'Model output'!V281)), ISNUMBER(SEARCH("Margins close",'Model output'!V281)), ISNUMBER(SEARCH("extends close to",'Model output'!V281)), ISNUMBER(SEARCH("abut",'Model output'!V281))), "negative", "positive")</f>
        <v>negative</v>
      </c>
      <c r="AE282" s="26"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low</v>
      </c>
      <c r="AF282" s="27" t="str">
        <f t="shared" si="61"/>
        <v>1b</v>
      </c>
      <c r="AG282" s="27" t="str">
        <f t="shared" si="62"/>
        <v>1a</v>
      </c>
      <c r="AH282" s="27" t="str">
        <f t="shared" si="63"/>
        <v>0</v>
      </c>
      <c r="AI282" s="34" t="str">
        <f t="shared" si="64"/>
        <v>I</v>
      </c>
      <c r="AJ282" s="26" t="s">
        <v>936</v>
      </c>
      <c r="AK282" s="31" t="s">
        <v>940</v>
      </c>
      <c r="AL282" s="31" t="s">
        <v>945</v>
      </c>
      <c r="AM282" s="31" t="s">
        <v>944</v>
      </c>
      <c r="AN282" s="31" t="s">
        <v>70</v>
      </c>
      <c r="AO282" s="32">
        <f t="shared" ca="1" si="65"/>
        <v>1</v>
      </c>
      <c r="AP282" s="27">
        <f t="shared" si="66"/>
        <v>1</v>
      </c>
      <c r="AQ282" s="27">
        <f t="shared" si="67"/>
        <v>1</v>
      </c>
      <c r="AR282" s="27">
        <f t="shared" si="68"/>
        <v>1</v>
      </c>
      <c r="AS282" s="33">
        <f t="shared" si="69"/>
        <v>1</v>
      </c>
    </row>
    <row r="283" spans="1:45">
      <c r="A283" t="str">
        <f>'Model output'!A282</f>
        <v>TCGA-KS-A4ID</v>
      </c>
      <c r="B283" s="42">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X</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X</v>
      </c>
      <c r="F283" t="str">
        <f t="shared" si="58"/>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output'!G282)),AND(ISNUMBER(SEARCH("V ",'Model output'!G282)), NOT(ISNUMBER(SEARCH("VI",'Model output'!G282)))),ISNUMBER(SEARCH("five",'Model output'!G282)),ISNUMBER(SEARCH("5",'Model output'!G282))))), "lateral", "central"))</f>
        <v/>
      </c>
      <c r="H283" t="str">
        <f>IF('Model output'!H282="","negative",IF('Model output'!H282="[]", "negative", IF(OR(ISNUMBER(SEARCH("lymph node",'Model output'!H282)),ISNUMBER(SEARCH("Not mentioned",'Model output'!H282)),ISNUMBER(SEARCH("neck",'Model output'!H282)),ISNUMBER(SEARCH("Not applicable",'Model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8" t="str">
        <f t="shared" si="60"/>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9"/>
        <v>1.1cm</v>
      </c>
      <c r="R283" cm="1">
        <f t="array" ref="R283">IF(Q283="","",IF(ISNUMBER(SEARCH("cm",Q283)),MAX(VALUE(SUBSTITUTE(_xlfn.FILTERXML("&lt;t&gt;&lt;s&gt;"&amp;SUBSTITUTE(Q283,",","&lt;/s&gt;&lt;s&gt;")&amp;"&lt;/s&gt;&lt;/t&gt;","//s"),"cm",""))),MAX(VALUE(SUBSTITUTE(_xlfn.FILTERXML("&lt;t&gt;&lt;s&gt;"&amp;SUBSTITUTE(Q283,",","&lt;/s&gt;&lt;s&gt;")&amp;"&lt;/s&gt;&lt;/t&gt;","//s"),"mm","")))/10))</f>
        <v>1.1000000000000001</v>
      </c>
      <c r="S283" t="str">
        <f>IF(OR('Model output'!P282="",ISNUMBER(SEARCH("Not identified", 'Model output'!P282)),ISNUMBER(SEARCH("Absent",'Model output'!P282)),ISNUMBER(SEARCH("No",'Model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t="str">
        <f>IF('Model output'!S282="","", IF('Model output'!S282= "[]", "", 'Model output'!S282))</f>
        <v>No</v>
      </c>
      <c r="Y283" t="str">
        <f>IF(OR('Model output'!S282="",ISNUMBER(SEARCH("Absent",'Model output'!S282)),ISNUMBER(SEARCH("Not identified",'Model output'!S282)),ISNUMBER(SEARCH("limited to thyroid",'Model output'!S282)),ISNUMBER(SEARCH("No",'Model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 IF('Model output'!T282="[]", "", IF('Model output'!T282="Not mentioned", "No", "Yes")))</f>
        <v/>
      </c>
      <c r="AB283" t="str">
        <f>IF(AA283&lt;&gt;"Yes","",IF(OR('Model output'!U282="",'Model output'!U282="[]",ISNUMBER(SEARCH("Not identified",'Model output'!U282))),"",'Model output'!U282))</f>
        <v/>
      </c>
      <c r="AC283" s="1" t="str">
        <f>IF(OR('Model output'!V282="", AND(ISERROR(SEARCH("Positive",'Model output'!V282)), ISNUMBER(SEARCH("Negative",'Model output'!V282))), ISNUMBER(SEARCH("Uninvolved",'Model output'!V282)), ISNUMBER(SEARCH("not involved",'Model output'!V282)), ISNUMBER(SEARCH("cannot be assessed",'Model output'!V282)), ISNUMBER(SEARCH("Free",'Model output'!V282)), ISNUMBER(SEARCH("1 mm",'Model output'!V282)), ISNUMBER(SEARCH("0.1 CM",'Model output'!V282)), ISNUMBER(SEARCH("less than 0.2 mm",'Model output'!V282)), ISNUMBER(SEARCH("less than 0.5 mm",'Model output'!V282)), ISNUMBER(SEARCH("Margins close",'Model output'!V282)), ISNUMBER(SEARCH("extends close to",'Model output'!V282)), ISNUMBER(SEARCH("abut",'Model output'!V282))), "negative", "positive")</f>
        <v>negative</v>
      </c>
      <c r="AE283" s="26"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27" t="str">
        <f t="shared" si="61"/>
        <v>1b</v>
      </c>
      <c r="AG283" s="27" t="str">
        <f t="shared" si="62"/>
        <v>0</v>
      </c>
      <c r="AH283" s="27" t="str">
        <f t="shared" si="63"/>
        <v>0</v>
      </c>
      <c r="AI283" s="34" t="str">
        <f t="shared" si="64"/>
        <v>I</v>
      </c>
      <c r="AJ283" s="26" t="s">
        <v>936</v>
      </c>
      <c r="AK283" s="31" t="s">
        <v>940</v>
      </c>
      <c r="AL283" s="31" t="s">
        <v>941</v>
      </c>
      <c r="AM283" s="31" t="s">
        <v>944</v>
      </c>
      <c r="AN283" s="31" t="s">
        <v>70</v>
      </c>
      <c r="AO283" s="32">
        <f t="shared" ca="1" si="65"/>
        <v>1</v>
      </c>
      <c r="AP283" s="27">
        <f t="shared" si="66"/>
        <v>1</v>
      </c>
      <c r="AQ283" s="27">
        <f t="shared" si="67"/>
        <v>1</v>
      </c>
      <c r="AR283" s="27">
        <f t="shared" si="68"/>
        <v>1</v>
      </c>
      <c r="AS283" s="33">
        <f t="shared" si="69"/>
        <v>1</v>
      </c>
    </row>
    <row r="284" spans="1:45">
      <c r="A284" t="str">
        <f>'Model output'!A283</f>
        <v>TCGA-L6-A4EP</v>
      </c>
      <c r="B284" s="42">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58"/>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output'!G283)),AND(ISNUMBER(SEARCH("V ",'Model output'!G283)), NOT(ISNUMBER(SEARCH("VI",'Model output'!G283)))),ISNUMBER(SEARCH("five",'Model output'!G283)),ISNUMBER(SEARCH("5",'Model output'!G283))))), "lateral", "central"))</f>
        <v/>
      </c>
      <c r="H284" t="str">
        <f>IF('Model output'!H283="","negative",IF('Model output'!H283="[]", "negative", IF(OR(ISNUMBER(SEARCH("lymph node",'Model output'!H283)),ISNUMBER(SEARCH("Not mentioned",'Model output'!H283)),ISNUMBER(SEARCH("neck",'Model output'!H283)),ISNUMBER(SEARCH("Not applicable",'Model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60"/>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 cm</v>
      </c>
      <c r="Q284" t="str">
        <f t="shared" si="59"/>
        <v>3cm</v>
      </c>
      <c r="R284" cm="1">
        <f t="array" ref="R284">IF(Q284="","",IF(ISNUMBER(SEARCH("cm",Q284)),MAX(VALUE(SUBSTITUTE(_xlfn.FILTERXML("&lt;t&gt;&lt;s&gt;"&amp;SUBSTITUTE(Q284,",","&lt;/s&gt;&lt;s&gt;")&amp;"&lt;/s&gt;&lt;/t&gt;","//s"),"cm",""))),MAX(VALUE(SUBSTITUTE(_xlfn.FILTERXML("&lt;t&gt;&lt;s&gt;"&amp;SUBSTITUTE(Q284,",","&lt;/s&gt;&lt;s&gt;")&amp;"&lt;/s&gt;&lt;/t&gt;","//s"),"mm","")))/10))</f>
        <v>3</v>
      </c>
      <c r="S284" t="str">
        <f>IF(OR('Model output'!P283="",ISNUMBER(SEARCH("Not identified", 'Model output'!P283)),ISNUMBER(SEARCH("Absent",'Model output'!P283)),ISNUMBER(SEARCH("No",'Model output'!P283)),ISNUMBER(SEARCH("Negative",'Model output'!P283))),"negative","positive")</f>
        <v>negative</v>
      </c>
      <c r="T284" t="str">
        <f>IF('Model output'!O283="","",'Model output'!O283)</f>
        <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t="str">
        <f>IF('Model output'!S283="","", IF('Model output'!S283= "[]", "", 'Model output'!S283))</f>
        <v>Not identified</v>
      </c>
      <c r="Y284" t="str">
        <f>IF(OR('Model output'!S283="",ISNUMBER(SEARCH("Absent",'Model output'!S283)),ISNUMBER(SEARCH("Not identified",'Model output'!S283)),ISNUMBER(SEARCH("limited to thyroid",'Model output'!S283)),ISNUMBER(SEARCH("No",'Model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 IF('Model output'!T283="[]", "", IF('Model output'!T283="Not mentioned", "No", "Yes")))</f>
        <v/>
      </c>
      <c r="AB284" t="str">
        <f>IF(AA284&lt;&gt;"Yes","",IF(OR('Model output'!U283="",'Model output'!U283="[]",ISNUMBER(SEARCH("Not identified",'Model output'!U283))),"",'Model output'!U283))</f>
        <v/>
      </c>
      <c r="AC284" s="1" t="str">
        <f>IF(OR('Model output'!V283="", AND(ISERROR(SEARCH("Positive",'Model output'!V283)), ISNUMBER(SEARCH("Negative",'Model output'!V283))), ISNUMBER(SEARCH("Uninvolved",'Model output'!V283)), ISNUMBER(SEARCH("not involved",'Model output'!V283)), ISNUMBER(SEARCH("cannot be assessed",'Model output'!V283)), ISNUMBER(SEARCH("Free",'Model output'!V283)), ISNUMBER(SEARCH("1 mm",'Model output'!V283)), ISNUMBER(SEARCH("0.1 CM",'Model output'!V283)), ISNUMBER(SEARCH("less than 0.2 mm",'Model output'!V283)), ISNUMBER(SEARCH("less than 0.5 mm",'Model output'!V283)), ISNUMBER(SEARCH("Margins close",'Model output'!V283)), ISNUMBER(SEARCH("extends close to",'Model output'!V283)), ISNUMBER(SEARCH("abut",'Model output'!V283))), "negative", "positive")</f>
        <v>negative</v>
      </c>
      <c r="AE284" s="26"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27" t="str">
        <f t="shared" si="61"/>
        <v>2</v>
      </c>
      <c r="AG284" s="27" t="str">
        <f t="shared" si="62"/>
        <v>0</v>
      </c>
      <c r="AH284" s="27" t="str">
        <f t="shared" si="63"/>
        <v>0</v>
      </c>
      <c r="AI284" s="34" t="str">
        <f t="shared" si="64"/>
        <v>I</v>
      </c>
      <c r="AJ284" s="26" t="s">
        <v>936</v>
      </c>
      <c r="AK284" s="31" t="s">
        <v>943</v>
      </c>
      <c r="AL284" s="31" t="s">
        <v>941</v>
      </c>
      <c r="AM284" s="31" t="s">
        <v>944</v>
      </c>
      <c r="AN284" s="31" t="s">
        <v>70</v>
      </c>
      <c r="AO284" s="32">
        <f t="shared" ca="1" si="65"/>
        <v>1</v>
      </c>
      <c r="AP284" s="27">
        <f t="shared" si="66"/>
        <v>1</v>
      </c>
      <c r="AQ284" s="27">
        <f t="shared" si="67"/>
        <v>1</v>
      </c>
      <c r="AR284" s="27">
        <f t="shared" si="68"/>
        <v>1</v>
      </c>
      <c r="AS284" s="33">
        <f t="shared" si="69"/>
        <v>1</v>
      </c>
    </row>
    <row r="285" spans="1:45">
      <c r="A285" t="str">
        <f>'Model output'!A284</f>
        <v>TCGA-L6-A4EQ</v>
      </c>
      <c r="B285" s="42">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1</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X</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X</v>
      </c>
      <c r="F285" t="str">
        <f t="shared" si="58"/>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output'!G284)),AND(ISNUMBER(SEARCH("V ",'Model output'!G284)), NOT(ISNUMBER(SEARCH("VI",'Model output'!G284)))),ISNUMBER(SEARCH("five",'Model output'!G284)),ISNUMBER(SEARCH("5",'Model output'!G284))))), "lateral", "central"))</f>
        <v>central</v>
      </c>
      <c r="H285" t="str">
        <f>IF('Model output'!H284="","negative",IF('Model output'!H284="[]", "negative", IF(OR(ISNUMBER(SEARCH("lymph node",'Model output'!H284)),ISNUMBER(SEARCH("Not mentioned",'Model output'!H284)),ISNUMBER(SEARCH("neck",'Model output'!H284)),ISNUMBER(SEARCH("Not applicable",'Model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x 0.7 x 0.4 cm</v>
      </c>
      <c r="L285" s="8" t="str">
        <f t="shared" si="60"/>
        <v>0.8,0.7,0.4cm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
      </c>
      <c r="P285" t="str">
        <f>IF('Model output'!N284="","",'Model output'!N284)</f>
        <v>3.5 x 3.2 x 2.2 cm</v>
      </c>
      <c r="Q285" t="str">
        <f t="shared" si="59"/>
        <v>3.5,3.2,2.2cm</v>
      </c>
      <c r="R285" cm="1">
        <f t="array" ref="R285">IF(Q285="","",IF(ISNUMBER(SEARCH("cm",Q285)),MAX(VALUE(SUBSTITUTE(_xlfn.FILTERXML("&lt;t&gt;&lt;s&gt;"&amp;SUBSTITUTE(Q285,",","&lt;/s&gt;&lt;s&gt;")&amp;"&lt;/s&gt;&lt;/t&gt;","//s"),"cm",""))),MAX(VALUE(SUBSTITUTE(_xlfn.FILTERXML("&lt;t&gt;&lt;s&gt;"&amp;SUBSTITUTE(Q285,",","&lt;/s&gt;&lt;s&gt;")&amp;"&lt;/s&gt;&lt;/t&gt;","//s"),"mm","")))/10))</f>
        <v>3.5</v>
      </c>
      <c r="S285" t="str">
        <f>IF(OR('Model output'!P284="",ISNUMBER(SEARCH("Not identified", 'Model output'!P284)),ISNUMBER(SEARCH("Absent",'Model output'!P284)),ISNUMBER(SEARCH("No",'Model output'!P284)),ISNUMBER(SEARCH("Negative",'Model output'!P284))),"negative","positive")</f>
        <v>negative</v>
      </c>
      <c r="T285">
        <f>IF('Model output'!O284="","",'Model output'!O284)</f>
        <v>1</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t="str">
        <f>IF('Model output'!S284="","", IF('Model output'!S284= "[]", "", 'Model output'!S284))</f>
        <v/>
      </c>
      <c r="Y285" t="str">
        <f>IF(OR('Model output'!S284="",ISNUMBER(SEARCH("Absent",'Model output'!S284)),ISNUMBER(SEARCH("Not identified",'Model output'!S284)),ISNUMBER(SEARCH("limited to thyroid",'Model output'!S284)),ISNUMBER(SEARCH("No",'Model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 IF('Model output'!T284="[]", "", IF('Model output'!T284="Not mentioned", "No", "Yes")))</f>
        <v/>
      </c>
      <c r="AB285" t="str">
        <f>IF(AA285&lt;&gt;"Yes","",IF(OR('Model output'!U284="",'Model output'!U284="[]",ISNUMBER(SEARCH("Not identified",'Model output'!U284))),"",'Model output'!U284))</f>
        <v/>
      </c>
      <c r="AC285" s="1" t="str">
        <f>IF(OR('Model output'!V284="", AND(ISERROR(SEARCH("Positive",'Model output'!V284)), ISNUMBER(SEARCH("Negative",'Model output'!V284))), ISNUMBER(SEARCH("Uninvolved",'Model output'!V284)), ISNUMBER(SEARCH("not involved",'Model output'!V284)), ISNUMBER(SEARCH("cannot be assessed",'Model output'!V284)), ISNUMBER(SEARCH("Free",'Model output'!V284)), ISNUMBER(SEARCH("1 mm",'Model output'!V284)), ISNUMBER(SEARCH("0.1 CM",'Model output'!V284)), ISNUMBER(SEARCH("less than 0.2 mm",'Model output'!V284)), ISNUMBER(SEARCH("less than 0.5 mm",'Model output'!V284)), ISNUMBER(SEARCH("Margins close",'Model output'!V284)), ISNUMBER(SEARCH("extends close to",'Model output'!V284)), ISNUMBER(SEARCH("abut",'Model output'!V284))), "negative", "positive")</f>
        <v>negative</v>
      </c>
      <c r="AE285" s="26"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27" t="str">
        <f t="shared" si="61"/>
        <v>2</v>
      </c>
      <c r="AG285" s="27" t="str">
        <f t="shared" si="62"/>
        <v>1a</v>
      </c>
      <c r="AH285" s="27" t="str">
        <f t="shared" si="63"/>
        <v>0</v>
      </c>
      <c r="AI285" s="34" t="str">
        <f t="shared" si="64"/>
        <v>I</v>
      </c>
      <c r="AJ285" s="26" t="s">
        <v>936</v>
      </c>
      <c r="AK285" s="31" t="s">
        <v>943</v>
      </c>
      <c r="AL285" s="31" t="s">
        <v>945</v>
      </c>
      <c r="AM285" s="31" t="s">
        <v>944</v>
      </c>
      <c r="AN285" s="31" t="s">
        <v>70</v>
      </c>
      <c r="AO285" s="32">
        <f t="shared" ca="1" si="65"/>
        <v>1</v>
      </c>
      <c r="AP285" s="27">
        <f t="shared" si="66"/>
        <v>1</v>
      </c>
      <c r="AQ285" s="27">
        <f t="shared" si="67"/>
        <v>1</v>
      </c>
      <c r="AR285" s="27">
        <f t="shared" si="68"/>
        <v>1</v>
      </c>
      <c r="AS285" s="33">
        <f t="shared" si="69"/>
        <v>1</v>
      </c>
    </row>
    <row r="286" spans="1:45">
      <c r="A286" t="str">
        <f>'Model output'!A285</f>
        <v>TCGA-L6-A4ET</v>
      </c>
      <c r="B286" s="42">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
      </c>
      <c r="F286" t="str">
        <f t="shared" si="58"/>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output'!G285)),AND(ISNUMBER(SEARCH("V ",'Model output'!G285)), NOT(ISNUMBER(SEARCH("VI",'Model output'!G285)))),ISNUMBER(SEARCH("five",'Model output'!G285)),ISNUMBER(SEARCH("5",'Model output'!G285))))), "lateral", "central"))</f>
        <v/>
      </c>
      <c r="H286" t="str">
        <f>IF('Model output'!H285="","negative",IF('Model output'!H285="[]", "negative", IF(OR(ISNUMBER(SEARCH("lymph node",'Model output'!H285)),ISNUMBER(SEARCH("Not mentioned",'Model output'!H285)),ISNUMBER(SEARCH("neck",'Model output'!H285)),ISNUMBER(SEARCH("Not applicable",'Model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60"/>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v>
      </c>
      <c r="O286" t="str">
        <f>IF('Model output'!M285="","",'Model output'!M285)</f>
        <v>Follicular variant</v>
      </c>
      <c r="P286" t="str">
        <f>IF('Model output'!N285="","",'Model output'!N285)</f>
        <v>at least 6cm</v>
      </c>
      <c r="Q286" t="str">
        <f t="shared" si="59"/>
        <v>6cm</v>
      </c>
      <c r="R286" cm="1">
        <f t="array" ref="R286">IF(Q286="","",IF(ISNUMBER(SEARCH("cm",Q286)),MAX(VALUE(SUBSTITUTE(_xlfn.FILTERXML("&lt;t&gt;&lt;s&gt;"&amp;SUBSTITUTE(Q286,",","&lt;/s&gt;&lt;s&gt;")&amp;"&lt;/s&gt;&lt;/t&gt;","//s"),"cm",""))),MAX(VALUE(SUBSTITUTE(_xlfn.FILTERXML("&lt;t&gt;&lt;s&gt;"&amp;SUBSTITUTE(Q286,",","&lt;/s&gt;&lt;s&gt;")&amp;"&lt;/s&gt;&lt;/t&gt;","//s"),"mm","")))/10))</f>
        <v>6</v>
      </c>
      <c r="S286" t="str">
        <f>IF(OR('Model output'!P285="",ISNUMBER(SEARCH("Not identified", 'Model output'!P285)),ISNUMBER(SEARCH("Absent",'Model output'!P285)),ISNUMBER(SEARCH("No",'Model output'!P285)),ISNUMBER(SEARCH("Negative",'Model output'!P285))),"negative","positive")</f>
        <v>negative</v>
      </c>
      <c r="T286" t="str">
        <f>IF('Model output'!O285="","",'Model output'!O285)</f>
        <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t="str">
        <f>IF('Model output'!S285="","", IF('Model output'!S285= "[]", "", 'Model output'!S285))</f>
        <v>Cannot be assessed</v>
      </c>
      <c r="Y286" t="str">
        <f>IF(OR('Model output'!S285="",ISNUMBER(SEARCH("Absent",'Model output'!S285)),ISNUMBER(SEARCH("Not identified",'Model output'!S285)),ISNUMBER(SEARCH("limited to thyroid",'Model output'!S285)),ISNUMBER(SEARCH("No",'Model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 IF('Model output'!T285="[]", "", IF('Model output'!T285="Not mentioned", "No", "Yes")))</f>
        <v/>
      </c>
      <c r="AB286" t="str">
        <f>IF(AA286&lt;&gt;"Yes","",IF(OR('Model output'!U285="",'Model output'!U285="[]",ISNUMBER(SEARCH("Not identified",'Model output'!U285))),"",'Model output'!U285))</f>
        <v/>
      </c>
      <c r="AC286" s="1" t="str">
        <f>IF(OR('Model output'!V285="", AND(ISERROR(SEARCH("Positive",'Model output'!V285)), ISNUMBER(SEARCH("Negative",'Model output'!V285))), ISNUMBER(SEARCH("Uninvolved",'Model output'!V285)), ISNUMBER(SEARCH("not involved",'Model output'!V285)), ISNUMBER(SEARCH("cannot be assessed",'Model output'!V285)), ISNUMBER(SEARCH("Free",'Model output'!V285)), ISNUMBER(SEARCH("1 mm",'Model output'!V285)), ISNUMBER(SEARCH("0.1 CM",'Model output'!V285)), ISNUMBER(SEARCH("less than 0.2 mm",'Model output'!V285)), ISNUMBER(SEARCH("less than 0.5 mm",'Model output'!V285)), ISNUMBER(SEARCH("Margins close",'Model output'!V285)), ISNUMBER(SEARCH("extends close to",'Model output'!V285)), ISNUMBER(SEARCH("abut",'Model output'!V285))), "negative", "positive")</f>
        <v>positive</v>
      </c>
      <c r="AE286" s="26"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27" t="str">
        <f t="shared" si="61"/>
        <v>3a</v>
      </c>
      <c r="AG286" s="27" t="str">
        <f t="shared" si="62"/>
        <v>0</v>
      </c>
      <c r="AH286" s="27" t="str">
        <f t="shared" si="63"/>
        <v>0</v>
      </c>
      <c r="AI286" s="34" t="str">
        <f t="shared" si="64"/>
        <v>I</v>
      </c>
      <c r="AJ286" s="26" t="s">
        <v>935</v>
      </c>
      <c r="AK286" s="31" t="s">
        <v>946</v>
      </c>
      <c r="AL286" s="31" t="s">
        <v>944</v>
      </c>
      <c r="AM286" s="31" t="s">
        <v>944</v>
      </c>
      <c r="AN286" s="31" t="s">
        <v>70</v>
      </c>
      <c r="AO286" s="32">
        <f t="shared" si="65"/>
        <v>1</v>
      </c>
      <c r="AP286" s="27">
        <f t="shared" si="66"/>
        <v>1</v>
      </c>
      <c r="AQ286" s="27">
        <f t="shared" si="67"/>
        <v>1</v>
      </c>
      <c r="AR286" s="27">
        <f t="shared" si="68"/>
        <v>1</v>
      </c>
      <c r="AS286" s="33">
        <f t="shared" si="69"/>
        <v>1</v>
      </c>
    </row>
    <row r="287" spans="1:45">
      <c r="A287" t="str">
        <f>'Model output'!A286</f>
        <v>TCGA-L6-A4EU</v>
      </c>
      <c r="B287" s="42">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58"/>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output'!G286)),AND(ISNUMBER(SEARCH("V ",'Model output'!G286)), NOT(ISNUMBER(SEARCH("VI",'Model output'!G286)))),ISNUMBER(SEARCH("five",'Model output'!G286)),ISNUMBER(SEARCH("5",'Model output'!G286))))), "lateral", "central"))</f>
        <v>central</v>
      </c>
      <c r="H287" t="str">
        <f>IF('Model output'!H286="","negative",IF('Model output'!H286="[]", "negative", IF(OR(ISNUMBER(SEARCH("lymph node",'Model output'!H286)),ISNUMBER(SEARCH("Not mentioned",'Model output'!H286)),ISNUMBER(SEARCH("neck",'Model output'!H286)),ISNUMBER(SEARCH("Not applicable",'Model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5 cm</v>
      </c>
      <c r="L287" s="8" t="str">
        <f t="shared" si="60"/>
        <v>5cm</v>
      </c>
      <c r="M287" cm="1">
        <f t="array" ref="M287">IF(L287="","",IF(ISNUMBER(SEARCH("cm",L287)),MAX(VALUE(SUBSTITUTE(_xlfn.FILTERXML("&lt;t&gt;&lt;s&gt;"&amp;SUBSTITUTE(L287,",","&lt;/s&gt;&lt;s&gt;")&amp;"&lt;/s&gt;&lt;/t&gt;","//s"),"cm",""))),MAX(VALUE(SUBSTITUTE(_xlfn.FILTERXML("&lt;t&gt;&lt;s&gt;"&amp;SUBSTITUTE(L287,",","&lt;/s&gt;&lt;s&gt;")&amp;"&lt;/s&gt;&lt;/t&gt;","//s"),"mm","")))/10))</f>
        <v>5</v>
      </c>
      <c r="N287" t="str">
        <f>IF('Model output'!L286="","",'Model output'!L286)</f>
        <v>Papillary carcinoma</v>
      </c>
      <c r="O287" t="str">
        <f>IF('Model output'!M286="","",'Model output'!M286)</f>
        <v>Tall cell variant</v>
      </c>
      <c r="P287" t="str">
        <f>IF('Model output'!N286="","",'Model output'!N286)</f>
        <v>5 cm</v>
      </c>
      <c r="Q287" t="str">
        <f t="shared" si="59"/>
        <v>5cm</v>
      </c>
      <c r="R287" cm="1">
        <f t="array" ref="R287">IF(Q287="","",IF(ISNUMBER(SEARCH("cm",Q287)),MAX(VALUE(SUBSTITUTE(_xlfn.FILTERXML("&lt;t&gt;&lt;s&gt;"&amp;SUBSTITUTE(Q287,",","&lt;/s&gt;&lt;s&gt;")&amp;"&lt;/s&gt;&lt;/t&gt;","//s"),"cm",""))),MAX(VALUE(SUBSTITUTE(_xlfn.FILTERXML("&lt;t&gt;&lt;s&gt;"&amp;SUBSTITUTE(Q287,",","&lt;/s&gt;&lt;s&gt;")&amp;"&lt;/s&gt;&lt;/t&gt;","//s"),"mm","")))/10))</f>
        <v>5</v>
      </c>
      <c r="S287" t="str">
        <f>IF(OR('Model output'!P286="",ISNUMBER(SEARCH("Not identified", 'Model output'!P286)),ISNUMBER(SEARCH("Absent",'Model output'!P286)),ISNUMBER(SEARCH("No",'Model output'!P286)),ISNUMBER(SEARCH("Negative",'Model output'!P286))),"negative","positive")</f>
        <v>positive</v>
      </c>
      <c r="T287" t="str">
        <f>IF('Model output'!O286="","",'Model output'!O286)</f>
        <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t="str">
        <f>IF('Model output'!S286="","", IF('Model output'!S286= "[]", "", 'Model output'!S286))</f>
        <v>Present</v>
      </c>
      <c r="Y287" t="str">
        <f>IF(OR('Model output'!S286="",ISNUMBER(SEARCH("Absent",'Model output'!S286)),ISNUMBER(SEARCH("Not identified",'Model output'!S286)),ISNUMBER(SEARCH("limited to thyroid",'Model output'!S286)),ISNUMBER(SEARCH("No",'Model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 IF('Model output'!T286="[]", "", IF('Model output'!T286="Not mentioned", "No", "Yes")))</f>
        <v/>
      </c>
      <c r="AB287" t="str">
        <f>IF(AA287&lt;&gt;"Yes","",IF(OR('Model output'!U286="",'Model output'!U286="[]",ISNUMBER(SEARCH("Not identified",'Model output'!U286))),"",'Model output'!U286))</f>
        <v/>
      </c>
      <c r="AC287" s="1" t="str">
        <f>IF(OR('Model output'!V286="", AND(ISERROR(SEARCH("Positive",'Model output'!V286)), ISNUMBER(SEARCH("Negative",'Model output'!V286))), ISNUMBER(SEARCH("Uninvolved",'Model output'!V286)), ISNUMBER(SEARCH("not involved",'Model output'!V286)), ISNUMBER(SEARCH("cannot be assessed",'Model output'!V286)), ISNUMBER(SEARCH("Free",'Model output'!V286)), ISNUMBER(SEARCH("1 mm",'Model output'!V286)), ISNUMBER(SEARCH("0.1 CM",'Model output'!V286)), ISNUMBER(SEARCH("less than 0.2 mm",'Model output'!V286)), ISNUMBER(SEARCH("less than 0.5 mm",'Model output'!V286)), ISNUMBER(SEARCH("Margins close",'Model output'!V286)), ISNUMBER(SEARCH("extends close to",'Model output'!V286)), ISNUMBER(SEARCH("abut",'Model output'!V286))), "negative", "positive")</f>
        <v>positive</v>
      </c>
      <c r="AE287" s="26"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27" t="str">
        <f t="shared" si="61"/>
        <v>3a</v>
      </c>
      <c r="AG287" s="27" t="str">
        <f t="shared" si="62"/>
        <v>1a</v>
      </c>
      <c r="AH287" s="27" t="str">
        <f t="shared" si="63"/>
        <v>0</v>
      </c>
      <c r="AI287" s="34" t="str">
        <f t="shared" si="64"/>
        <v>II</v>
      </c>
      <c r="AJ287" s="26" t="s">
        <v>935</v>
      </c>
      <c r="AK287" s="31" t="s">
        <v>939</v>
      </c>
      <c r="AL287" s="31" t="s">
        <v>945</v>
      </c>
      <c r="AM287" s="31" t="s">
        <v>944</v>
      </c>
      <c r="AN287" s="31" t="s">
        <v>942</v>
      </c>
      <c r="AO287" s="32">
        <f t="shared" si="65"/>
        <v>1</v>
      </c>
      <c r="AP287" s="27">
        <f t="shared" si="66"/>
        <v>0</v>
      </c>
      <c r="AQ287" s="27">
        <f t="shared" si="67"/>
        <v>1</v>
      </c>
      <c r="AR287" s="27">
        <f t="shared" si="68"/>
        <v>1</v>
      </c>
      <c r="AS287" s="33">
        <f t="shared" si="69"/>
        <v>1</v>
      </c>
    </row>
    <row r="288" spans="1:45">
      <c r="A288" t="str">
        <f>'Model output'!A287</f>
        <v>TCGA-MK-A4N6</v>
      </c>
      <c r="B288" s="42">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8"/>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output'!G287)),AND(ISNUMBER(SEARCH("V ",'Model output'!G287)), NOT(ISNUMBER(SEARCH("VI",'Model output'!G287)))),ISNUMBER(SEARCH("five",'Model output'!G287)),ISNUMBER(SEARCH("5",'Model output'!G287))))), "lateral", "central"))</f>
        <v>central</v>
      </c>
      <c r="H288" t="str">
        <f>IF('Model output'!H287="","negative",IF('Model output'!H287="[]", "negative", IF(OR(ISNUMBER(SEARCH("lymph node",'Model output'!H287)),ISNUMBER(SEARCH("Not mentioned",'Model output'!H287)),ISNUMBER(SEARCH("neck",'Model output'!H287)),ISNUMBER(SEARCH("Not applicable",'Model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1.2 cm</v>
      </c>
      <c r="L288" s="8" t="str">
        <f t="shared" si="60"/>
        <v>1.2cm</v>
      </c>
      <c r="M288" cm="1">
        <f t="array" ref="M288">IF(L288="","",IF(ISNUMBER(SEARCH("cm",L288)),MAX(VALUE(SUBSTITUTE(_xlfn.FILTERXML("&lt;t&gt;&lt;s&gt;"&amp;SUBSTITUTE(L288,",","&lt;/s&gt;&lt;s&gt;")&amp;"&lt;/s&gt;&lt;/t&gt;","//s"),"cm",""))),MAX(VALUE(SUBSTITUTE(_xlfn.FILTERXML("&lt;t&gt;&lt;s&gt;"&amp;SUBSTITUTE(L288,",","&lt;/s&gt;&lt;s&gt;")&amp;"&lt;/s&gt;&lt;/t&gt;","//s"),"mm","")))/10))</f>
        <v>1.2</v>
      </c>
      <c r="N288" t="str">
        <f>IF('Model output'!L287="","",'Model output'!L287)</f>
        <v>Papillary carcinoma, classical type</v>
      </c>
      <c r="O288" t="str">
        <f>IF('Model output'!M287="","",'Model output'!M287)</f>
        <v/>
      </c>
      <c r="P288" t="str">
        <f>IF('Model output'!N287="","",'Model output'!N287)</f>
        <v>8.2 cm</v>
      </c>
      <c r="Q288" t="str">
        <f t="shared" si="59"/>
        <v>8.2cm</v>
      </c>
      <c r="R288" cm="1">
        <f t="array" ref="R288">IF(Q288="","",IF(ISNUMBER(SEARCH("cm",Q288)),MAX(VALUE(SUBSTITUTE(_xlfn.FILTERXML("&lt;t&gt;&lt;s&gt;"&amp;SUBSTITUTE(Q288,",","&lt;/s&gt;&lt;s&gt;")&amp;"&lt;/s&gt;&lt;/t&gt;","//s"),"cm",""))),MAX(VALUE(SUBSTITUTE(_xlfn.FILTERXML("&lt;t&gt;&lt;s&gt;"&amp;SUBSTITUTE(Q288,",","&lt;/s&gt;&lt;s&gt;")&amp;"&lt;/s&gt;&lt;/t&gt;","//s"),"mm","")))/10))</f>
        <v>8.1999999999999993</v>
      </c>
      <c r="S288" t="str">
        <f>IF(OR('Model output'!P287="",ISNUMBER(SEARCH("Not identified", 'Model output'!P287)),ISNUMBER(SEARCH("Absent",'Model output'!P287)),ISNUMBER(SEARCH("No",'Model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t="str">
        <f>IF('Model output'!S287="","", IF('Model output'!S287= "[]", "", 'Model output'!S287))</f>
        <v>Present</v>
      </c>
      <c r="Y288" t="str">
        <f>IF(OR('Model output'!S287="",ISNUMBER(SEARCH("Absent",'Model output'!S287)),ISNUMBER(SEARCH("Not identified",'Model output'!S287)),ISNUMBER(SEARCH("limited to thyroid",'Model output'!S287)),ISNUMBER(SEARCH("No",'Model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 IF('Model output'!T287="[]", "", IF('Model output'!T287="Not mentioned", "No", "Yes")))</f>
        <v/>
      </c>
      <c r="AB288" t="str">
        <f>IF(AA288&lt;&gt;"Yes","",IF(OR('Model output'!U287="",'Model output'!U287="[]",ISNUMBER(SEARCH("Not identified",'Model output'!U287))),"",'Model output'!U287))</f>
        <v/>
      </c>
      <c r="AC288" s="1" t="str">
        <f>IF(OR('Model output'!V287="", AND(ISERROR(SEARCH("Positive",'Model output'!V287)), ISNUMBER(SEARCH("Negative",'Model output'!V287))), ISNUMBER(SEARCH("Uninvolved",'Model output'!V287)), ISNUMBER(SEARCH("not involved",'Model output'!V287)), ISNUMBER(SEARCH("cannot be assessed",'Model output'!V287)), ISNUMBER(SEARCH("Free",'Model output'!V287)), ISNUMBER(SEARCH("1 mm",'Model output'!V287)), ISNUMBER(SEARCH("0.1 CM",'Model output'!V287)), ISNUMBER(SEARCH("less than 0.2 mm",'Model output'!V287)), ISNUMBER(SEARCH("less than 0.5 mm",'Model output'!V287)), ISNUMBER(SEARCH("Margins close",'Model output'!V287)), ISNUMBER(SEARCH("extends close to",'Model output'!V287)), ISNUMBER(SEARCH("abut",'Model output'!V287))), "negative", "positive")</f>
        <v>negative</v>
      </c>
      <c r="AE288" s="26"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27" t="str">
        <f t="shared" si="61"/>
        <v>3a</v>
      </c>
      <c r="AG288" s="27" t="str">
        <f t="shared" si="62"/>
        <v>1a</v>
      </c>
      <c r="AH288" s="27" t="str">
        <f t="shared" si="63"/>
        <v>0</v>
      </c>
      <c r="AI288" s="34" t="str">
        <f t="shared" si="64"/>
        <v>I</v>
      </c>
      <c r="AJ288" s="26" t="s">
        <v>937</v>
      </c>
      <c r="AK288" s="31" t="s">
        <v>946</v>
      </c>
      <c r="AL288" s="31" t="s">
        <v>940</v>
      </c>
      <c r="AM288" s="31" t="s">
        <v>944</v>
      </c>
      <c r="AN288" s="31" t="s">
        <v>70</v>
      </c>
      <c r="AO288" s="32">
        <f t="shared" ca="1" si="65"/>
        <v>1</v>
      </c>
      <c r="AP288" s="27">
        <f t="shared" si="66"/>
        <v>1</v>
      </c>
      <c r="AQ288" s="27">
        <f t="shared" si="67"/>
        <v>0</v>
      </c>
      <c r="AR288" s="27">
        <f t="shared" si="68"/>
        <v>1</v>
      </c>
      <c r="AS288" s="33">
        <f t="shared" si="69"/>
        <v>1</v>
      </c>
    </row>
    <row r="289" spans="1:45">
      <c r="A289" t="str">
        <f>'Model output'!A288</f>
        <v>TCGA-MK-A4N7</v>
      </c>
      <c r="B289" s="42">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
      </c>
      <c r="F289" t="str">
        <f t="shared" ref="F289:F291" si="70">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output'!G288)),AND(ISNUMBER(SEARCH("V ",'Model output'!G288)), NOT(ISNUMBER(SEARCH("VI",'Model output'!G288)))),ISNUMBER(SEARCH("five",'Model output'!G288)),ISNUMBER(SEARCH("5",'Model output'!G288))))), "lateral", "central"))</f>
        <v/>
      </c>
      <c r="H289" t="str">
        <f>IF('Model output'!H288="","negative",IF('Model output'!H288="[]", "negative", IF(OR(ISNUMBER(SEARCH("lymph node",'Model output'!H288)),ISNUMBER(SEARCH("Not mentioned",'Model output'!H288)),ISNUMBER(SEARCH("neck",'Model output'!H288)),ISNUMBER(SEARCH("Not applicable",'Model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60"/>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v>
      </c>
      <c r="P289" t="str">
        <f>IF('Model output'!N288="","",'Model output'!N288)</f>
        <v>2.5 cm</v>
      </c>
      <c r="Q289" t="str">
        <f t="shared" si="59"/>
        <v>2.5cm</v>
      </c>
      <c r="R289" cm="1">
        <f t="array" ref="R289">IF(Q289="","",IF(ISNUMBER(SEARCH("cm",Q289)),MAX(VALUE(SUBSTITUTE(_xlfn.FILTERXML("&lt;t&gt;&lt;s&gt;"&amp;SUBSTITUTE(Q289,",","&lt;/s&gt;&lt;s&gt;")&amp;"&lt;/s&gt;&lt;/t&gt;","//s"),"cm",""))),MAX(VALUE(SUBSTITUTE(_xlfn.FILTERXML("&lt;t&gt;&lt;s&gt;"&amp;SUBSTITUTE(Q289,",","&lt;/s&gt;&lt;s&gt;")&amp;"&lt;/s&gt;&lt;/t&gt;","//s"),"mm","")))/10))</f>
        <v>2.5</v>
      </c>
      <c r="S289" t="str">
        <f>IF(OR('Model output'!P288="",ISNUMBER(SEARCH("Not identified", 'Model output'!P288)),ISNUMBER(SEARCH("Absent",'Model output'!P288)),ISNUMBER(SEARCH("No",'Model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t="str">
        <f>IF('Model output'!S288="","", IF('Model output'!S288= "[]", "", 'Model output'!S288))</f>
        <v>Not applicable</v>
      </c>
      <c r="Y289" t="str">
        <f>IF(OR('Model output'!S288="",ISNUMBER(SEARCH("Absent",'Model output'!S288)),ISNUMBER(SEARCH("Not identified",'Model output'!S288)),ISNUMBER(SEARCH("limited to thyroid",'Model output'!S288)),ISNUMBER(SEARCH("No",'Model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 IF('Model output'!T288="[]", "", IF('Model output'!T288="Not mentioned", "No", "Yes")))</f>
        <v/>
      </c>
      <c r="AB289" t="str">
        <f>IF(AA289&lt;&gt;"Yes","",IF(OR('Model output'!U288="",'Model output'!U288="[]",ISNUMBER(SEARCH("Not identified",'Model output'!U288))),"",'Model output'!U288))</f>
        <v/>
      </c>
      <c r="AC289" s="1" t="str">
        <f>IF(OR('Model output'!V288="", AND(ISERROR(SEARCH("Positive",'Model output'!V288)), ISNUMBER(SEARCH("Negative",'Model output'!V288))), ISNUMBER(SEARCH("Uninvolved",'Model output'!V288)), ISNUMBER(SEARCH("not involved",'Model output'!V288)), ISNUMBER(SEARCH("cannot be assessed",'Model output'!V288)), ISNUMBER(SEARCH("Free",'Model output'!V288)), ISNUMBER(SEARCH("1 mm",'Model output'!V288)), ISNUMBER(SEARCH("0.1 CM",'Model output'!V288)), ISNUMBER(SEARCH("less than 0.2 mm",'Model output'!V288)), ISNUMBER(SEARCH("less than 0.5 mm",'Model output'!V288)), ISNUMBER(SEARCH("Margins close",'Model output'!V288)), ISNUMBER(SEARCH("extends close to",'Model output'!V288)), ISNUMBER(SEARCH("abut",'Model output'!V288))), "negative", "positive")</f>
        <v>negative</v>
      </c>
      <c r="AE289" s="26"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27" t="str">
        <f t="shared" si="61"/>
        <v>2</v>
      </c>
      <c r="AG289" s="27" t="str">
        <f t="shared" si="62"/>
        <v>0</v>
      </c>
      <c r="AH289" s="27" t="str">
        <f t="shared" si="63"/>
        <v>0</v>
      </c>
      <c r="AI289" s="34" t="str">
        <f t="shared" si="64"/>
        <v>I</v>
      </c>
      <c r="AJ289" s="26" t="s">
        <v>937</v>
      </c>
      <c r="AK289" s="31" t="s">
        <v>943</v>
      </c>
      <c r="AL289" s="31" t="s">
        <v>941</v>
      </c>
      <c r="AM289" s="31" t="s">
        <v>944</v>
      </c>
      <c r="AN289" s="31" t="s">
        <v>70</v>
      </c>
      <c r="AO289" s="32">
        <f t="shared" ca="1" si="65"/>
        <v>1</v>
      </c>
      <c r="AP289" s="27">
        <f t="shared" si="66"/>
        <v>1</v>
      </c>
      <c r="AQ289" s="27">
        <f t="shared" si="67"/>
        <v>1</v>
      </c>
      <c r="AR289" s="27">
        <f t="shared" si="68"/>
        <v>1</v>
      </c>
      <c r="AS289" s="33">
        <f t="shared" si="69"/>
        <v>1</v>
      </c>
    </row>
    <row r="290" spans="1:45">
      <c r="A290" t="str">
        <f>'Model output'!A289</f>
        <v>TCGA-MK-A4N9</v>
      </c>
      <c r="B290" s="42">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70"/>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output'!G289)),AND(ISNUMBER(SEARCH("V ",'Model output'!G289)), NOT(ISNUMBER(SEARCH("VI",'Model output'!G289)))),ISNUMBER(SEARCH("five",'Model output'!G289)),ISNUMBER(SEARCH("5",'Model output'!G289))))), "lateral", "central"))</f>
        <v>central</v>
      </c>
      <c r="H290" t="str">
        <f>IF('Model output'!H289="","negative",IF('Model output'!H289="[]", "negative", IF(OR(ISNUMBER(SEARCH("lymph node",'Model output'!H289)),ISNUMBER(SEARCH("Not mentioned",'Model output'!H289)),ISNUMBER(SEARCH("neck",'Model output'!H289)),ISNUMBER(SEARCH("Not applicable",'Model output'!H289))),"negative","positive")))</f>
        <v>negative</v>
      </c>
      <c r="I290">
        <f>IF('Model output'!I289="","",IF(ISNUMBER('Model output'!I289),'Model output'!I289,1))</f>
        <v>4</v>
      </c>
      <c r="J290">
        <f>IF('Model output'!J289="","",IF(AND(ISNUMBER('Model output'!J289),'Model output'!J289&lt;=I290),'Model output'!J289,IF(ISNUMBER(SEARCH("0/",'Model output'!J289)),0,1)))</f>
        <v>1</v>
      </c>
      <c r="K290" t="str" cm="1">
        <f t="array" ref="K290">IF(COUNT(FIND({0,1,2,3,4,5,6,7,8,9},'Model output'!K289))&gt;0,'Model output'!K289,"")</f>
        <v>2.4 x 2.3 x 1.3 cm</v>
      </c>
      <c r="L290" s="8" t="str">
        <f t="shared" si="60"/>
        <v>2.4,2.3,1.3cm</v>
      </c>
      <c r="M290" cm="1">
        <f t="array" ref="M290">IF(L290="","",IF(ISNUMBER(SEARCH("cm",L290)),MAX(VALUE(SUBSTITUTE(_xlfn.FILTERXML("&lt;t&gt;&lt;s&gt;"&amp;SUBSTITUTE(L290,",","&lt;/s&gt;&lt;s&gt;")&amp;"&lt;/s&gt;&lt;/t&gt;","//s"),"cm",""))),MAX(VALUE(SUBSTITUTE(_xlfn.FILTERXML("&lt;t&gt;&lt;s&gt;"&amp;SUBSTITUTE(L290,",","&lt;/s&gt;&lt;s&gt;")&amp;"&lt;/s&gt;&lt;/t&gt;","//s"),"mm","")))/10))</f>
        <v>2.4</v>
      </c>
      <c r="N290" t="str">
        <f>IF('Model output'!L289="","",'Model output'!L289)</f>
        <v>papillary</v>
      </c>
      <c r="O290" t="str">
        <f>IF('Model output'!M289="","",'Model output'!M289)</f>
        <v/>
      </c>
      <c r="P290" t="str">
        <f>IF('Model output'!N289="","",'Model output'!N289)</f>
        <v>2.6 cm</v>
      </c>
      <c r="Q290" t="str">
        <f t="shared" si="59"/>
        <v>2.6cm</v>
      </c>
      <c r="R290" cm="1">
        <f t="array" ref="R290">IF(Q290="","",IF(ISNUMBER(SEARCH("cm",Q290)),MAX(VALUE(SUBSTITUTE(_xlfn.FILTERXML("&lt;t&gt;&lt;s&gt;"&amp;SUBSTITUTE(Q290,",","&lt;/s&gt;&lt;s&gt;")&amp;"&lt;/s&gt;&lt;/t&gt;","//s"),"cm",""))),MAX(VALUE(SUBSTITUTE(_xlfn.FILTERXML("&lt;t&gt;&lt;s&gt;"&amp;SUBSTITUTE(Q290,",","&lt;/s&gt;&lt;s&gt;")&amp;"&lt;/s&gt;&lt;/t&gt;","//s"),"mm","")))/10))</f>
        <v>2.6</v>
      </c>
      <c r="S290" t="str">
        <f>IF(OR('Model output'!P289="",ISNUMBER(SEARCH("Not identified", 'Model output'!P289)),ISNUMBER(SEARCH("Absent",'Model output'!P289)),ISNUMBER(SEARCH("No",'Model output'!P289)),ISNUMBER(SEARCH("Negative",'Model output'!P289))),"negative","positive")</f>
        <v>negative</v>
      </c>
      <c r="T290" t="str">
        <f>IF('Model output'!O289="","",'Model output'!O289)</f>
        <v>multiple</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positive</v>
      </c>
      <c r="X290" t="str">
        <f>IF('Model output'!S289="","", IF('Model output'!S289= "[]", "", 'Model output'!S289))</f>
        <v>Present</v>
      </c>
      <c r="Y290" t="str">
        <f>IF(OR('Model output'!S289="",ISNUMBER(SEARCH("Absent",'Model output'!S289)),ISNUMBER(SEARCH("Not identified",'Model output'!S289)),ISNUMBER(SEARCH("limited to thyroid",'Model output'!S289)),ISNUMBER(SEARCH("No",'Model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 IF('Model output'!T289="[]", "", IF('Model output'!T289="Not mentioned", "No", "Yes")))</f>
        <v/>
      </c>
      <c r="AB290" t="str">
        <f>IF(AA290&lt;&gt;"Yes","",IF(OR('Model output'!U289="",'Model output'!U289="[]",ISNUMBER(SEARCH("Not identified",'Model output'!U289))),"",'Model output'!U289))</f>
        <v/>
      </c>
      <c r="AC290" s="1" t="str">
        <f>IF(OR('Model output'!V289="", AND(ISERROR(SEARCH("Positive",'Model output'!V289)), ISNUMBER(SEARCH("Negative",'Model output'!V289))), ISNUMBER(SEARCH("Uninvolved",'Model output'!V289)), ISNUMBER(SEARCH("not involved",'Model output'!V289)), ISNUMBER(SEARCH("cannot be assessed",'Model output'!V289)), ISNUMBER(SEARCH("Free",'Model output'!V289)), ISNUMBER(SEARCH("1 mm",'Model output'!V289)), ISNUMBER(SEARCH("0.1 CM",'Model output'!V289)), ISNUMBER(SEARCH("less than 0.2 mm",'Model output'!V289)), ISNUMBER(SEARCH("less than 0.5 mm",'Model output'!V289)), ISNUMBER(SEARCH("Margins close",'Model output'!V289)), ISNUMBER(SEARCH("extends close to",'Model output'!V289)), ISNUMBER(SEARCH("abut",'Model output'!V289))), "negative", "positive")</f>
        <v>negative</v>
      </c>
      <c r="AE290" s="26"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intermediate</v>
      </c>
      <c r="AF290" s="27" t="str">
        <f t="shared" si="61"/>
        <v>2</v>
      </c>
      <c r="AG290" s="27" t="str">
        <f t="shared" si="62"/>
        <v>1a</v>
      </c>
      <c r="AH290" s="27" t="str">
        <f t="shared" si="63"/>
        <v>0</v>
      </c>
      <c r="AI290" s="34" t="str">
        <f t="shared" si="64"/>
        <v>I</v>
      </c>
      <c r="AJ290" s="26" t="s">
        <v>937</v>
      </c>
      <c r="AK290" s="31" t="s">
        <v>943</v>
      </c>
      <c r="AL290" s="31" t="s">
        <v>945</v>
      </c>
      <c r="AM290" s="31" t="s">
        <v>941</v>
      </c>
      <c r="AN290" s="31" t="s">
        <v>70</v>
      </c>
      <c r="AO290" s="32">
        <f t="shared" ca="1" si="65"/>
        <v>1</v>
      </c>
      <c r="AP290" s="27">
        <f t="shared" si="66"/>
        <v>1</v>
      </c>
      <c r="AQ290" s="27">
        <f t="shared" si="67"/>
        <v>1</v>
      </c>
      <c r="AR290" s="27">
        <f t="shared" si="68"/>
        <v>1</v>
      </c>
      <c r="AS290" s="33">
        <f t="shared" si="69"/>
        <v>1</v>
      </c>
    </row>
    <row r="291" spans="1:45">
      <c r="A291" s="14" t="str">
        <f>'Model output'!A290</f>
        <v>TCGA-MK-A84Z</v>
      </c>
      <c r="B291" s="43">
        <v>74</v>
      </c>
      <c r="C291" s="15"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5"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5"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4" t="str">
        <f t="shared" si="70"/>
        <v>negative</v>
      </c>
      <c r="G291" s="14"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output'!G290)),AND(ISNUMBER(SEARCH("V ",'Model output'!G290)), NOT(ISNUMBER(SEARCH("VI",'Model output'!G290)))),ISNUMBER(SEARCH("five",'Model output'!G290)),ISNUMBER(SEARCH("5",'Model output'!G290))))), "lateral", "central"))</f>
        <v/>
      </c>
      <c r="H291" s="14" t="str">
        <f>IF('Model output'!H290="","negative",IF('Model output'!H290="[]", "negative", IF(OR(ISNUMBER(SEARCH("lymph node",'Model output'!H290)),ISNUMBER(SEARCH("Not mentioned",'Model output'!H290)),ISNUMBER(SEARCH("neck",'Model output'!H290)),ISNUMBER(SEARCH("Not applicable",'Model output'!H290))),"negative","positive")))</f>
        <v>negative</v>
      </c>
      <c r="I291" s="14" t="str">
        <f>IF('Model output'!I290="","",IF(ISNUMBER('Model output'!I290),'Model output'!I290,1))</f>
        <v/>
      </c>
      <c r="J291" s="14" t="str">
        <f>IF('Model output'!J290="","",IF(AND(ISNUMBER('Model output'!J290),'Model output'!J290&lt;=I291),'Model output'!J290,IF(ISNUMBER(SEARCH("0/",'Model output'!J290)),0,1)))</f>
        <v/>
      </c>
      <c r="K291" s="14" t="str" cm="1">
        <f t="array" ref="K291">IF(COUNT(FIND({0,1,2,3,4,5,6,7,8,9},'Model output'!K290))&gt;0,'Model output'!K290,"")</f>
        <v/>
      </c>
      <c r="L291" s="16" t="str">
        <f t="shared" si="60"/>
        <v/>
      </c>
      <c r="M291" s="14" t="str" cm="1">
        <f t="array" ref="M291">IF(L291="","",IF(ISNUMBER(SEARCH("cm",L291)),MAX(VALUE(SUBSTITUTE(_xlfn.FILTERXML("&lt;t&gt;&lt;s&gt;"&amp;SUBSTITUTE(L291,",","&lt;/s&gt;&lt;s&gt;")&amp;"&lt;/s&gt;&lt;/t&gt;","//s"),"cm",""))),MAX(VALUE(SUBSTITUTE(_xlfn.FILTERXML("&lt;t&gt;&lt;s&gt;"&amp;SUBSTITUTE(L291,",","&lt;/s&gt;&lt;s&gt;")&amp;"&lt;/s&gt;&lt;/t&gt;","//s"),"mm","")))/10))</f>
        <v/>
      </c>
      <c r="N291" s="14" t="str">
        <f>IF('Model output'!L290="","",'Model output'!L290)</f>
        <v>Papillary carcinoma, Follicular variant</v>
      </c>
      <c r="O291" s="14" t="str">
        <f>IF('Model output'!M290="","",'Model output'!M290)</f>
        <v>Follicular variant</v>
      </c>
      <c r="P291" s="14" t="str">
        <f>IF('Model output'!N290="","",'Model output'!N290)</f>
        <v>5.0 cm</v>
      </c>
      <c r="Q291" s="14" t="str">
        <f t="shared" si="59"/>
        <v>5.0cm</v>
      </c>
      <c r="R291" s="14" cm="1">
        <f t="array" ref="R291">IF(Q291="","",IF(ISNUMBER(SEARCH("cm",Q291)),MAX(VALUE(SUBSTITUTE(_xlfn.FILTERXML("&lt;t&gt;&lt;s&gt;"&amp;SUBSTITUTE(Q291,",","&lt;/s&gt;&lt;s&gt;")&amp;"&lt;/s&gt;&lt;/t&gt;","//s"),"cm",""))),MAX(VALUE(SUBSTITUTE(_xlfn.FILTERXML("&lt;t&gt;&lt;s&gt;"&amp;SUBSTITUTE(Q291,",","&lt;/s&gt;&lt;s&gt;")&amp;"&lt;/s&gt;&lt;/t&gt;","//s"),"mm","")))/10))</f>
        <v>5</v>
      </c>
      <c r="S291" s="14" t="str">
        <f>IF(OR('Model output'!P290="",ISNUMBER(SEARCH("Not identified", 'Model output'!P290)),ISNUMBER(SEARCH("Absent",'Model output'!P290)),ISNUMBER(SEARCH("No",'Model output'!P290)),ISNUMBER(SEARCH("Negative",'Model output'!P290))),"negative","positive")</f>
        <v>negative</v>
      </c>
      <c r="T291" s="14">
        <f>IF('Model output'!O290="","",'Model output'!O290)</f>
        <v>2</v>
      </c>
      <c r="U291" s="14"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14"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4"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14" t="str">
        <f>IF('Model output'!S290="","", IF('Model output'!S290= "[]", "", 'Model output'!S290))</f>
        <v/>
      </c>
      <c r="Y291" s="14" t="str">
        <f>IF(OR('Model output'!S290="",ISNUMBER(SEARCH("Absent",'Model output'!S290)),ISNUMBER(SEARCH("Not identified",'Model output'!S290)),ISNUMBER(SEARCH("limited to thyroid",'Model output'!S290)),ISNUMBER(SEARCH("No",'Model output'!S290)),ISNUMBER(SEARCH("negative",'Model output'!S290))),"negative",IF(Z291="positive","gETE", "positive"))</f>
        <v>negative</v>
      </c>
      <c r="Z291" s="14"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4" t="str">
        <f>IF('Model output'!T290="","", IF('Model output'!T290="[]", "", IF('Model output'!T290="Not mentioned", "No", "Yes")))</f>
        <v/>
      </c>
      <c r="AB291" s="14" t="str">
        <f>IF(AA291&lt;&gt;"Yes","",IF(OR('Model output'!U290="",'Model output'!U290="[]",ISNUMBER(SEARCH("Not identified",'Model output'!U290))),"",'Model output'!U290))</f>
        <v/>
      </c>
      <c r="AC291" s="15" t="str">
        <f>IF(OR('Model output'!V290="", AND(ISERROR(SEARCH("Positive",'Model output'!V290)), ISNUMBER(SEARCH("Negative",'Model output'!V290))), ISNUMBER(SEARCH("Uninvolved",'Model output'!V290)), ISNUMBER(SEARCH("not involved",'Model output'!V290)), ISNUMBER(SEARCH("cannot be assessed",'Model output'!V290)), ISNUMBER(SEARCH("Free",'Model output'!V290)), ISNUMBER(SEARCH("1 mm",'Model output'!V290)), ISNUMBER(SEARCH("0.1 CM",'Model output'!V290)), ISNUMBER(SEARCH("less than 0.2 mm",'Model output'!V290)), ISNUMBER(SEARCH("less than 0.5 mm",'Model output'!V290)), ISNUMBER(SEARCH("Margins close",'Model output'!V290)), ISNUMBER(SEARCH("extends close to",'Model output'!V290)), ISNUMBER(SEARCH("abut",'Model output'!V290))), "negative", "positive")</f>
        <v>negative</v>
      </c>
      <c r="AD291" s="14"/>
      <c r="AE291" s="35"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low</v>
      </c>
      <c r="AF291" s="36" t="str">
        <f t="shared" si="61"/>
        <v>3a</v>
      </c>
      <c r="AG291" s="36" t="str">
        <f t="shared" si="62"/>
        <v>0</v>
      </c>
      <c r="AH291" s="36" t="str">
        <f t="shared" si="63"/>
        <v>0</v>
      </c>
      <c r="AI291" s="37" t="str">
        <f t="shared" si="64"/>
        <v>II</v>
      </c>
      <c r="AJ291" s="35" t="s">
        <v>936</v>
      </c>
      <c r="AK291" s="38" t="s">
        <v>946</v>
      </c>
      <c r="AL291" s="38" t="s">
        <v>944</v>
      </c>
      <c r="AM291" s="38" t="s">
        <v>944</v>
      </c>
      <c r="AN291" s="38" t="s">
        <v>942</v>
      </c>
      <c r="AO291" s="39">
        <f t="shared" ca="1" si="65"/>
        <v>1</v>
      </c>
      <c r="AP291" s="36">
        <f t="shared" si="66"/>
        <v>1</v>
      </c>
      <c r="AQ291" s="36">
        <f t="shared" si="67"/>
        <v>1</v>
      </c>
      <c r="AR291" s="36">
        <f t="shared" si="68"/>
        <v>1</v>
      </c>
      <c r="AS291" s="40">
        <f t="shared" si="69"/>
        <v>1</v>
      </c>
    </row>
    <row r="294" spans="1:45">
      <c r="AN294" s="18"/>
    </row>
    <row r="295" spans="1:45">
      <c r="AN295" s="18"/>
      <c r="AO295" s="19"/>
      <c r="AP295" s="19"/>
      <c r="AQ295" s="19"/>
      <c r="AR295" s="19"/>
      <c r="AS295" s="19"/>
    </row>
    <row r="299" spans="1:45">
      <c r="AS299" s="9"/>
    </row>
    <row r="300" spans="1:45">
      <c r="AS300" s="9"/>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6353-533B-49F2-85D2-A49E0D5FEA01}">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76</v>
      </c>
      <c r="B1" t="s">
        <v>77</v>
      </c>
      <c r="C1" t="s">
        <v>78</v>
      </c>
      <c r="D1" t="s">
        <v>79</v>
      </c>
      <c r="E1" t="s">
        <v>80</v>
      </c>
      <c r="F1" t="s">
        <v>81</v>
      </c>
      <c r="G1" t="s">
        <v>82</v>
      </c>
      <c r="H1" t="s">
        <v>83</v>
      </c>
      <c r="I1" t="s">
        <v>84</v>
      </c>
      <c r="J1" t="s">
        <v>85</v>
      </c>
      <c r="K1" t="s">
        <v>86</v>
      </c>
      <c r="L1" t="s">
        <v>87</v>
      </c>
      <c r="M1" t="s">
        <v>88</v>
      </c>
      <c r="N1" t="s">
        <v>89</v>
      </c>
      <c r="O1" t="s">
        <v>90</v>
      </c>
      <c r="P1" t="s">
        <v>91</v>
      </c>
      <c r="Q1" t="s">
        <v>92</v>
      </c>
      <c r="R1" t="s">
        <v>93</v>
      </c>
      <c r="S1" t="s">
        <v>94</v>
      </c>
      <c r="T1" t="s">
        <v>95</v>
      </c>
      <c r="U1" t="s">
        <v>96</v>
      </c>
      <c r="V1" t="s">
        <v>97</v>
      </c>
    </row>
    <row r="2" spans="1:22">
      <c r="A2" t="s">
        <v>13</v>
      </c>
      <c r="D2" t="s">
        <v>16</v>
      </c>
      <c r="E2" t="s">
        <v>15</v>
      </c>
      <c r="G2" t="s">
        <v>707</v>
      </c>
      <c r="I2">
        <v>2</v>
      </c>
      <c r="J2">
        <v>1</v>
      </c>
      <c r="K2" t="s">
        <v>98</v>
      </c>
      <c r="L2" t="s">
        <v>99</v>
      </c>
      <c r="N2" t="s">
        <v>100</v>
      </c>
      <c r="O2">
        <v>1</v>
      </c>
      <c r="P2" t="s">
        <v>18</v>
      </c>
      <c r="R2" t="s">
        <v>29</v>
      </c>
      <c r="S2" t="s">
        <v>101</v>
      </c>
      <c r="V2" t="s">
        <v>700</v>
      </c>
    </row>
    <row r="3" spans="1:22">
      <c r="A3" t="s">
        <v>302</v>
      </c>
      <c r="D3" t="s">
        <v>34</v>
      </c>
      <c r="E3" t="s">
        <v>21</v>
      </c>
      <c r="F3" t="s">
        <v>20</v>
      </c>
      <c r="G3" t="s">
        <v>879</v>
      </c>
      <c r="I3">
        <v>6</v>
      </c>
      <c r="J3">
        <v>0</v>
      </c>
      <c r="K3" t="s">
        <v>106</v>
      </c>
      <c r="L3" t="s">
        <v>99</v>
      </c>
      <c r="M3" t="s">
        <v>121</v>
      </c>
      <c r="N3" t="s">
        <v>106</v>
      </c>
      <c r="O3">
        <v>2</v>
      </c>
      <c r="P3" t="s">
        <v>29</v>
      </c>
      <c r="R3" t="s">
        <v>29</v>
      </c>
      <c r="S3" t="s">
        <v>29</v>
      </c>
      <c r="V3" t="s">
        <v>700</v>
      </c>
    </row>
    <row r="4" spans="1:22">
      <c r="A4" t="s">
        <v>303</v>
      </c>
      <c r="D4" t="s">
        <v>22</v>
      </c>
      <c r="E4" t="s">
        <v>21</v>
      </c>
      <c r="F4" t="s">
        <v>20</v>
      </c>
      <c r="I4">
        <v>2</v>
      </c>
      <c r="J4">
        <v>0</v>
      </c>
      <c r="L4" t="s">
        <v>42</v>
      </c>
      <c r="N4" t="s">
        <v>122</v>
      </c>
      <c r="O4">
        <v>2</v>
      </c>
      <c r="P4" t="s">
        <v>24</v>
      </c>
      <c r="R4" t="s">
        <v>658</v>
      </c>
      <c r="V4" t="s">
        <v>26</v>
      </c>
    </row>
    <row r="5" spans="1:22">
      <c r="A5" t="s">
        <v>304</v>
      </c>
      <c r="D5" t="s">
        <v>39</v>
      </c>
      <c r="E5" t="s">
        <v>105</v>
      </c>
      <c r="F5" t="s">
        <v>20</v>
      </c>
      <c r="L5" t="s">
        <v>99</v>
      </c>
      <c r="M5" t="s">
        <v>179</v>
      </c>
      <c r="N5" t="s">
        <v>98</v>
      </c>
      <c r="O5">
        <v>1</v>
      </c>
      <c r="P5" t="s">
        <v>24</v>
      </c>
      <c r="R5" t="s">
        <v>29</v>
      </c>
      <c r="S5" t="s">
        <v>38</v>
      </c>
      <c r="T5" t="s">
        <v>694</v>
      </c>
      <c r="V5" t="s">
        <v>695</v>
      </c>
    </row>
    <row r="6" spans="1:22">
      <c r="A6" t="s">
        <v>305</v>
      </c>
      <c r="D6" t="s">
        <v>102</v>
      </c>
      <c r="E6" t="s">
        <v>151</v>
      </c>
      <c r="G6" t="s">
        <v>708</v>
      </c>
      <c r="I6">
        <v>5</v>
      </c>
      <c r="J6">
        <v>1</v>
      </c>
      <c r="L6" t="s">
        <v>591</v>
      </c>
      <c r="M6" t="s">
        <v>35</v>
      </c>
      <c r="N6" t="s">
        <v>138</v>
      </c>
      <c r="O6">
        <v>1</v>
      </c>
      <c r="R6" t="s">
        <v>38</v>
      </c>
      <c r="S6" t="s">
        <v>38</v>
      </c>
      <c r="T6" t="s">
        <v>115</v>
      </c>
      <c r="U6" t="s">
        <v>115</v>
      </c>
      <c r="V6" t="s">
        <v>695</v>
      </c>
    </row>
    <row r="7" spans="1:22">
      <c r="A7" t="s">
        <v>306</v>
      </c>
      <c r="D7" t="s">
        <v>102</v>
      </c>
      <c r="E7" t="s">
        <v>113</v>
      </c>
      <c r="G7" t="s">
        <v>709</v>
      </c>
      <c r="I7">
        <v>8</v>
      </c>
      <c r="J7">
        <v>1</v>
      </c>
      <c r="L7" t="s">
        <v>120</v>
      </c>
      <c r="N7" t="s">
        <v>118</v>
      </c>
      <c r="P7" t="s">
        <v>29</v>
      </c>
      <c r="R7" t="s">
        <v>211</v>
      </c>
      <c r="S7" t="s">
        <v>38</v>
      </c>
      <c r="T7" t="s">
        <v>694</v>
      </c>
      <c r="V7" t="s">
        <v>30</v>
      </c>
    </row>
    <row r="8" spans="1:22">
      <c r="A8" t="s">
        <v>307</v>
      </c>
      <c r="D8" t="s">
        <v>124</v>
      </c>
      <c r="E8" t="s">
        <v>109</v>
      </c>
      <c r="I8">
        <v>5</v>
      </c>
      <c r="J8">
        <v>1</v>
      </c>
      <c r="L8" t="s">
        <v>99</v>
      </c>
      <c r="M8" t="s">
        <v>207</v>
      </c>
      <c r="N8" t="s">
        <v>199</v>
      </c>
      <c r="O8">
        <v>2</v>
      </c>
      <c r="P8" t="s">
        <v>38</v>
      </c>
      <c r="R8" t="s">
        <v>29</v>
      </c>
      <c r="S8" t="s">
        <v>38</v>
      </c>
      <c r="T8" t="s">
        <v>44</v>
      </c>
      <c r="U8" t="s">
        <v>44</v>
      </c>
      <c r="V8" t="s">
        <v>695</v>
      </c>
    </row>
    <row r="9" spans="1:22">
      <c r="A9" t="s">
        <v>308</v>
      </c>
      <c r="D9" t="s">
        <v>112</v>
      </c>
      <c r="E9" t="s">
        <v>151</v>
      </c>
      <c r="G9" t="s">
        <v>710</v>
      </c>
      <c r="H9" t="s">
        <v>711</v>
      </c>
      <c r="I9">
        <v>37</v>
      </c>
      <c r="J9">
        <v>3</v>
      </c>
      <c r="K9" t="s">
        <v>880</v>
      </c>
      <c r="L9" t="s">
        <v>99</v>
      </c>
      <c r="M9" t="s">
        <v>712</v>
      </c>
      <c r="N9" t="s">
        <v>187</v>
      </c>
      <c r="O9">
        <v>3</v>
      </c>
      <c r="P9" t="s">
        <v>29</v>
      </c>
      <c r="R9" t="s">
        <v>29</v>
      </c>
      <c r="S9" t="s">
        <v>608</v>
      </c>
      <c r="T9" t="s">
        <v>221</v>
      </c>
      <c r="U9" t="s">
        <v>115</v>
      </c>
      <c r="V9" t="s">
        <v>30</v>
      </c>
    </row>
    <row r="10" spans="1:22">
      <c r="A10" t="s">
        <v>309</v>
      </c>
      <c r="D10" t="s">
        <v>124</v>
      </c>
      <c r="E10" t="s">
        <v>109</v>
      </c>
      <c r="G10" t="s">
        <v>713</v>
      </c>
      <c r="I10">
        <v>3</v>
      </c>
      <c r="J10">
        <v>0</v>
      </c>
      <c r="L10" t="s">
        <v>99</v>
      </c>
      <c r="M10" t="s">
        <v>588</v>
      </c>
      <c r="N10" t="s">
        <v>142</v>
      </c>
      <c r="P10" t="s">
        <v>29</v>
      </c>
      <c r="R10" t="s">
        <v>29</v>
      </c>
      <c r="S10" t="s">
        <v>38</v>
      </c>
      <c r="V10" t="s">
        <v>695</v>
      </c>
    </row>
    <row r="11" spans="1:22">
      <c r="A11" t="s">
        <v>310</v>
      </c>
      <c r="D11" t="s">
        <v>34</v>
      </c>
      <c r="E11" t="s">
        <v>105</v>
      </c>
      <c r="F11" t="s">
        <v>20</v>
      </c>
      <c r="L11" t="s">
        <v>17</v>
      </c>
      <c r="M11" t="s">
        <v>696</v>
      </c>
      <c r="N11" t="s">
        <v>214</v>
      </c>
      <c r="R11" t="s">
        <v>29</v>
      </c>
      <c r="T11" t="s">
        <v>714</v>
      </c>
    </row>
    <row r="12" spans="1:22">
      <c r="A12" t="s">
        <v>311</v>
      </c>
      <c r="D12" t="s">
        <v>124</v>
      </c>
      <c r="E12" t="s">
        <v>109</v>
      </c>
      <c r="I12">
        <v>20</v>
      </c>
      <c r="J12">
        <v>0</v>
      </c>
      <c r="L12" t="s">
        <v>99</v>
      </c>
      <c r="M12" t="s">
        <v>675</v>
      </c>
      <c r="N12" t="s">
        <v>125</v>
      </c>
      <c r="P12" t="s">
        <v>29</v>
      </c>
      <c r="S12" t="s">
        <v>38</v>
      </c>
      <c r="V12" t="s">
        <v>695</v>
      </c>
    </row>
    <row r="13" spans="1:22">
      <c r="A13" t="s">
        <v>312</v>
      </c>
      <c r="D13" t="s">
        <v>22</v>
      </c>
      <c r="E13" t="s">
        <v>105</v>
      </c>
      <c r="F13" t="s">
        <v>20</v>
      </c>
      <c r="I13">
        <v>0</v>
      </c>
      <c r="J13">
        <v>0</v>
      </c>
      <c r="L13" t="s">
        <v>99</v>
      </c>
      <c r="M13" t="s">
        <v>207</v>
      </c>
      <c r="N13" t="s">
        <v>212</v>
      </c>
      <c r="O13">
        <v>2</v>
      </c>
      <c r="P13" t="s">
        <v>38</v>
      </c>
      <c r="R13" t="s">
        <v>715</v>
      </c>
      <c r="S13" t="s">
        <v>38</v>
      </c>
      <c r="V13" t="s">
        <v>695</v>
      </c>
    </row>
    <row r="14" spans="1:22">
      <c r="A14" t="s">
        <v>313</v>
      </c>
      <c r="D14" t="s">
        <v>124</v>
      </c>
      <c r="E14" t="s">
        <v>113</v>
      </c>
      <c r="G14" t="s">
        <v>671</v>
      </c>
      <c r="I14">
        <v>9</v>
      </c>
      <c r="J14">
        <v>3</v>
      </c>
      <c r="L14" t="s">
        <v>99</v>
      </c>
      <c r="M14" t="s">
        <v>216</v>
      </c>
      <c r="N14" t="s">
        <v>111</v>
      </c>
      <c r="O14">
        <v>2</v>
      </c>
      <c r="P14" t="s">
        <v>18</v>
      </c>
      <c r="R14" t="s">
        <v>24</v>
      </c>
      <c r="S14" t="s">
        <v>38</v>
      </c>
      <c r="V14" t="s">
        <v>695</v>
      </c>
    </row>
    <row r="15" spans="1:22">
      <c r="A15" t="s">
        <v>314</v>
      </c>
      <c r="D15" t="s">
        <v>34</v>
      </c>
      <c r="E15" t="s">
        <v>21</v>
      </c>
      <c r="I15">
        <v>0</v>
      </c>
      <c r="J15">
        <v>0</v>
      </c>
      <c r="L15" t="s">
        <v>99</v>
      </c>
      <c r="M15" t="s">
        <v>207</v>
      </c>
      <c r="N15" t="s">
        <v>213</v>
      </c>
      <c r="O15">
        <v>2</v>
      </c>
      <c r="P15" t="s">
        <v>38</v>
      </c>
      <c r="R15" t="s">
        <v>716</v>
      </c>
      <c r="S15" t="s">
        <v>38</v>
      </c>
      <c r="V15" t="s">
        <v>695</v>
      </c>
    </row>
    <row r="16" spans="1:22">
      <c r="A16" t="s">
        <v>315</v>
      </c>
      <c r="D16" t="s">
        <v>112</v>
      </c>
      <c r="E16" t="s">
        <v>113</v>
      </c>
      <c r="G16" t="s">
        <v>708</v>
      </c>
      <c r="I16">
        <v>6</v>
      </c>
      <c r="J16">
        <v>2</v>
      </c>
      <c r="L16" t="s">
        <v>591</v>
      </c>
      <c r="M16" t="s">
        <v>35</v>
      </c>
      <c r="N16" t="s">
        <v>141</v>
      </c>
      <c r="O16">
        <v>2</v>
      </c>
      <c r="P16" t="s">
        <v>29</v>
      </c>
      <c r="S16" t="s">
        <v>29</v>
      </c>
      <c r="V16" t="s">
        <v>695</v>
      </c>
    </row>
    <row r="17" spans="1:22">
      <c r="A17" t="s">
        <v>316</v>
      </c>
      <c r="D17" t="s">
        <v>34</v>
      </c>
      <c r="E17" t="s">
        <v>33</v>
      </c>
      <c r="G17" t="s">
        <v>717</v>
      </c>
      <c r="I17">
        <v>16</v>
      </c>
      <c r="J17">
        <v>1</v>
      </c>
      <c r="L17" t="s">
        <v>99</v>
      </c>
      <c r="N17" t="s">
        <v>145</v>
      </c>
      <c r="O17">
        <v>3</v>
      </c>
      <c r="P17" t="s">
        <v>38</v>
      </c>
      <c r="R17" t="s">
        <v>677</v>
      </c>
      <c r="S17" t="s">
        <v>29</v>
      </c>
      <c r="T17" t="s">
        <v>718</v>
      </c>
      <c r="V17" t="s">
        <v>695</v>
      </c>
    </row>
    <row r="18" spans="1:22">
      <c r="A18" t="s">
        <v>317</v>
      </c>
      <c r="D18" t="s">
        <v>34</v>
      </c>
      <c r="E18" t="s">
        <v>33</v>
      </c>
      <c r="F18" t="s">
        <v>20</v>
      </c>
      <c r="G18" t="s">
        <v>195</v>
      </c>
      <c r="I18">
        <v>3</v>
      </c>
      <c r="J18">
        <v>3</v>
      </c>
      <c r="K18" t="s">
        <v>213</v>
      </c>
      <c r="L18" t="s">
        <v>99</v>
      </c>
      <c r="N18" t="s">
        <v>213</v>
      </c>
      <c r="P18" t="s">
        <v>29</v>
      </c>
      <c r="R18" t="s">
        <v>719</v>
      </c>
      <c r="S18" t="s">
        <v>29</v>
      </c>
      <c r="T18" t="s">
        <v>115</v>
      </c>
      <c r="U18" t="s">
        <v>115</v>
      </c>
      <c r="V18" t="s">
        <v>720</v>
      </c>
    </row>
    <row r="19" spans="1:22">
      <c r="A19" t="s">
        <v>318</v>
      </c>
      <c r="D19" t="s">
        <v>39</v>
      </c>
      <c r="E19" t="s">
        <v>21</v>
      </c>
      <c r="F19" t="s">
        <v>20</v>
      </c>
      <c r="I19">
        <v>9</v>
      </c>
      <c r="J19">
        <v>0</v>
      </c>
      <c r="L19" t="s">
        <v>99</v>
      </c>
      <c r="M19" t="s">
        <v>721</v>
      </c>
      <c r="N19" t="s">
        <v>125</v>
      </c>
      <c r="O19">
        <v>2</v>
      </c>
      <c r="P19" t="s">
        <v>24</v>
      </c>
      <c r="R19" t="s">
        <v>192</v>
      </c>
      <c r="S19" t="s">
        <v>183</v>
      </c>
      <c r="V19" t="s">
        <v>695</v>
      </c>
    </row>
    <row r="20" spans="1:22">
      <c r="A20" t="s">
        <v>319</v>
      </c>
      <c r="D20" t="s">
        <v>112</v>
      </c>
      <c r="E20" t="s">
        <v>117</v>
      </c>
      <c r="L20" t="s">
        <v>99</v>
      </c>
      <c r="N20" t="s">
        <v>214</v>
      </c>
      <c r="P20" t="s">
        <v>29</v>
      </c>
      <c r="R20" t="s">
        <v>722</v>
      </c>
      <c r="S20" t="s">
        <v>24</v>
      </c>
      <c r="T20" t="s">
        <v>723</v>
      </c>
      <c r="V20" t="s">
        <v>695</v>
      </c>
    </row>
    <row r="21" spans="1:22">
      <c r="A21" t="s">
        <v>320</v>
      </c>
      <c r="D21" t="s">
        <v>124</v>
      </c>
      <c r="E21" t="s">
        <v>109</v>
      </c>
      <c r="I21">
        <v>2</v>
      </c>
      <c r="J21">
        <v>0</v>
      </c>
      <c r="L21" t="s">
        <v>99</v>
      </c>
      <c r="M21" t="s">
        <v>724</v>
      </c>
      <c r="N21" t="s">
        <v>199</v>
      </c>
      <c r="O21">
        <v>2</v>
      </c>
      <c r="P21" t="s">
        <v>29</v>
      </c>
      <c r="S21" t="s">
        <v>38</v>
      </c>
      <c r="T21" t="s">
        <v>678</v>
      </c>
      <c r="U21" t="s">
        <v>725</v>
      </c>
      <c r="V21" t="s">
        <v>695</v>
      </c>
    </row>
    <row r="22" spans="1:22">
      <c r="A22" t="s">
        <v>321</v>
      </c>
      <c r="D22" t="s">
        <v>102</v>
      </c>
      <c r="E22" t="s">
        <v>109</v>
      </c>
      <c r="I22">
        <v>11</v>
      </c>
      <c r="J22">
        <v>0</v>
      </c>
      <c r="L22" t="s">
        <v>99</v>
      </c>
      <c r="M22" t="s">
        <v>207</v>
      </c>
      <c r="N22" t="s">
        <v>118</v>
      </c>
      <c r="O22">
        <v>1</v>
      </c>
      <c r="P22" t="s">
        <v>38</v>
      </c>
      <c r="R22" t="s">
        <v>726</v>
      </c>
      <c r="S22" t="s">
        <v>38</v>
      </c>
      <c r="V22" t="s">
        <v>695</v>
      </c>
    </row>
    <row r="23" spans="1:22">
      <c r="A23" t="s">
        <v>322</v>
      </c>
      <c r="D23" t="s">
        <v>112</v>
      </c>
      <c r="E23" t="s">
        <v>109</v>
      </c>
      <c r="I23">
        <v>1</v>
      </c>
      <c r="J23">
        <v>0</v>
      </c>
      <c r="L23" t="s">
        <v>51</v>
      </c>
      <c r="M23" t="s">
        <v>727</v>
      </c>
      <c r="N23" t="s">
        <v>125</v>
      </c>
      <c r="O23">
        <v>7</v>
      </c>
      <c r="P23" t="s">
        <v>47</v>
      </c>
      <c r="R23" t="s">
        <v>29</v>
      </c>
      <c r="S23" t="s">
        <v>608</v>
      </c>
      <c r="T23" t="s">
        <v>697</v>
      </c>
      <c r="U23" t="s">
        <v>115</v>
      </c>
      <c r="V23" t="s">
        <v>30</v>
      </c>
    </row>
    <row r="24" spans="1:22">
      <c r="A24" t="s">
        <v>323</v>
      </c>
      <c r="D24" t="s">
        <v>22</v>
      </c>
      <c r="E24" t="s">
        <v>105</v>
      </c>
      <c r="L24" t="s">
        <v>99</v>
      </c>
      <c r="N24" t="s">
        <v>217</v>
      </c>
      <c r="O24">
        <v>1</v>
      </c>
      <c r="P24" t="s">
        <v>24</v>
      </c>
      <c r="R24" t="s">
        <v>24</v>
      </c>
      <c r="S24" t="s">
        <v>38</v>
      </c>
      <c r="T24" t="s">
        <v>686</v>
      </c>
      <c r="U24" t="s">
        <v>686</v>
      </c>
      <c r="V24" t="s">
        <v>695</v>
      </c>
    </row>
    <row r="25" spans="1:22">
      <c r="A25" t="s">
        <v>324</v>
      </c>
      <c r="D25" t="s">
        <v>112</v>
      </c>
      <c r="E25" t="s">
        <v>151</v>
      </c>
      <c r="G25" t="s">
        <v>881</v>
      </c>
      <c r="H25" t="s">
        <v>711</v>
      </c>
      <c r="I25">
        <v>42</v>
      </c>
      <c r="J25">
        <v>6</v>
      </c>
      <c r="L25" t="s">
        <v>99</v>
      </c>
      <c r="M25" t="s">
        <v>216</v>
      </c>
      <c r="N25" t="s">
        <v>116</v>
      </c>
      <c r="O25">
        <v>3</v>
      </c>
      <c r="P25" t="s">
        <v>29</v>
      </c>
      <c r="R25" t="s">
        <v>29</v>
      </c>
      <c r="S25" t="s">
        <v>729</v>
      </c>
      <c r="T25" t="s">
        <v>711</v>
      </c>
      <c r="U25" t="s">
        <v>711</v>
      </c>
      <c r="V25" t="s">
        <v>882</v>
      </c>
    </row>
    <row r="26" spans="1:22">
      <c r="A26" t="s">
        <v>325</v>
      </c>
      <c r="D26" t="s">
        <v>124</v>
      </c>
      <c r="E26" t="s">
        <v>117</v>
      </c>
      <c r="L26" t="s">
        <v>99</v>
      </c>
      <c r="M26" t="s">
        <v>207</v>
      </c>
      <c r="N26" t="s">
        <v>199</v>
      </c>
      <c r="O26">
        <v>1</v>
      </c>
      <c r="P26" t="s">
        <v>47</v>
      </c>
      <c r="R26" t="s">
        <v>38</v>
      </c>
      <c r="S26" t="s">
        <v>38</v>
      </c>
      <c r="V26" t="s">
        <v>695</v>
      </c>
    </row>
    <row r="27" spans="1:22">
      <c r="A27" t="s">
        <v>326</v>
      </c>
      <c r="D27" t="s">
        <v>22</v>
      </c>
      <c r="E27" t="s">
        <v>21</v>
      </c>
      <c r="I27">
        <v>6</v>
      </c>
      <c r="J27">
        <v>0</v>
      </c>
      <c r="L27" t="s">
        <v>589</v>
      </c>
      <c r="N27" t="s">
        <v>118</v>
      </c>
      <c r="P27" t="s">
        <v>38</v>
      </c>
      <c r="R27" t="s">
        <v>29</v>
      </c>
      <c r="S27" t="s">
        <v>29</v>
      </c>
      <c r="V27" t="s">
        <v>700</v>
      </c>
    </row>
    <row r="28" spans="1:22">
      <c r="A28" t="s">
        <v>327</v>
      </c>
      <c r="D28" t="s">
        <v>34</v>
      </c>
      <c r="E28" t="s">
        <v>105</v>
      </c>
      <c r="I28">
        <v>0</v>
      </c>
      <c r="J28">
        <v>0</v>
      </c>
      <c r="L28" t="s">
        <v>99</v>
      </c>
      <c r="M28" t="s">
        <v>590</v>
      </c>
      <c r="N28" t="s">
        <v>125</v>
      </c>
      <c r="O28">
        <v>2</v>
      </c>
      <c r="P28" t="s">
        <v>38</v>
      </c>
      <c r="R28" t="s">
        <v>29</v>
      </c>
      <c r="S28" t="s">
        <v>29</v>
      </c>
      <c r="T28" t="s">
        <v>679</v>
      </c>
      <c r="U28" t="s">
        <v>107</v>
      </c>
      <c r="V28" t="s">
        <v>30</v>
      </c>
    </row>
    <row r="29" spans="1:22">
      <c r="A29" t="s">
        <v>328</v>
      </c>
      <c r="D29" t="s">
        <v>112</v>
      </c>
      <c r="E29" t="s">
        <v>113</v>
      </c>
      <c r="G29" t="s">
        <v>730</v>
      </c>
      <c r="I29">
        <v>7</v>
      </c>
      <c r="J29">
        <v>7</v>
      </c>
      <c r="L29" t="s">
        <v>591</v>
      </c>
      <c r="M29" t="s">
        <v>31</v>
      </c>
      <c r="N29" t="s">
        <v>186</v>
      </c>
      <c r="O29">
        <v>1</v>
      </c>
      <c r="P29" t="s">
        <v>29</v>
      </c>
      <c r="R29" t="s">
        <v>29</v>
      </c>
      <c r="S29" t="s">
        <v>29</v>
      </c>
      <c r="V29" t="s">
        <v>30</v>
      </c>
    </row>
    <row r="30" spans="1:22">
      <c r="A30" t="s">
        <v>329</v>
      </c>
      <c r="D30" t="s">
        <v>102</v>
      </c>
      <c r="E30" t="s">
        <v>109</v>
      </c>
      <c r="I30">
        <v>1</v>
      </c>
      <c r="J30">
        <v>0</v>
      </c>
      <c r="L30" t="s">
        <v>120</v>
      </c>
      <c r="N30" t="s">
        <v>118</v>
      </c>
      <c r="P30" t="s">
        <v>18</v>
      </c>
      <c r="R30" t="s">
        <v>680</v>
      </c>
      <c r="S30" t="s">
        <v>38</v>
      </c>
      <c r="V30" t="s">
        <v>695</v>
      </c>
    </row>
    <row r="31" spans="1:22">
      <c r="A31" t="s">
        <v>330</v>
      </c>
      <c r="D31" t="s">
        <v>182</v>
      </c>
      <c r="E31" t="s">
        <v>109</v>
      </c>
      <c r="I31">
        <v>4</v>
      </c>
      <c r="J31">
        <v>0</v>
      </c>
      <c r="L31" t="s">
        <v>99</v>
      </c>
      <c r="M31" t="s">
        <v>218</v>
      </c>
      <c r="N31" t="s">
        <v>143</v>
      </c>
      <c r="P31" t="s">
        <v>29</v>
      </c>
      <c r="R31" t="s">
        <v>633</v>
      </c>
      <c r="S31" t="s">
        <v>47</v>
      </c>
      <c r="T31" t="s">
        <v>657</v>
      </c>
      <c r="V31" t="s">
        <v>695</v>
      </c>
    </row>
    <row r="32" spans="1:22">
      <c r="A32" t="s">
        <v>331</v>
      </c>
      <c r="D32" t="s">
        <v>102</v>
      </c>
      <c r="E32" t="s">
        <v>113</v>
      </c>
      <c r="G32" t="s">
        <v>708</v>
      </c>
      <c r="I32">
        <v>7</v>
      </c>
      <c r="J32">
        <v>4</v>
      </c>
      <c r="L32" t="s">
        <v>120</v>
      </c>
      <c r="N32" t="s">
        <v>118</v>
      </c>
      <c r="O32">
        <v>2</v>
      </c>
      <c r="P32" t="s">
        <v>29</v>
      </c>
      <c r="R32" t="s">
        <v>291</v>
      </c>
      <c r="S32" t="s">
        <v>47</v>
      </c>
      <c r="V32" t="s">
        <v>695</v>
      </c>
    </row>
    <row r="33" spans="1:22">
      <c r="A33" t="s">
        <v>332</v>
      </c>
      <c r="D33" t="s">
        <v>112</v>
      </c>
      <c r="E33" t="s">
        <v>681</v>
      </c>
      <c r="L33" t="s">
        <v>99</v>
      </c>
      <c r="M33" t="s">
        <v>216</v>
      </c>
      <c r="N33" t="s">
        <v>125</v>
      </c>
      <c r="O33">
        <v>2</v>
      </c>
      <c r="P33" t="s">
        <v>29</v>
      </c>
      <c r="R33" t="s">
        <v>29</v>
      </c>
      <c r="S33" t="s">
        <v>29</v>
      </c>
      <c r="T33" t="s">
        <v>876</v>
      </c>
      <c r="U33" t="s">
        <v>115</v>
      </c>
      <c r="V33" t="s">
        <v>30</v>
      </c>
    </row>
    <row r="34" spans="1:22">
      <c r="A34" t="s">
        <v>333</v>
      </c>
      <c r="D34" t="s">
        <v>112</v>
      </c>
      <c r="E34" t="s">
        <v>109</v>
      </c>
      <c r="I34">
        <v>6</v>
      </c>
      <c r="J34">
        <v>0</v>
      </c>
      <c r="L34" t="s">
        <v>99</v>
      </c>
      <c r="M34" t="s">
        <v>121</v>
      </c>
      <c r="N34" t="s">
        <v>138</v>
      </c>
      <c r="P34" t="s">
        <v>38</v>
      </c>
      <c r="R34" t="s">
        <v>29</v>
      </c>
      <c r="S34" t="s">
        <v>29</v>
      </c>
      <c r="T34" t="s">
        <v>697</v>
      </c>
      <c r="U34" t="s">
        <v>659</v>
      </c>
      <c r="V34" t="s">
        <v>30</v>
      </c>
    </row>
    <row r="35" spans="1:22">
      <c r="A35" t="s">
        <v>334</v>
      </c>
      <c r="D35" t="s">
        <v>182</v>
      </c>
      <c r="E35" t="s">
        <v>113</v>
      </c>
      <c r="G35" t="s">
        <v>731</v>
      </c>
      <c r="I35">
        <v>2</v>
      </c>
      <c r="J35">
        <v>1</v>
      </c>
      <c r="K35" t="s">
        <v>188</v>
      </c>
      <c r="L35" t="s">
        <v>99</v>
      </c>
      <c r="M35" t="s">
        <v>121</v>
      </c>
      <c r="N35" t="s">
        <v>188</v>
      </c>
      <c r="P35" t="s">
        <v>29</v>
      </c>
      <c r="R35" t="s">
        <v>38</v>
      </c>
      <c r="S35" t="s">
        <v>47</v>
      </c>
      <c r="T35" t="s">
        <v>694</v>
      </c>
      <c r="U35" t="s">
        <v>732</v>
      </c>
      <c r="V35" t="s">
        <v>695</v>
      </c>
    </row>
    <row r="36" spans="1:22">
      <c r="A36" t="s">
        <v>335</v>
      </c>
      <c r="D36" t="s">
        <v>102</v>
      </c>
      <c r="E36" t="s">
        <v>109</v>
      </c>
      <c r="F36" t="s">
        <v>20</v>
      </c>
      <c r="I36">
        <v>8</v>
      </c>
      <c r="J36">
        <v>0</v>
      </c>
      <c r="L36" t="s">
        <v>42</v>
      </c>
      <c r="N36" t="s">
        <v>219</v>
      </c>
      <c r="O36">
        <v>2</v>
      </c>
      <c r="P36" t="s">
        <v>38</v>
      </c>
      <c r="R36" t="s">
        <v>220</v>
      </c>
      <c r="S36" t="s">
        <v>38</v>
      </c>
      <c r="V36" t="s">
        <v>695</v>
      </c>
    </row>
    <row r="37" spans="1:22">
      <c r="A37" t="s">
        <v>336</v>
      </c>
      <c r="D37" t="s">
        <v>112</v>
      </c>
      <c r="E37" t="s">
        <v>113</v>
      </c>
      <c r="G37" t="s">
        <v>691</v>
      </c>
      <c r="I37">
        <v>14</v>
      </c>
      <c r="J37">
        <v>6</v>
      </c>
      <c r="L37" t="s">
        <v>99</v>
      </c>
      <c r="M37" t="s">
        <v>733</v>
      </c>
      <c r="N37" t="s">
        <v>125</v>
      </c>
      <c r="O37">
        <v>2</v>
      </c>
      <c r="P37" t="s">
        <v>24</v>
      </c>
      <c r="R37" t="s">
        <v>38</v>
      </c>
      <c r="S37" t="s">
        <v>608</v>
      </c>
      <c r="T37" t="s">
        <v>221</v>
      </c>
      <c r="U37" t="s">
        <v>115</v>
      </c>
      <c r="V37" t="s">
        <v>695</v>
      </c>
    </row>
    <row r="38" spans="1:22">
      <c r="A38" t="s">
        <v>337</v>
      </c>
      <c r="D38" t="s">
        <v>102</v>
      </c>
      <c r="E38" t="s">
        <v>109</v>
      </c>
      <c r="G38" t="s">
        <v>734</v>
      </c>
      <c r="I38">
        <v>8</v>
      </c>
      <c r="J38">
        <v>0</v>
      </c>
      <c r="L38" t="s">
        <v>120</v>
      </c>
      <c r="N38" t="s">
        <v>222</v>
      </c>
      <c r="O38">
        <v>1</v>
      </c>
      <c r="P38" t="s">
        <v>47</v>
      </c>
      <c r="R38" t="s">
        <v>715</v>
      </c>
      <c r="S38" t="s">
        <v>47</v>
      </c>
      <c r="T38" t="s">
        <v>876</v>
      </c>
      <c r="U38" t="s">
        <v>115</v>
      </c>
      <c r="V38" t="s">
        <v>695</v>
      </c>
    </row>
    <row r="39" spans="1:22">
      <c r="A39" t="s">
        <v>338</v>
      </c>
      <c r="D39" t="s">
        <v>22</v>
      </c>
      <c r="E39" t="s">
        <v>33</v>
      </c>
      <c r="F39" t="s">
        <v>20</v>
      </c>
      <c r="G39" t="s">
        <v>735</v>
      </c>
      <c r="I39">
        <v>1</v>
      </c>
      <c r="J39">
        <v>5</v>
      </c>
      <c r="K39" t="s">
        <v>223</v>
      </c>
      <c r="L39" t="s">
        <v>51</v>
      </c>
      <c r="N39" t="s">
        <v>116</v>
      </c>
      <c r="O39">
        <v>1</v>
      </c>
      <c r="P39" t="s">
        <v>38</v>
      </c>
      <c r="R39" t="s">
        <v>38</v>
      </c>
      <c r="S39" t="s">
        <v>68</v>
      </c>
      <c r="V39" t="s">
        <v>883</v>
      </c>
    </row>
    <row r="40" spans="1:22">
      <c r="A40" t="s">
        <v>339</v>
      </c>
      <c r="D40" t="s">
        <v>22</v>
      </c>
      <c r="E40" t="s">
        <v>40</v>
      </c>
      <c r="F40" t="s">
        <v>110</v>
      </c>
      <c r="I40">
        <v>0</v>
      </c>
      <c r="J40">
        <v>0</v>
      </c>
      <c r="L40" t="s">
        <v>51</v>
      </c>
      <c r="M40" t="s">
        <v>667</v>
      </c>
      <c r="N40" t="s">
        <v>224</v>
      </c>
      <c r="O40">
        <v>1</v>
      </c>
      <c r="P40" t="s">
        <v>25</v>
      </c>
      <c r="R40" t="s">
        <v>25</v>
      </c>
      <c r="S40" t="s">
        <v>25</v>
      </c>
      <c r="V40" t="s">
        <v>225</v>
      </c>
    </row>
    <row r="41" spans="1:22">
      <c r="A41" t="s">
        <v>340</v>
      </c>
      <c r="D41" t="s">
        <v>112</v>
      </c>
      <c r="E41" t="s">
        <v>151</v>
      </c>
      <c r="G41" t="s">
        <v>884</v>
      </c>
      <c r="H41" t="s">
        <v>711</v>
      </c>
      <c r="I41">
        <v>9</v>
      </c>
      <c r="J41">
        <v>5</v>
      </c>
      <c r="K41" t="s">
        <v>134</v>
      </c>
      <c r="L41" t="s">
        <v>591</v>
      </c>
      <c r="M41" t="s">
        <v>885</v>
      </c>
      <c r="N41" t="s">
        <v>592</v>
      </c>
      <c r="P41" t="s">
        <v>71</v>
      </c>
      <c r="R41" t="s">
        <v>127</v>
      </c>
      <c r="S41" t="s">
        <v>593</v>
      </c>
      <c r="T41" t="s">
        <v>711</v>
      </c>
      <c r="U41" t="s">
        <v>711</v>
      </c>
      <c r="V41" t="s">
        <v>736</v>
      </c>
    </row>
    <row r="42" spans="1:22">
      <c r="A42" t="s">
        <v>341</v>
      </c>
      <c r="D42" t="s">
        <v>22</v>
      </c>
      <c r="E42" t="s">
        <v>105</v>
      </c>
      <c r="F42" t="s">
        <v>20</v>
      </c>
      <c r="L42" t="s">
        <v>17</v>
      </c>
      <c r="N42" t="s">
        <v>133</v>
      </c>
      <c r="O42">
        <v>2</v>
      </c>
      <c r="P42" t="s">
        <v>29</v>
      </c>
      <c r="R42" t="s">
        <v>660</v>
      </c>
      <c r="S42" t="s">
        <v>38</v>
      </c>
      <c r="V42" t="s">
        <v>594</v>
      </c>
    </row>
    <row r="43" spans="1:22">
      <c r="A43" t="s">
        <v>342</v>
      </c>
      <c r="C43" t="s">
        <v>737</v>
      </c>
      <c r="D43" t="s">
        <v>112</v>
      </c>
      <c r="E43" t="s">
        <v>113</v>
      </c>
      <c r="F43" t="s">
        <v>176</v>
      </c>
      <c r="G43" t="s">
        <v>738</v>
      </c>
      <c r="I43">
        <v>8</v>
      </c>
      <c r="J43">
        <v>7</v>
      </c>
      <c r="K43" t="s">
        <v>143</v>
      </c>
      <c r="L43" t="s">
        <v>51</v>
      </c>
      <c r="M43" t="s">
        <v>739</v>
      </c>
      <c r="N43" t="s">
        <v>595</v>
      </c>
      <c r="O43">
        <v>1</v>
      </c>
      <c r="P43" t="s">
        <v>101</v>
      </c>
      <c r="R43" t="s">
        <v>227</v>
      </c>
      <c r="S43" t="s">
        <v>228</v>
      </c>
      <c r="V43" t="s">
        <v>229</v>
      </c>
    </row>
    <row r="44" spans="1:22">
      <c r="A44" t="s">
        <v>343</v>
      </c>
      <c r="D44" t="s">
        <v>34</v>
      </c>
      <c r="E44" t="s">
        <v>15</v>
      </c>
      <c r="G44" t="s">
        <v>740</v>
      </c>
      <c r="L44" t="s">
        <v>17</v>
      </c>
      <c r="N44" t="s">
        <v>106</v>
      </c>
      <c r="O44">
        <v>1</v>
      </c>
      <c r="P44" t="s">
        <v>38</v>
      </c>
      <c r="R44" t="s">
        <v>29</v>
      </c>
      <c r="S44" t="s">
        <v>741</v>
      </c>
      <c r="V44" t="s">
        <v>695</v>
      </c>
    </row>
    <row r="45" spans="1:22">
      <c r="A45" t="s">
        <v>344</v>
      </c>
      <c r="C45" t="s">
        <v>737</v>
      </c>
      <c r="D45" t="s">
        <v>112</v>
      </c>
      <c r="E45" t="s">
        <v>151</v>
      </c>
      <c r="G45" t="s">
        <v>742</v>
      </c>
      <c r="H45" t="s">
        <v>711</v>
      </c>
      <c r="I45">
        <v>41</v>
      </c>
      <c r="J45">
        <v>9</v>
      </c>
      <c r="K45" t="s">
        <v>114</v>
      </c>
      <c r="L45" t="s">
        <v>51</v>
      </c>
      <c r="N45" t="s">
        <v>114</v>
      </c>
      <c r="O45">
        <v>1</v>
      </c>
      <c r="P45" t="s">
        <v>29</v>
      </c>
      <c r="R45" t="s">
        <v>743</v>
      </c>
      <c r="S45" t="s">
        <v>38</v>
      </c>
      <c r="T45" t="s">
        <v>711</v>
      </c>
      <c r="U45" t="s">
        <v>711</v>
      </c>
      <c r="V45" t="s">
        <v>695</v>
      </c>
    </row>
    <row r="46" spans="1:22">
      <c r="A46" t="s">
        <v>345</v>
      </c>
      <c r="D46" t="s">
        <v>22</v>
      </c>
      <c r="E46" t="s">
        <v>40</v>
      </c>
      <c r="F46" t="s">
        <v>20</v>
      </c>
      <c r="L46" t="s">
        <v>17</v>
      </c>
      <c r="N46" t="s">
        <v>118</v>
      </c>
      <c r="O46">
        <v>2</v>
      </c>
      <c r="P46" t="s">
        <v>38</v>
      </c>
      <c r="R46" t="s">
        <v>38</v>
      </c>
      <c r="S46" t="s">
        <v>38</v>
      </c>
      <c r="V46" t="s">
        <v>695</v>
      </c>
    </row>
    <row r="47" spans="1:22">
      <c r="A47" t="s">
        <v>346</v>
      </c>
      <c r="D47" t="s">
        <v>39</v>
      </c>
      <c r="E47" t="s">
        <v>105</v>
      </c>
      <c r="F47" t="s">
        <v>20</v>
      </c>
      <c r="I47">
        <v>10</v>
      </c>
      <c r="J47">
        <v>2</v>
      </c>
      <c r="K47" t="s">
        <v>247</v>
      </c>
      <c r="L47" t="s">
        <v>51</v>
      </c>
      <c r="M47" t="s">
        <v>184</v>
      </c>
      <c r="N47" t="s">
        <v>199</v>
      </c>
      <c r="O47">
        <v>1</v>
      </c>
      <c r="P47" t="s">
        <v>38</v>
      </c>
      <c r="R47" t="s">
        <v>135</v>
      </c>
      <c r="S47" t="s">
        <v>230</v>
      </c>
      <c r="V47" t="s">
        <v>49</v>
      </c>
    </row>
    <row r="48" spans="1:22">
      <c r="A48" t="s">
        <v>347</v>
      </c>
      <c r="D48" t="s">
        <v>39</v>
      </c>
      <c r="E48" t="s">
        <v>105</v>
      </c>
      <c r="F48" t="s">
        <v>20</v>
      </c>
      <c r="I48">
        <v>4</v>
      </c>
      <c r="J48">
        <v>0</v>
      </c>
      <c r="L48" t="s">
        <v>42</v>
      </c>
      <c r="M48" t="s">
        <v>179</v>
      </c>
      <c r="N48" t="s">
        <v>140</v>
      </c>
      <c r="O48">
        <v>1</v>
      </c>
      <c r="P48" t="s">
        <v>47</v>
      </c>
      <c r="R48" t="s">
        <v>72</v>
      </c>
      <c r="S48" t="s">
        <v>47</v>
      </c>
      <c r="V48" t="s">
        <v>49</v>
      </c>
    </row>
    <row r="49" spans="1:22">
      <c r="A49" t="s">
        <v>348</v>
      </c>
      <c r="D49" t="s">
        <v>39</v>
      </c>
      <c r="E49" t="s">
        <v>105</v>
      </c>
      <c r="F49" t="s">
        <v>20</v>
      </c>
      <c r="I49">
        <v>6</v>
      </c>
      <c r="J49">
        <v>2</v>
      </c>
      <c r="K49" t="s">
        <v>137</v>
      </c>
      <c r="L49" t="s">
        <v>51</v>
      </c>
      <c r="M49" t="s">
        <v>744</v>
      </c>
      <c r="N49" t="s">
        <v>231</v>
      </c>
      <c r="O49">
        <v>1</v>
      </c>
      <c r="P49" t="s">
        <v>38</v>
      </c>
      <c r="R49" t="s">
        <v>72</v>
      </c>
      <c r="S49" t="s">
        <v>38</v>
      </c>
      <c r="V49" t="s">
        <v>49</v>
      </c>
    </row>
    <row r="50" spans="1:22">
      <c r="A50" t="s">
        <v>349</v>
      </c>
      <c r="D50" t="s">
        <v>200</v>
      </c>
      <c r="E50" t="s">
        <v>105</v>
      </c>
      <c r="F50" t="s">
        <v>20</v>
      </c>
      <c r="I50">
        <v>2</v>
      </c>
      <c r="J50">
        <v>0</v>
      </c>
      <c r="L50" t="s">
        <v>99</v>
      </c>
      <c r="M50" t="s">
        <v>248</v>
      </c>
      <c r="N50" t="s">
        <v>233</v>
      </c>
      <c r="O50">
        <v>1</v>
      </c>
      <c r="P50" t="s">
        <v>47</v>
      </c>
      <c r="R50" t="s">
        <v>38</v>
      </c>
      <c r="S50" t="s">
        <v>47</v>
      </c>
      <c r="V50" t="s">
        <v>49</v>
      </c>
    </row>
    <row r="51" spans="1:22">
      <c r="A51" t="s">
        <v>350</v>
      </c>
      <c r="D51" t="s">
        <v>202</v>
      </c>
      <c r="E51" t="s">
        <v>105</v>
      </c>
      <c r="F51" t="s">
        <v>20</v>
      </c>
      <c r="I51">
        <v>0</v>
      </c>
      <c r="J51">
        <v>0</v>
      </c>
      <c r="L51" t="s">
        <v>51</v>
      </c>
      <c r="M51" t="s">
        <v>31</v>
      </c>
      <c r="N51" t="s">
        <v>144</v>
      </c>
      <c r="O51">
        <v>1</v>
      </c>
      <c r="P51" t="s">
        <v>38</v>
      </c>
      <c r="R51" t="s">
        <v>38</v>
      </c>
      <c r="S51" t="s">
        <v>38</v>
      </c>
      <c r="V51" t="s">
        <v>49</v>
      </c>
    </row>
    <row r="52" spans="1:22">
      <c r="A52" t="s">
        <v>351</v>
      </c>
      <c r="D52" t="s">
        <v>39</v>
      </c>
      <c r="E52" t="s">
        <v>105</v>
      </c>
      <c r="F52" t="s">
        <v>20</v>
      </c>
      <c r="G52" t="s">
        <v>596</v>
      </c>
      <c r="I52">
        <v>5</v>
      </c>
      <c r="J52" t="s">
        <v>766</v>
      </c>
      <c r="K52" t="s">
        <v>188</v>
      </c>
      <c r="L52" t="s">
        <v>99</v>
      </c>
      <c r="M52" t="s">
        <v>209</v>
      </c>
      <c r="N52" t="s">
        <v>131</v>
      </c>
      <c r="P52" t="s">
        <v>29</v>
      </c>
      <c r="R52" t="s">
        <v>29</v>
      </c>
      <c r="S52" t="s">
        <v>38</v>
      </c>
      <c r="V52" t="s">
        <v>695</v>
      </c>
    </row>
    <row r="53" spans="1:22">
      <c r="A53" t="s">
        <v>352</v>
      </c>
      <c r="D53" t="s">
        <v>202</v>
      </c>
      <c r="E53" t="s">
        <v>105</v>
      </c>
      <c r="F53" t="s">
        <v>20</v>
      </c>
      <c r="I53">
        <v>0</v>
      </c>
      <c r="J53">
        <v>0</v>
      </c>
      <c r="L53" t="s">
        <v>51</v>
      </c>
      <c r="M53" t="s">
        <v>185</v>
      </c>
      <c r="N53" t="s">
        <v>231</v>
      </c>
      <c r="O53">
        <v>1</v>
      </c>
      <c r="P53" t="s">
        <v>29</v>
      </c>
      <c r="R53" t="s">
        <v>29</v>
      </c>
      <c r="S53" t="s">
        <v>29</v>
      </c>
      <c r="V53" t="s">
        <v>745</v>
      </c>
    </row>
    <row r="54" spans="1:22">
      <c r="A54" t="s">
        <v>353</v>
      </c>
      <c r="D54" t="s">
        <v>202</v>
      </c>
      <c r="E54" t="s">
        <v>105</v>
      </c>
      <c r="F54" t="s">
        <v>20</v>
      </c>
      <c r="G54" t="s">
        <v>746</v>
      </c>
      <c r="I54">
        <v>6</v>
      </c>
      <c r="J54">
        <v>4</v>
      </c>
      <c r="K54" t="s">
        <v>199</v>
      </c>
      <c r="L54" t="s">
        <v>51</v>
      </c>
      <c r="N54" t="s">
        <v>224</v>
      </c>
      <c r="O54">
        <v>1</v>
      </c>
      <c r="P54" t="s">
        <v>38</v>
      </c>
      <c r="R54" t="s">
        <v>29</v>
      </c>
      <c r="S54" t="s">
        <v>597</v>
      </c>
      <c r="V54" t="s">
        <v>598</v>
      </c>
    </row>
    <row r="55" spans="1:22">
      <c r="A55" t="s">
        <v>354</v>
      </c>
      <c r="D55" t="s">
        <v>202</v>
      </c>
      <c r="E55" t="s">
        <v>105</v>
      </c>
      <c r="F55" t="s">
        <v>20</v>
      </c>
      <c r="G55" t="s">
        <v>623</v>
      </c>
      <c r="I55">
        <v>3</v>
      </c>
      <c r="J55">
        <v>0</v>
      </c>
      <c r="L55" t="s">
        <v>99</v>
      </c>
      <c r="M55" t="s">
        <v>179</v>
      </c>
      <c r="N55" t="s">
        <v>140</v>
      </c>
      <c r="O55">
        <v>1</v>
      </c>
      <c r="P55" t="s">
        <v>38</v>
      </c>
      <c r="R55" t="s">
        <v>38</v>
      </c>
      <c r="S55" t="s">
        <v>47</v>
      </c>
      <c r="V55" t="s">
        <v>49</v>
      </c>
    </row>
    <row r="56" spans="1:22">
      <c r="A56" t="s">
        <v>355</v>
      </c>
      <c r="D56" t="s">
        <v>202</v>
      </c>
      <c r="E56" t="s">
        <v>105</v>
      </c>
      <c r="F56" t="s">
        <v>20</v>
      </c>
      <c r="I56">
        <v>1</v>
      </c>
      <c r="J56" t="s">
        <v>747</v>
      </c>
      <c r="K56" t="s">
        <v>134</v>
      </c>
      <c r="L56" t="s">
        <v>51</v>
      </c>
      <c r="M56" t="s">
        <v>31</v>
      </c>
      <c r="N56" t="s">
        <v>100</v>
      </c>
      <c r="P56" t="s">
        <v>38</v>
      </c>
      <c r="R56" t="s">
        <v>72</v>
      </c>
      <c r="S56" t="s">
        <v>38</v>
      </c>
      <c r="V56" t="s">
        <v>49</v>
      </c>
    </row>
    <row r="57" spans="1:22">
      <c r="A57" t="s">
        <v>356</v>
      </c>
      <c r="D57" t="s">
        <v>202</v>
      </c>
      <c r="E57" t="s">
        <v>105</v>
      </c>
      <c r="F57" t="s">
        <v>20</v>
      </c>
      <c r="I57">
        <v>4</v>
      </c>
      <c r="J57">
        <v>0</v>
      </c>
      <c r="L57" t="s">
        <v>51</v>
      </c>
      <c r="M57" t="s">
        <v>748</v>
      </c>
      <c r="N57" t="s">
        <v>144</v>
      </c>
      <c r="O57">
        <v>4</v>
      </c>
      <c r="P57" t="s">
        <v>38</v>
      </c>
      <c r="R57" t="s">
        <v>29</v>
      </c>
      <c r="S57" t="s">
        <v>38</v>
      </c>
      <c r="V57" t="s">
        <v>49</v>
      </c>
    </row>
    <row r="58" spans="1:22">
      <c r="A58" t="s">
        <v>357</v>
      </c>
      <c r="D58" t="s">
        <v>202</v>
      </c>
      <c r="E58" t="s">
        <v>105</v>
      </c>
      <c r="F58" t="s">
        <v>20</v>
      </c>
      <c r="G58" t="s">
        <v>749</v>
      </c>
      <c r="I58">
        <v>5</v>
      </c>
      <c r="J58">
        <v>4</v>
      </c>
      <c r="K58" t="s">
        <v>178</v>
      </c>
      <c r="L58" t="s">
        <v>51</v>
      </c>
      <c r="M58" t="s">
        <v>184</v>
      </c>
      <c r="N58" t="s">
        <v>886</v>
      </c>
      <c r="P58" t="s">
        <v>38</v>
      </c>
      <c r="R58" t="s">
        <v>135</v>
      </c>
      <c r="S58" t="s">
        <v>29</v>
      </c>
      <c r="V58" t="s">
        <v>599</v>
      </c>
    </row>
    <row r="59" spans="1:22">
      <c r="A59" t="s">
        <v>358</v>
      </c>
      <c r="I59">
        <v>5</v>
      </c>
      <c r="J59">
        <v>3</v>
      </c>
      <c r="L59" t="s">
        <v>51</v>
      </c>
      <c r="M59" t="s">
        <v>31</v>
      </c>
      <c r="N59" t="s">
        <v>131</v>
      </c>
      <c r="O59">
        <v>1</v>
      </c>
      <c r="P59" t="s">
        <v>38</v>
      </c>
      <c r="R59" t="s">
        <v>38</v>
      </c>
      <c r="S59" t="s">
        <v>38</v>
      </c>
      <c r="V59" t="s">
        <v>49</v>
      </c>
    </row>
    <row r="60" spans="1:22">
      <c r="A60" t="s">
        <v>359</v>
      </c>
      <c r="D60" t="s">
        <v>202</v>
      </c>
      <c r="E60" t="s">
        <v>105</v>
      </c>
      <c r="F60" t="s">
        <v>20</v>
      </c>
      <c r="I60">
        <v>2</v>
      </c>
      <c r="J60">
        <v>0</v>
      </c>
      <c r="L60" t="s">
        <v>51</v>
      </c>
      <c r="M60" t="s">
        <v>184</v>
      </c>
      <c r="N60" t="s">
        <v>119</v>
      </c>
      <c r="O60">
        <v>2</v>
      </c>
      <c r="P60" t="s">
        <v>38</v>
      </c>
      <c r="R60" t="s">
        <v>135</v>
      </c>
      <c r="S60" t="s">
        <v>38</v>
      </c>
      <c r="V60" t="s">
        <v>49</v>
      </c>
    </row>
    <row r="61" spans="1:22">
      <c r="A61" t="s">
        <v>360</v>
      </c>
      <c r="I61">
        <v>3</v>
      </c>
      <c r="J61">
        <v>2</v>
      </c>
      <c r="L61" t="s">
        <v>51</v>
      </c>
      <c r="M61" t="s">
        <v>877</v>
      </c>
      <c r="N61" t="s">
        <v>125</v>
      </c>
      <c r="O61">
        <v>3</v>
      </c>
      <c r="P61" t="s">
        <v>47</v>
      </c>
      <c r="R61" t="s">
        <v>72</v>
      </c>
      <c r="S61" t="s">
        <v>38</v>
      </c>
      <c r="V61" t="s">
        <v>49</v>
      </c>
    </row>
    <row r="62" spans="1:22">
      <c r="A62" t="s">
        <v>361</v>
      </c>
      <c r="E62" t="s">
        <v>105</v>
      </c>
      <c r="G62" t="s">
        <v>751</v>
      </c>
      <c r="I62">
        <v>1</v>
      </c>
      <c r="J62">
        <v>0</v>
      </c>
      <c r="K62" t="s">
        <v>767</v>
      </c>
      <c r="L62" t="s">
        <v>51</v>
      </c>
      <c r="M62" t="s">
        <v>744</v>
      </c>
      <c r="N62" t="s">
        <v>131</v>
      </c>
      <c r="O62">
        <v>2</v>
      </c>
      <c r="P62" t="s">
        <v>38</v>
      </c>
      <c r="R62" t="s">
        <v>132</v>
      </c>
      <c r="S62" t="s">
        <v>752</v>
      </c>
      <c r="V62" t="s">
        <v>234</v>
      </c>
    </row>
    <row r="63" spans="1:22">
      <c r="A63" t="s">
        <v>362</v>
      </c>
      <c r="D63" t="s">
        <v>200</v>
      </c>
      <c r="E63" t="s">
        <v>105</v>
      </c>
      <c r="F63" t="s">
        <v>20</v>
      </c>
      <c r="G63" t="s">
        <v>753</v>
      </c>
      <c r="I63">
        <v>7</v>
      </c>
      <c r="J63">
        <v>1</v>
      </c>
      <c r="K63" t="s">
        <v>134</v>
      </c>
      <c r="L63" t="s">
        <v>17</v>
      </c>
      <c r="M63" t="s">
        <v>754</v>
      </c>
      <c r="N63" t="s">
        <v>122</v>
      </c>
      <c r="O63">
        <v>3</v>
      </c>
      <c r="P63" t="s">
        <v>38</v>
      </c>
      <c r="R63" t="s">
        <v>29</v>
      </c>
      <c r="S63" t="s">
        <v>29</v>
      </c>
      <c r="V63" t="s">
        <v>49</v>
      </c>
    </row>
    <row r="64" spans="1:22">
      <c r="A64" t="s">
        <v>363</v>
      </c>
      <c r="D64" t="s">
        <v>39</v>
      </c>
      <c r="E64" t="s">
        <v>105</v>
      </c>
      <c r="F64" t="s">
        <v>20</v>
      </c>
      <c r="L64" t="s">
        <v>17</v>
      </c>
      <c r="N64" t="s">
        <v>111</v>
      </c>
      <c r="O64">
        <v>1</v>
      </c>
      <c r="P64" t="s">
        <v>38</v>
      </c>
      <c r="R64" t="s">
        <v>29</v>
      </c>
      <c r="S64" t="s">
        <v>38</v>
      </c>
      <c r="V64" t="s">
        <v>695</v>
      </c>
    </row>
    <row r="65" spans="1:22">
      <c r="A65" t="s">
        <v>364</v>
      </c>
      <c r="D65" t="s">
        <v>39</v>
      </c>
      <c r="E65" t="s">
        <v>105</v>
      </c>
      <c r="F65" t="s">
        <v>20</v>
      </c>
      <c r="I65">
        <v>3</v>
      </c>
      <c r="J65">
        <v>0</v>
      </c>
      <c r="L65" t="s">
        <v>51</v>
      </c>
      <c r="M65" t="s">
        <v>232</v>
      </c>
      <c r="N65" t="s">
        <v>187</v>
      </c>
      <c r="O65">
        <v>1</v>
      </c>
      <c r="P65" t="s">
        <v>38</v>
      </c>
      <c r="R65" t="s">
        <v>38</v>
      </c>
      <c r="S65" t="s">
        <v>47</v>
      </c>
      <c r="V65" t="s">
        <v>49</v>
      </c>
    </row>
    <row r="66" spans="1:22">
      <c r="A66" t="s">
        <v>365</v>
      </c>
      <c r="D66" t="s">
        <v>39</v>
      </c>
      <c r="E66" t="s">
        <v>194</v>
      </c>
      <c r="F66" t="s">
        <v>20</v>
      </c>
      <c r="G66" t="s">
        <v>755</v>
      </c>
      <c r="I66">
        <v>12</v>
      </c>
      <c r="J66">
        <v>7</v>
      </c>
      <c r="K66" t="s">
        <v>36</v>
      </c>
      <c r="L66" t="s">
        <v>17</v>
      </c>
      <c r="M66" t="s">
        <v>205</v>
      </c>
      <c r="N66" t="s">
        <v>103</v>
      </c>
      <c r="P66" t="s">
        <v>47</v>
      </c>
      <c r="R66" t="s">
        <v>235</v>
      </c>
      <c r="S66" t="s">
        <v>47</v>
      </c>
      <c r="V66" t="s">
        <v>49</v>
      </c>
    </row>
    <row r="67" spans="1:22">
      <c r="A67" t="s">
        <v>366</v>
      </c>
      <c r="D67" t="s">
        <v>39</v>
      </c>
      <c r="E67" t="s">
        <v>21</v>
      </c>
      <c r="F67" t="s">
        <v>20</v>
      </c>
      <c r="G67" t="s">
        <v>147</v>
      </c>
      <c r="I67">
        <v>12</v>
      </c>
      <c r="J67">
        <v>6</v>
      </c>
      <c r="K67" t="s">
        <v>178</v>
      </c>
      <c r="L67" t="s">
        <v>51</v>
      </c>
      <c r="M67" t="s">
        <v>185</v>
      </c>
      <c r="N67" t="s">
        <v>142</v>
      </c>
      <c r="O67">
        <v>1</v>
      </c>
      <c r="P67" t="s">
        <v>38</v>
      </c>
      <c r="R67" t="s">
        <v>72</v>
      </c>
      <c r="S67" t="s">
        <v>698</v>
      </c>
      <c r="V67" t="s">
        <v>695</v>
      </c>
    </row>
    <row r="68" spans="1:22">
      <c r="A68" t="s">
        <v>367</v>
      </c>
      <c r="D68" t="s">
        <v>202</v>
      </c>
      <c r="E68" t="s">
        <v>105</v>
      </c>
      <c r="F68" t="s">
        <v>20</v>
      </c>
      <c r="G68" t="s">
        <v>887</v>
      </c>
      <c r="I68">
        <v>4</v>
      </c>
      <c r="J68">
        <v>1</v>
      </c>
      <c r="K68" t="s">
        <v>236</v>
      </c>
      <c r="L68" t="s">
        <v>17</v>
      </c>
      <c r="M68" t="s">
        <v>888</v>
      </c>
      <c r="N68" t="s">
        <v>231</v>
      </c>
      <c r="P68" t="s">
        <v>47</v>
      </c>
      <c r="R68" t="s">
        <v>640</v>
      </c>
      <c r="S68" t="s">
        <v>625</v>
      </c>
      <c r="V68" t="s">
        <v>49</v>
      </c>
    </row>
    <row r="69" spans="1:22">
      <c r="A69" t="s">
        <v>368</v>
      </c>
      <c r="C69">
        <v>1.5</v>
      </c>
      <c r="D69" t="s">
        <v>34</v>
      </c>
      <c r="E69" t="s">
        <v>105</v>
      </c>
      <c r="F69" t="s">
        <v>20</v>
      </c>
      <c r="G69" t="s">
        <v>889</v>
      </c>
      <c r="I69">
        <v>4</v>
      </c>
      <c r="J69">
        <v>1</v>
      </c>
      <c r="K69" t="s">
        <v>137</v>
      </c>
      <c r="L69" t="s">
        <v>17</v>
      </c>
      <c r="M69" t="s">
        <v>205</v>
      </c>
      <c r="N69" t="s">
        <v>212</v>
      </c>
      <c r="O69">
        <v>1</v>
      </c>
      <c r="P69" t="s">
        <v>38</v>
      </c>
      <c r="R69" t="s">
        <v>72</v>
      </c>
      <c r="S69" t="s">
        <v>47</v>
      </c>
      <c r="V69" t="s">
        <v>49</v>
      </c>
    </row>
    <row r="70" spans="1:22">
      <c r="A70" t="s">
        <v>369</v>
      </c>
      <c r="D70" t="s">
        <v>22</v>
      </c>
      <c r="E70" t="s">
        <v>21</v>
      </c>
      <c r="F70" t="s">
        <v>14</v>
      </c>
      <c r="I70">
        <v>1</v>
      </c>
      <c r="J70">
        <v>1</v>
      </c>
      <c r="L70" t="s">
        <v>51</v>
      </c>
      <c r="M70" t="s">
        <v>185</v>
      </c>
      <c r="N70" t="s">
        <v>237</v>
      </c>
      <c r="O70">
        <v>3</v>
      </c>
      <c r="P70" t="s">
        <v>38</v>
      </c>
      <c r="R70" t="s">
        <v>29</v>
      </c>
      <c r="S70" t="s">
        <v>38</v>
      </c>
      <c r="V70" t="s">
        <v>49</v>
      </c>
    </row>
    <row r="71" spans="1:22">
      <c r="A71" t="s">
        <v>370</v>
      </c>
      <c r="D71" t="s">
        <v>39</v>
      </c>
      <c r="E71" t="s">
        <v>105</v>
      </c>
      <c r="F71" t="s">
        <v>20</v>
      </c>
      <c r="I71">
        <v>4</v>
      </c>
      <c r="J71">
        <v>0</v>
      </c>
      <c r="L71" t="s">
        <v>51</v>
      </c>
      <c r="M71" t="s">
        <v>31</v>
      </c>
      <c r="N71" t="s">
        <v>141</v>
      </c>
      <c r="O71">
        <v>1</v>
      </c>
      <c r="P71" t="s">
        <v>47</v>
      </c>
      <c r="R71" t="s">
        <v>72</v>
      </c>
      <c r="S71" t="s">
        <v>47</v>
      </c>
      <c r="V71" t="s">
        <v>49</v>
      </c>
    </row>
    <row r="72" spans="1:22">
      <c r="A72" t="s">
        <v>371</v>
      </c>
      <c r="E72" t="s">
        <v>194</v>
      </c>
      <c r="G72" t="s">
        <v>756</v>
      </c>
      <c r="H72" t="s">
        <v>711</v>
      </c>
      <c r="I72">
        <v>2</v>
      </c>
      <c r="J72">
        <v>1</v>
      </c>
      <c r="K72" t="s">
        <v>238</v>
      </c>
      <c r="L72" t="s">
        <v>17</v>
      </c>
      <c r="M72" t="s">
        <v>757</v>
      </c>
      <c r="N72" t="s">
        <v>118</v>
      </c>
      <c r="O72">
        <v>4</v>
      </c>
      <c r="P72" t="s">
        <v>239</v>
      </c>
      <c r="R72" t="s">
        <v>132</v>
      </c>
      <c r="S72" t="s">
        <v>758</v>
      </c>
      <c r="T72" t="s">
        <v>711</v>
      </c>
      <c r="U72" t="s">
        <v>711</v>
      </c>
      <c r="V72" t="s">
        <v>49</v>
      </c>
    </row>
    <row r="73" spans="1:22">
      <c r="A73" t="s">
        <v>372</v>
      </c>
      <c r="E73" t="s">
        <v>105</v>
      </c>
      <c r="G73" t="s">
        <v>147</v>
      </c>
      <c r="I73">
        <v>1</v>
      </c>
      <c r="J73">
        <v>0</v>
      </c>
      <c r="K73" t="s">
        <v>188</v>
      </c>
      <c r="L73" t="s">
        <v>17</v>
      </c>
      <c r="N73" t="s">
        <v>152</v>
      </c>
      <c r="O73">
        <v>1</v>
      </c>
      <c r="P73" t="s">
        <v>43</v>
      </c>
      <c r="R73" t="s">
        <v>29</v>
      </c>
      <c r="S73" t="s">
        <v>626</v>
      </c>
      <c r="V73" t="s">
        <v>49</v>
      </c>
    </row>
    <row r="74" spans="1:22">
      <c r="A74" t="s">
        <v>373</v>
      </c>
      <c r="D74" t="s">
        <v>202</v>
      </c>
      <c r="E74" t="s">
        <v>105</v>
      </c>
      <c r="F74" t="s">
        <v>20</v>
      </c>
      <c r="I74">
        <v>4</v>
      </c>
      <c r="L74" t="s">
        <v>17</v>
      </c>
      <c r="M74" t="s">
        <v>759</v>
      </c>
      <c r="N74" t="s">
        <v>106</v>
      </c>
      <c r="O74">
        <v>1</v>
      </c>
      <c r="P74" t="s">
        <v>38</v>
      </c>
      <c r="R74" t="s">
        <v>240</v>
      </c>
      <c r="S74" t="s">
        <v>38</v>
      </c>
      <c r="V74" t="s">
        <v>49</v>
      </c>
    </row>
    <row r="75" spans="1:22">
      <c r="A75" t="s">
        <v>374</v>
      </c>
      <c r="D75" t="s">
        <v>39</v>
      </c>
      <c r="E75" t="s">
        <v>194</v>
      </c>
      <c r="F75" t="s">
        <v>20</v>
      </c>
      <c r="G75" t="s">
        <v>760</v>
      </c>
      <c r="I75">
        <v>12</v>
      </c>
      <c r="J75">
        <v>6</v>
      </c>
      <c r="K75" t="s">
        <v>32</v>
      </c>
      <c r="L75" t="s">
        <v>51</v>
      </c>
      <c r="M75" t="s">
        <v>185</v>
      </c>
      <c r="N75" t="s">
        <v>177</v>
      </c>
      <c r="O75">
        <v>5</v>
      </c>
      <c r="P75" t="s">
        <v>38</v>
      </c>
      <c r="R75" t="s">
        <v>29</v>
      </c>
      <c r="S75" t="s">
        <v>38</v>
      </c>
      <c r="V75" t="s">
        <v>761</v>
      </c>
    </row>
    <row r="76" spans="1:22">
      <c r="A76" t="s">
        <v>375</v>
      </c>
      <c r="E76" t="s">
        <v>105</v>
      </c>
      <c r="F76" t="s">
        <v>20</v>
      </c>
      <c r="I76">
        <v>1</v>
      </c>
      <c r="J76">
        <v>0</v>
      </c>
      <c r="L76" t="s">
        <v>17</v>
      </c>
      <c r="M76" t="s">
        <v>179</v>
      </c>
      <c r="N76" t="s">
        <v>241</v>
      </c>
      <c r="O76">
        <v>1</v>
      </c>
      <c r="P76" t="s">
        <v>38</v>
      </c>
      <c r="R76" t="s">
        <v>38</v>
      </c>
      <c r="S76" t="s">
        <v>38</v>
      </c>
      <c r="V76" t="s">
        <v>49</v>
      </c>
    </row>
    <row r="77" spans="1:22">
      <c r="A77" t="s">
        <v>376</v>
      </c>
      <c r="D77" t="s">
        <v>202</v>
      </c>
      <c r="E77" t="s">
        <v>105</v>
      </c>
      <c r="F77" t="s">
        <v>20</v>
      </c>
      <c r="G77" t="s">
        <v>762</v>
      </c>
      <c r="I77">
        <v>4</v>
      </c>
      <c r="J77">
        <v>1</v>
      </c>
      <c r="K77" t="s">
        <v>242</v>
      </c>
      <c r="L77" t="s">
        <v>99</v>
      </c>
      <c r="N77" t="s">
        <v>137</v>
      </c>
      <c r="O77">
        <v>1</v>
      </c>
      <c r="P77" t="s">
        <v>38</v>
      </c>
      <c r="R77" t="s">
        <v>135</v>
      </c>
      <c r="S77" t="s">
        <v>600</v>
      </c>
      <c r="V77" t="s">
        <v>49</v>
      </c>
    </row>
    <row r="78" spans="1:22">
      <c r="A78" t="s">
        <v>377</v>
      </c>
      <c r="E78" t="s">
        <v>105</v>
      </c>
      <c r="G78" t="s">
        <v>763</v>
      </c>
      <c r="I78">
        <v>5</v>
      </c>
      <c r="J78">
        <v>3</v>
      </c>
      <c r="K78" t="s">
        <v>52</v>
      </c>
      <c r="L78" t="s">
        <v>17</v>
      </c>
      <c r="M78" t="s">
        <v>205</v>
      </c>
      <c r="N78" t="s">
        <v>61</v>
      </c>
      <c r="O78">
        <v>1</v>
      </c>
      <c r="P78" t="s">
        <v>38</v>
      </c>
      <c r="R78" t="s">
        <v>29</v>
      </c>
      <c r="S78" t="s">
        <v>38</v>
      </c>
      <c r="T78" t="s">
        <v>711</v>
      </c>
      <c r="U78" t="s">
        <v>711</v>
      </c>
      <c r="V78" t="s">
        <v>49</v>
      </c>
    </row>
    <row r="79" spans="1:22">
      <c r="A79" t="s">
        <v>378</v>
      </c>
      <c r="E79" t="s">
        <v>105</v>
      </c>
      <c r="F79" t="s">
        <v>20</v>
      </c>
      <c r="G79" t="s">
        <v>764</v>
      </c>
      <c r="I79">
        <v>16</v>
      </c>
      <c r="J79">
        <v>15</v>
      </c>
      <c r="K79" t="s">
        <v>244</v>
      </c>
      <c r="L79" t="s">
        <v>51</v>
      </c>
      <c r="N79" t="s">
        <v>231</v>
      </c>
      <c r="O79">
        <v>2</v>
      </c>
      <c r="P79" t="s">
        <v>38</v>
      </c>
      <c r="R79" t="s">
        <v>29</v>
      </c>
      <c r="S79" t="s">
        <v>245</v>
      </c>
      <c r="V79" t="s">
        <v>49</v>
      </c>
    </row>
    <row r="80" spans="1:22">
      <c r="A80" t="s">
        <v>379</v>
      </c>
      <c r="E80" t="s">
        <v>21</v>
      </c>
      <c r="G80" t="s">
        <v>765</v>
      </c>
      <c r="H80" t="s">
        <v>711</v>
      </c>
      <c r="I80">
        <v>2</v>
      </c>
      <c r="J80">
        <v>2</v>
      </c>
      <c r="K80" t="s">
        <v>136</v>
      </c>
      <c r="L80" t="s">
        <v>17</v>
      </c>
      <c r="N80" t="s">
        <v>118</v>
      </c>
      <c r="O80">
        <v>3</v>
      </c>
      <c r="P80" t="s">
        <v>38</v>
      </c>
      <c r="R80" t="s">
        <v>135</v>
      </c>
      <c r="S80" t="s">
        <v>692</v>
      </c>
      <c r="T80" t="s">
        <v>711</v>
      </c>
      <c r="U80" t="s">
        <v>711</v>
      </c>
      <c r="V80" t="s">
        <v>601</v>
      </c>
    </row>
    <row r="81" spans="1:22">
      <c r="A81" t="s">
        <v>380</v>
      </c>
      <c r="D81" t="s">
        <v>202</v>
      </c>
      <c r="E81" t="s">
        <v>105</v>
      </c>
      <c r="F81" t="s">
        <v>20</v>
      </c>
      <c r="I81">
        <v>1</v>
      </c>
      <c r="J81" t="s">
        <v>766</v>
      </c>
      <c r="L81" t="s">
        <v>17</v>
      </c>
      <c r="N81" t="s">
        <v>247</v>
      </c>
      <c r="O81">
        <v>1</v>
      </c>
      <c r="P81" t="s">
        <v>38</v>
      </c>
      <c r="R81" t="s">
        <v>132</v>
      </c>
      <c r="S81" t="s">
        <v>38</v>
      </c>
      <c r="V81" t="s">
        <v>49</v>
      </c>
    </row>
    <row r="82" spans="1:22">
      <c r="A82" t="s">
        <v>381</v>
      </c>
      <c r="D82" t="s">
        <v>39</v>
      </c>
      <c r="E82" t="s">
        <v>21</v>
      </c>
      <c r="F82" t="s">
        <v>20</v>
      </c>
      <c r="G82" t="s">
        <v>634</v>
      </c>
      <c r="I82">
        <v>1</v>
      </c>
      <c r="J82">
        <v>2</v>
      </c>
      <c r="K82" t="s">
        <v>137</v>
      </c>
      <c r="L82" t="s">
        <v>42</v>
      </c>
      <c r="N82" t="s">
        <v>111</v>
      </c>
      <c r="O82">
        <v>2</v>
      </c>
      <c r="P82" t="s">
        <v>38</v>
      </c>
      <c r="R82" t="s">
        <v>135</v>
      </c>
      <c r="S82" t="s">
        <v>602</v>
      </c>
      <c r="V82" t="s">
        <v>49</v>
      </c>
    </row>
    <row r="83" spans="1:22">
      <c r="A83" t="s">
        <v>382</v>
      </c>
      <c r="E83" t="s">
        <v>105</v>
      </c>
      <c r="F83" t="s">
        <v>20</v>
      </c>
      <c r="G83" t="s">
        <v>768</v>
      </c>
      <c r="I83">
        <v>17</v>
      </c>
      <c r="J83">
        <v>3</v>
      </c>
      <c r="K83" t="s">
        <v>632</v>
      </c>
      <c r="L83" t="s">
        <v>51</v>
      </c>
      <c r="M83" t="s">
        <v>769</v>
      </c>
      <c r="N83" t="s">
        <v>177</v>
      </c>
      <c r="O83">
        <v>7</v>
      </c>
      <c r="P83" t="s">
        <v>38</v>
      </c>
      <c r="R83" t="s">
        <v>132</v>
      </c>
      <c r="S83" t="s">
        <v>139</v>
      </c>
      <c r="V83" t="s">
        <v>249</v>
      </c>
    </row>
    <row r="84" spans="1:22">
      <c r="A84" t="s">
        <v>383</v>
      </c>
      <c r="E84" t="s">
        <v>194</v>
      </c>
      <c r="G84" t="s">
        <v>890</v>
      </c>
      <c r="I84">
        <v>2</v>
      </c>
      <c r="J84">
        <v>2</v>
      </c>
      <c r="K84" t="s">
        <v>219</v>
      </c>
      <c r="L84" t="s">
        <v>99</v>
      </c>
      <c r="N84" t="s">
        <v>219</v>
      </c>
      <c r="O84">
        <v>1</v>
      </c>
      <c r="P84" t="s">
        <v>38</v>
      </c>
      <c r="R84" t="s">
        <v>38</v>
      </c>
      <c r="S84" t="s">
        <v>38</v>
      </c>
      <c r="V84" t="s">
        <v>49</v>
      </c>
    </row>
    <row r="85" spans="1:22">
      <c r="A85" t="s">
        <v>384</v>
      </c>
      <c r="D85" t="s">
        <v>39</v>
      </c>
      <c r="E85" t="s">
        <v>105</v>
      </c>
      <c r="F85" t="s">
        <v>20</v>
      </c>
      <c r="I85">
        <v>2</v>
      </c>
      <c r="J85">
        <v>0</v>
      </c>
      <c r="L85" t="s">
        <v>51</v>
      </c>
      <c r="N85" t="s">
        <v>125</v>
      </c>
      <c r="O85">
        <v>1</v>
      </c>
      <c r="P85" t="s">
        <v>38</v>
      </c>
      <c r="R85" t="s">
        <v>38</v>
      </c>
      <c r="S85" t="s">
        <v>38</v>
      </c>
      <c r="V85" t="s">
        <v>49</v>
      </c>
    </row>
    <row r="86" spans="1:22">
      <c r="A86" t="s">
        <v>385</v>
      </c>
      <c r="D86" t="s">
        <v>39</v>
      </c>
      <c r="E86" t="s">
        <v>105</v>
      </c>
      <c r="F86" t="s">
        <v>20</v>
      </c>
      <c r="I86">
        <v>3</v>
      </c>
      <c r="J86">
        <v>0</v>
      </c>
      <c r="L86" t="s">
        <v>17</v>
      </c>
      <c r="M86" t="s">
        <v>891</v>
      </c>
      <c r="N86" t="s">
        <v>111</v>
      </c>
      <c r="O86">
        <v>1</v>
      </c>
      <c r="P86" t="s">
        <v>38</v>
      </c>
      <c r="R86" t="s">
        <v>38</v>
      </c>
      <c r="S86" t="s">
        <v>38</v>
      </c>
      <c r="V86" t="s">
        <v>49</v>
      </c>
    </row>
    <row r="87" spans="1:22">
      <c r="A87" t="s">
        <v>386</v>
      </c>
      <c r="D87" t="s">
        <v>202</v>
      </c>
      <c r="E87" t="s">
        <v>105</v>
      </c>
      <c r="F87" t="s">
        <v>20</v>
      </c>
      <c r="G87" t="s">
        <v>770</v>
      </c>
      <c r="I87">
        <v>1</v>
      </c>
      <c r="J87">
        <v>0</v>
      </c>
      <c r="L87" t="s">
        <v>17</v>
      </c>
      <c r="M87" t="s">
        <v>205</v>
      </c>
      <c r="N87" t="s">
        <v>141</v>
      </c>
      <c r="O87">
        <v>2</v>
      </c>
      <c r="P87" t="s">
        <v>47</v>
      </c>
      <c r="R87" t="s">
        <v>72</v>
      </c>
      <c r="S87" t="s">
        <v>38</v>
      </c>
      <c r="V87" t="s">
        <v>49</v>
      </c>
    </row>
    <row r="88" spans="1:22">
      <c r="A88" t="s">
        <v>387</v>
      </c>
      <c r="E88" t="s">
        <v>105</v>
      </c>
      <c r="G88" t="s">
        <v>771</v>
      </c>
      <c r="H88" t="s">
        <v>711</v>
      </c>
      <c r="I88">
        <v>24</v>
      </c>
      <c r="J88">
        <v>5</v>
      </c>
      <c r="K88" t="s">
        <v>250</v>
      </c>
      <c r="L88" t="s">
        <v>51</v>
      </c>
      <c r="N88" t="s">
        <v>28</v>
      </c>
      <c r="O88">
        <v>2</v>
      </c>
      <c r="P88" t="s">
        <v>29</v>
      </c>
      <c r="R88" t="s">
        <v>29</v>
      </c>
      <c r="S88" t="s">
        <v>29</v>
      </c>
      <c r="T88" t="s">
        <v>711</v>
      </c>
      <c r="U88" t="s">
        <v>711</v>
      </c>
      <c r="V88" t="s">
        <v>49</v>
      </c>
    </row>
    <row r="89" spans="1:22">
      <c r="A89" t="s">
        <v>388</v>
      </c>
      <c r="D89" t="s">
        <v>202</v>
      </c>
      <c r="E89" t="s">
        <v>194</v>
      </c>
      <c r="F89" t="s">
        <v>20</v>
      </c>
      <c r="G89" t="s">
        <v>772</v>
      </c>
      <c r="I89">
        <v>3</v>
      </c>
      <c r="J89">
        <v>3</v>
      </c>
      <c r="K89" t="s">
        <v>255</v>
      </c>
      <c r="L89" t="s">
        <v>51</v>
      </c>
      <c r="M89" t="s">
        <v>773</v>
      </c>
      <c r="N89" t="s">
        <v>137</v>
      </c>
      <c r="P89" t="s">
        <v>251</v>
      </c>
      <c r="R89" t="s">
        <v>135</v>
      </c>
      <c r="S89" t="s">
        <v>139</v>
      </c>
      <c r="V89" t="s">
        <v>49</v>
      </c>
    </row>
    <row r="90" spans="1:22">
      <c r="A90" t="s">
        <v>389</v>
      </c>
      <c r="E90" t="s">
        <v>105</v>
      </c>
      <c r="F90" t="s">
        <v>20</v>
      </c>
      <c r="G90" t="s">
        <v>771</v>
      </c>
      <c r="H90" t="s">
        <v>711</v>
      </c>
      <c r="I90">
        <v>4</v>
      </c>
      <c r="J90">
        <v>6</v>
      </c>
      <c r="K90" t="s">
        <v>143</v>
      </c>
      <c r="L90" t="s">
        <v>51</v>
      </c>
      <c r="M90" t="s">
        <v>892</v>
      </c>
      <c r="N90" t="s">
        <v>145</v>
      </c>
      <c r="O90">
        <v>4</v>
      </c>
      <c r="P90" t="s">
        <v>38</v>
      </c>
      <c r="R90" t="s">
        <v>627</v>
      </c>
      <c r="S90" t="s">
        <v>893</v>
      </c>
      <c r="T90" t="s">
        <v>711</v>
      </c>
      <c r="U90" t="s">
        <v>711</v>
      </c>
      <c r="V90" t="s">
        <v>695</v>
      </c>
    </row>
    <row r="91" spans="1:22">
      <c r="A91" t="s">
        <v>390</v>
      </c>
      <c r="D91" t="s">
        <v>39</v>
      </c>
      <c r="E91" t="s">
        <v>105</v>
      </c>
      <c r="F91" t="s">
        <v>20</v>
      </c>
      <c r="L91" t="s">
        <v>17</v>
      </c>
      <c r="N91" t="s">
        <v>125</v>
      </c>
      <c r="O91">
        <v>1</v>
      </c>
      <c r="P91" t="s">
        <v>38</v>
      </c>
      <c r="R91" t="s">
        <v>29</v>
      </c>
      <c r="S91" t="s">
        <v>38</v>
      </c>
      <c r="V91" t="s">
        <v>695</v>
      </c>
    </row>
    <row r="92" spans="1:22">
      <c r="A92" t="s">
        <v>391</v>
      </c>
      <c r="D92" t="s">
        <v>202</v>
      </c>
      <c r="E92" t="s">
        <v>105</v>
      </c>
      <c r="F92" t="s">
        <v>20</v>
      </c>
      <c r="I92">
        <v>0</v>
      </c>
      <c r="J92">
        <v>0</v>
      </c>
      <c r="L92" t="s">
        <v>51</v>
      </c>
      <c r="M92" t="s">
        <v>246</v>
      </c>
      <c r="N92" t="s">
        <v>247</v>
      </c>
      <c r="O92">
        <v>3</v>
      </c>
      <c r="P92" t="s">
        <v>38</v>
      </c>
      <c r="R92" t="s">
        <v>38</v>
      </c>
      <c r="S92" t="s">
        <v>47</v>
      </c>
      <c r="V92" t="s">
        <v>695</v>
      </c>
    </row>
    <row r="93" spans="1:22">
      <c r="A93" t="s">
        <v>392</v>
      </c>
      <c r="D93" t="s">
        <v>39</v>
      </c>
      <c r="E93" t="s">
        <v>105</v>
      </c>
      <c r="F93" t="s">
        <v>20</v>
      </c>
      <c r="I93">
        <v>2</v>
      </c>
      <c r="J93">
        <v>0</v>
      </c>
      <c r="L93" t="s">
        <v>51</v>
      </c>
      <c r="M93" t="s">
        <v>185</v>
      </c>
      <c r="N93" t="s">
        <v>231</v>
      </c>
      <c r="O93">
        <v>3</v>
      </c>
      <c r="P93" t="s">
        <v>47</v>
      </c>
      <c r="R93" t="s">
        <v>29</v>
      </c>
      <c r="S93" t="s">
        <v>252</v>
      </c>
      <c r="V93" t="s">
        <v>53</v>
      </c>
    </row>
    <row r="94" spans="1:22">
      <c r="A94" t="s">
        <v>393</v>
      </c>
      <c r="D94" t="s">
        <v>39</v>
      </c>
      <c r="E94" t="s">
        <v>105</v>
      </c>
      <c r="F94" t="s">
        <v>20</v>
      </c>
      <c r="I94">
        <v>1</v>
      </c>
      <c r="J94">
        <v>0</v>
      </c>
      <c r="L94" t="s">
        <v>51</v>
      </c>
      <c r="M94" t="s">
        <v>185</v>
      </c>
      <c r="N94" t="s">
        <v>123</v>
      </c>
      <c r="O94">
        <v>1</v>
      </c>
      <c r="P94" t="s">
        <v>29</v>
      </c>
      <c r="R94" t="s">
        <v>29</v>
      </c>
      <c r="S94" t="s">
        <v>38</v>
      </c>
      <c r="V94" t="s">
        <v>695</v>
      </c>
    </row>
    <row r="95" spans="1:22">
      <c r="A95" t="s">
        <v>394</v>
      </c>
      <c r="E95" t="s">
        <v>105</v>
      </c>
      <c r="F95" t="s">
        <v>20</v>
      </c>
      <c r="I95">
        <v>3</v>
      </c>
      <c r="J95">
        <v>1</v>
      </c>
      <c r="K95" t="s">
        <v>143</v>
      </c>
      <c r="L95" t="s">
        <v>17</v>
      </c>
      <c r="N95" t="s">
        <v>143</v>
      </c>
      <c r="O95">
        <v>1</v>
      </c>
      <c r="P95" t="s">
        <v>38</v>
      </c>
      <c r="R95" t="s">
        <v>253</v>
      </c>
      <c r="S95" t="s">
        <v>38</v>
      </c>
      <c r="V95" t="s">
        <v>695</v>
      </c>
    </row>
    <row r="96" spans="1:22">
      <c r="A96" t="s">
        <v>395</v>
      </c>
      <c r="D96" t="s">
        <v>202</v>
      </c>
      <c r="E96" t="s">
        <v>105</v>
      </c>
      <c r="F96" t="s">
        <v>20</v>
      </c>
      <c r="I96">
        <v>0</v>
      </c>
      <c r="J96">
        <v>0</v>
      </c>
      <c r="L96" t="s">
        <v>51</v>
      </c>
      <c r="N96" t="s">
        <v>141</v>
      </c>
      <c r="O96">
        <v>1</v>
      </c>
      <c r="P96" t="s">
        <v>38</v>
      </c>
      <c r="R96" t="s">
        <v>132</v>
      </c>
      <c r="S96" t="s">
        <v>38</v>
      </c>
      <c r="V96" t="s">
        <v>49</v>
      </c>
    </row>
    <row r="97" spans="1:22">
      <c r="A97" t="s">
        <v>396</v>
      </c>
      <c r="D97" t="s">
        <v>202</v>
      </c>
      <c r="E97" t="s">
        <v>105</v>
      </c>
      <c r="F97" t="s">
        <v>20</v>
      </c>
      <c r="I97">
        <v>2</v>
      </c>
      <c r="J97">
        <v>0</v>
      </c>
      <c r="L97" t="s">
        <v>51</v>
      </c>
      <c r="M97" t="s">
        <v>774</v>
      </c>
      <c r="N97" t="s">
        <v>231</v>
      </c>
      <c r="O97">
        <v>5</v>
      </c>
      <c r="P97" t="s">
        <v>38</v>
      </c>
      <c r="R97" t="s">
        <v>132</v>
      </c>
      <c r="S97" t="s">
        <v>603</v>
      </c>
      <c r="V97" t="s">
        <v>49</v>
      </c>
    </row>
    <row r="98" spans="1:22">
      <c r="A98" t="s">
        <v>397</v>
      </c>
      <c r="D98" t="s">
        <v>39</v>
      </c>
      <c r="E98" t="s">
        <v>194</v>
      </c>
      <c r="F98" t="s">
        <v>20</v>
      </c>
      <c r="G98" t="s">
        <v>687</v>
      </c>
      <c r="I98">
        <v>4</v>
      </c>
      <c r="J98">
        <v>1</v>
      </c>
      <c r="K98" t="s">
        <v>247</v>
      </c>
      <c r="L98" t="s">
        <v>51</v>
      </c>
      <c r="M98" t="s">
        <v>185</v>
      </c>
      <c r="N98" t="s">
        <v>138</v>
      </c>
      <c r="O98">
        <v>3</v>
      </c>
      <c r="P98" t="s">
        <v>29</v>
      </c>
      <c r="R98" t="s">
        <v>132</v>
      </c>
      <c r="S98" t="s">
        <v>47</v>
      </c>
      <c r="V98" t="s">
        <v>49</v>
      </c>
    </row>
    <row r="99" spans="1:22">
      <c r="A99" t="s">
        <v>398</v>
      </c>
      <c r="D99" t="s">
        <v>202</v>
      </c>
      <c r="E99" t="s">
        <v>105</v>
      </c>
      <c r="F99" t="s">
        <v>20</v>
      </c>
      <c r="G99" t="s">
        <v>624</v>
      </c>
      <c r="I99">
        <v>14</v>
      </c>
      <c r="J99">
        <v>0</v>
      </c>
      <c r="L99" t="s">
        <v>51</v>
      </c>
      <c r="M99" t="s">
        <v>185</v>
      </c>
      <c r="N99" t="s">
        <v>116</v>
      </c>
      <c r="O99">
        <v>1</v>
      </c>
      <c r="P99" t="s">
        <v>47</v>
      </c>
      <c r="R99" t="s">
        <v>132</v>
      </c>
      <c r="S99" t="s">
        <v>38</v>
      </c>
      <c r="V99" t="s">
        <v>49</v>
      </c>
    </row>
    <row r="100" spans="1:22">
      <c r="A100" t="s">
        <v>399</v>
      </c>
      <c r="D100" t="s">
        <v>202</v>
      </c>
      <c r="E100" t="s">
        <v>105</v>
      </c>
      <c r="F100" t="s">
        <v>20</v>
      </c>
      <c r="G100" t="s">
        <v>756</v>
      </c>
      <c r="I100">
        <v>1</v>
      </c>
      <c r="J100">
        <v>0</v>
      </c>
      <c r="L100" t="s">
        <v>51</v>
      </c>
      <c r="M100" t="s">
        <v>184</v>
      </c>
      <c r="N100" t="s">
        <v>199</v>
      </c>
      <c r="O100">
        <v>1</v>
      </c>
      <c r="P100" t="s">
        <v>38</v>
      </c>
      <c r="R100" t="s">
        <v>135</v>
      </c>
      <c r="S100" t="s">
        <v>139</v>
      </c>
      <c r="V100" t="s">
        <v>198</v>
      </c>
    </row>
    <row r="101" spans="1:22">
      <c r="A101" t="s">
        <v>400</v>
      </c>
      <c r="D101" t="s">
        <v>202</v>
      </c>
      <c r="E101" t="s">
        <v>105</v>
      </c>
      <c r="F101" t="s">
        <v>20</v>
      </c>
      <c r="I101">
        <v>11</v>
      </c>
      <c r="J101">
        <v>4</v>
      </c>
      <c r="K101" t="s">
        <v>144</v>
      </c>
      <c r="L101" t="s">
        <v>17</v>
      </c>
      <c r="M101" t="s">
        <v>121</v>
      </c>
      <c r="N101" t="s">
        <v>144</v>
      </c>
      <c r="O101">
        <v>2</v>
      </c>
      <c r="P101" t="s">
        <v>38</v>
      </c>
      <c r="R101" t="s">
        <v>253</v>
      </c>
      <c r="S101" t="s">
        <v>254</v>
      </c>
      <c r="V101" t="s">
        <v>49</v>
      </c>
    </row>
    <row r="102" spans="1:22">
      <c r="A102" t="s">
        <v>401</v>
      </c>
      <c r="D102" t="s">
        <v>202</v>
      </c>
      <c r="E102" t="s">
        <v>105</v>
      </c>
      <c r="F102" t="s">
        <v>20</v>
      </c>
      <c r="G102" t="s">
        <v>775</v>
      </c>
      <c r="I102">
        <v>10</v>
      </c>
      <c r="J102">
        <v>2</v>
      </c>
      <c r="K102" t="s">
        <v>63</v>
      </c>
      <c r="L102" t="s">
        <v>51</v>
      </c>
      <c r="M102" t="s">
        <v>184</v>
      </c>
      <c r="N102" t="s">
        <v>118</v>
      </c>
      <c r="P102" t="s">
        <v>38</v>
      </c>
      <c r="R102" t="s">
        <v>132</v>
      </c>
      <c r="S102" t="s">
        <v>180</v>
      </c>
      <c r="V102" t="s">
        <v>604</v>
      </c>
    </row>
    <row r="103" spans="1:22">
      <c r="A103" t="s">
        <v>402</v>
      </c>
      <c r="D103" t="s">
        <v>202</v>
      </c>
      <c r="E103" t="s">
        <v>105</v>
      </c>
      <c r="F103" t="s">
        <v>20</v>
      </c>
      <c r="G103" t="s">
        <v>894</v>
      </c>
      <c r="I103" t="s">
        <v>895</v>
      </c>
      <c r="J103" t="s">
        <v>896</v>
      </c>
      <c r="K103" t="s">
        <v>54</v>
      </c>
      <c r="L103" t="s">
        <v>51</v>
      </c>
      <c r="N103" t="s">
        <v>219</v>
      </c>
      <c r="O103" t="s">
        <v>215</v>
      </c>
      <c r="P103" t="s">
        <v>38</v>
      </c>
      <c r="R103" t="s">
        <v>132</v>
      </c>
      <c r="S103" t="s">
        <v>38</v>
      </c>
      <c r="V103" t="s">
        <v>49</v>
      </c>
    </row>
    <row r="104" spans="1:22">
      <c r="A104" t="s">
        <v>403</v>
      </c>
      <c r="D104" t="s">
        <v>200</v>
      </c>
      <c r="E104" t="s">
        <v>33</v>
      </c>
      <c r="F104" t="s">
        <v>20</v>
      </c>
      <c r="G104" t="s">
        <v>605</v>
      </c>
      <c r="I104">
        <v>15</v>
      </c>
      <c r="J104">
        <v>8</v>
      </c>
      <c r="K104" t="s">
        <v>688</v>
      </c>
      <c r="L104" t="s">
        <v>17</v>
      </c>
      <c r="M104" t="s">
        <v>121</v>
      </c>
      <c r="N104" t="s">
        <v>256</v>
      </c>
      <c r="O104">
        <v>3</v>
      </c>
      <c r="P104" t="s">
        <v>38</v>
      </c>
      <c r="R104" t="s">
        <v>132</v>
      </c>
      <c r="S104" t="s">
        <v>180</v>
      </c>
      <c r="V104" t="s">
        <v>49</v>
      </c>
    </row>
    <row r="105" spans="1:22">
      <c r="A105" t="s">
        <v>404</v>
      </c>
      <c r="D105" t="s">
        <v>202</v>
      </c>
      <c r="E105" t="s">
        <v>105</v>
      </c>
      <c r="F105" t="s">
        <v>20</v>
      </c>
      <c r="G105" t="s">
        <v>776</v>
      </c>
      <c r="I105">
        <v>2</v>
      </c>
      <c r="J105">
        <v>2</v>
      </c>
      <c r="K105" t="s">
        <v>255</v>
      </c>
      <c r="L105" t="s">
        <v>51</v>
      </c>
      <c r="N105" t="s">
        <v>136</v>
      </c>
      <c r="O105">
        <v>1</v>
      </c>
      <c r="P105" t="s">
        <v>47</v>
      </c>
      <c r="R105" t="s">
        <v>29</v>
      </c>
      <c r="S105" t="s">
        <v>47</v>
      </c>
      <c r="V105" t="s">
        <v>49</v>
      </c>
    </row>
    <row r="106" spans="1:22">
      <c r="A106" t="s">
        <v>405</v>
      </c>
      <c r="D106" t="s">
        <v>39</v>
      </c>
      <c r="E106" t="s">
        <v>105</v>
      </c>
      <c r="F106" t="s">
        <v>20</v>
      </c>
      <c r="L106" t="s">
        <v>17</v>
      </c>
      <c r="N106" t="s">
        <v>152</v>
      </c>
      <c r="O106">
        <v>2</v>
      </c>
      <c r="P106" t="s">
        <v>38</v>
      </c>
      <c r="R106" t="s">
        <v>29</v>
      </c>
      <c r="S106" t="s">
        <v>38</v>
      </c>
      <c r="V106" t="s">
        <v>695</v>
      </c>
    </row>
    <row r="107" spans="1:22">
      <c r="A107" t="s">
        <v>406</v>
      </c>
      <c r="D107" t="s">
        <v>202</v>
      </c>
      <c r="E107" t="s">
        <v>194</v>
      </c>
      <c r="F107" t="s">
        <v>20</v>
      </c>
      <c r="G107" t="s">
        <v>777</v>
      </c>
      <c r="H107" t="s">
        <v>711</v>
      </c>
      <c r="I107">
        <v>12</v>
      </c>
      <c r="J107">
        <v>4</v>
      </c>
      <c r="K107" t="s">
        <v>178</v>
      </c>
      <c r="L107" t="s">
        <v>51</v>
      </c>
      <c r="M107" t="s">
        <v>184</v>
      </c>
      <c r="N107" t="s">
        <v>123</v>
      </c>
      <c r="O107">
        <v>2</v>
      </c>
      <c r="R107" t="s">
        <v>29</v>
      </c>
      <c r="S107" t="s">
        <v>139</v>
      </c>
      <c r="T107" t="s">
        <v>711</v>
      </c>
      <c r="U107" t="s">
        <v>711</v>
      </c>
      <c r="V107" t="s">
        <v>49</v>
      </c>
    </row>
    <row r="108" spans="1:22">
      <c r="A108" t="s">
        <v>407</v>
      </c>
      <c r="D108" t="s">
        <v>39</v>
      </c>
      <c r="E108" t="s">
        <v>105</v>
      </c>
      <c r="F108" t="s">
        <v>20</v>
      </c>
      <c r="I108">
        <v>2</v>
      </c>
      <c r="J108">
        <v>1</v>
      </c>
      <c r="K108" t="s">
        <v>137</v>
      </c>
      <c r="L108" t="s">
        <v>42</v>
      </c>
      <c r="N108" t="s">
        <v>231</v>
      </c>
      <c r="O108">
        <v>2</v>
      </c>
      <c r="P108" t="s">
        <v>38</v>
      </c>
      <c r="R108" t="s">
        <v>38</v>
      </c>
      <c r="S108" t="s">
        <v>47</v>
      </c>
      <c r="V108" t="s">
        <v>49</v>
      </c>
    </row>
    <row r="109" spans="1:22">
      <c r="A109" t="s">
        <v>408</v>
      </c>
      <c r="E109" t="s">
        <v>105</v>
      </c>
      <c r="G109" t="s">
        <v>778</v>
      </c>
      <c r="I109">
        <v>5</v>
      </c>
      <c r="J109">
        <v>4</v>
      </c>
      <c r="K109" t="s">
        <v>41</v>
      </c>
      <c r="L109" t="s">
        <v>51</v>
      </c>
      <c r="M109" t="s">
        <v>699</v>
      </c>
      <c r="N109" t="s">
        <v>140</v>
      </c>
      <c r="P109" t="s">
        <v>235</v>
      </c>
      <c r="R109" t="s">
        <v>132</v>
      </c>
      <c r="S109" t="s">
        <v>257</v>
      </c>
      <c r="V109" t="s">
        <v>49</v>
      </c>
    </row>
    <row r="110" spans="1:22">
      <c r="A110" t="s">
        <v>409</v>
      </c>
      <c r="D110" t="s">
        <v>202</v>
      </c>
      <c r="E110" t="s">
        <v>105</v>
      </c>
      <c r="F110" t="s">
        <v>20</v>
      </c>
      <c r="I110">
        <v>1</v>
      </c>
      <c r="J110">
        <v>0</v>
      </c>
      <c r="L110" t="s">
        <v>51</v>
      </c>
      <c r="M110" t="s">
        <v>31</v>
      </c>
      <c r="N110" t="s">
        <v>123</v>
      </c>
      <c r="O110">
        <v>3</v>
      </c>
      <c r="P110" t="s">
        <v>38</v>
      </c>
      <c r="R110" t="s">
        <v>132</v>
      </c>
      <c r="S110" t="s">
        <v>606</v>
      </c>
      <c r="V110" t="s">
        <v>49</v>
      </c>
    </row>
    <row r="111" spans="1:22">
      <c r="A111" t="s">
        <v>410</v>
      </c>
      <c r="D111" t="s">
        <v>202</v>
      </c>
      <c r="E111" t="s">
        <v>105</v>
      </c>
      <c r="F111" t="s">
        <v>20</v>
      </c>
      <c r="I111">
        <v>1</v>
      </c>
      <c r="J111">
        <v>0</v>
      </c>
      <c r="L111" t="s">
        <v>51</v>
      </c>
      <c r="N111" t="s">
        <v>134</v>
      </c>
      <c r="O111">
        <v>1</v>
      </c>
      <c r="P111" t="s">
        <v>38</v>
      </c>
      <c r="R111" t="s">
        <v>38</v>
      </c>
      <c r="S111" t="s">
        <v>38</v>
      </c>
      <c r="V111" t="s">
        <v>49</v>
      </c>
    </row>
    <row r="112" spans="1:22">
      <c r="A112" t="s">
        <v>411</v>
      </c>
      <c r="D112" t="s">
        <v>39</v>
      </c>
      <c r="E112" t="s">
        <v>105</v>
      </c>
      <c r="F112" t="s">
        <v>20</v>
      </c>
      <c r="L112" t="s">
        <v>42</v>
      </c>
      <c r="M112" t="s">
        <v>248</v>
      </c>
      <c r="N112" t="s">
        <v>122</v>
      </c>
      <c r="P112" t="s">
        <v>29</v>
      </c>
      <c r="R112" t="s">
        <v>38</v>
      </c>
      <c r="S112" t="s">
        <v>47</v>
      </c>
      <c r="V112" t="s">
        <v>695</v>
      </c>
    </row>
    <row r="113" spans="1:22">
      <c r="A113" t="s">
        <v>412</v>
      </c>
      <c r="D113" t="s">
        <v>39</v>
      </c>
      <c r="E113" t="s">
        <v>105</v>
      </c>
      <c r="F113" t="s">
        <v>20</v>
      </c>
      <c r="G113" t="s">
        <v>779</v>
      </c>
      <c r="I113">
        <v>3</v>
      </c>
      <c r="J113">
        <v>1</v>
      </c>
      <c r="K113" t="s">
        <v>188</v>
      </c>
      <c r="L113" t="s">
        <v>17</v>
      </c>
      <c r="M113" t="s">
        <v>205</v>
      </c>
      <c r="N113" t="s">
        <v>231</v>
      </c>
      <c r="O113">
        <v>9</v>
      </c>
      <c r="P113" t="s">
        <v>38</v>
      </c>
      <c r="R113" t="s">
        <v>135</v>
      </c>
      <c r="S113" t="s">
        <v>47</v>
      </c>
      <c r="V113" t="s">
        <v>701</v>
      </c>
    </row>
    <row r="114" spans="1:22">
      <c r="A114" t="s">
        <v>413</v>
      </c>
      <c r="G114" t="s">
        <v>897</v>
      </c>
      <c r="I114" t="s">
        <v>898</v>
      </c>
      <c r="J114" t="s">
        <v>899</v>
      </c>
      <c r="K114" t="s">
        <v>900</v>
      </c>
      <c r="L114" t="s">
        <v>51</v>
      </c>
      <c r="M114" t="s">
        <v>699</v>
      </c>
      <c r="N114" t="s">
        <v>780</v>
      </c>
      <c r="O114">
        <v>2</v>
      </c>
      <c r="P114" t="s">
        <v>29</v>
      </c>
      <c r="R114" t="s">
        <v>135</v>
      </c>
      <c r="S114" t="s">
        <v>258</v>
      </c>
      <c r="V114" t="s">
        <v>49</v>
      </c>
    </row>
    <row r="115" spans="1:22">
      <c r="A115" t="s">
        <v>414</v>
      </c>
      <c r="C115">
        <v>0</v>
      </c>
      <c r="G115" t="s">
        <v>781</v>
      </c>
      <c r="H115" t="s">
        <v>711</v>
      </c>
      <c r="I115" t="s">
        <v>782</v>
      </c>
      <c r="J115" t="s">
        <v>783</v>
      </c>
      <c r="K115" t="s">
        <v>784</v>
      </c>
      <c r="L115" t="s">
        <v>51</v>
      </c>
      <c r="N115" t="s">
        <v>785</v>
      </c>
      <c r="O115" t="s">
        <v>711</v>
      </c>
      <c r="P115" t="s">
        <v>38</v>
      </c>
      <c r="R115" t="s">
        <v>786</v>
      </c>
      <c r="S115" t="s">
        <v>38</v>
      </c>
      <c r="T115" t="s">
        <v>711</v>
      </c>
      <c r="U115" t="s">
        <v>711</v>
      </c>
      <c r="V115" t="s">
        <v>607</v>
      </c>
    </row>
    <row r="116" spans="1:22">
      <c r="A116" t="s">
        <v>415</v>
      </c>
      <c r="D116" t="s">
        <v>39</v>
      </c>
      <c r="E116" t="s">
        <v>105</v>
      </c>
      <c r="F116" t="s">
        <v>20</v>
      </c>
      <c r="I116">
        <v>0</v>
      </c>
      <c r="J116">
        <v>0</v>
      </c>
      <c r="L116" t="s">
        <v>51</v>
      </c>
      <c r="N116" t="s">
        <v>138</v>
      </c>
      <c r="O116">
        <v>1</v>
      </c>
      <c r="P116" t="s">
        <v>38</v>
      </c>
      <c r="R116" t="s">
        <v>29</v>
      </c>
      <c r="S116" t="s">
        <v>38</v>
      </c>
      <c r="V116" t="s">
        <v>49</v>
      </c>
    </row>
    <row r="117" spans="1:22">
      <c r="A117" t="s">
        <v>416</v>
      </c>
      <c r="D117" t="s">
        <v>39</v>
      </c>
      <c r="E117" t="s">
        <v>105</v>
      </c>
      <c r="F117" t="s">
        <v>20</v>
      </c>
      <c r="I117">
        <v>1</v>
      </c>
      <c r="J117">
        <v>0</v>
      </c>
      <c r="L117" t="s">
        <v>17</v>
      </c>
      <c r="N117" t="s">
        <v>133</v>
      </c>
      <c r="O117">
        <v>1</v>
      </c>
      <c r="P117" t="s">
        <v>38</v>
      </c>
      <c r="R117" t="s">
        <v>132</v>
      </c>
      <c r="S117" t="s">
        <v>38</v>
      </c>
      <c r="V117" t="s">
        <v>49</v>
      </c>
    </row>
    <row r="118" spans="1:22">
      <c r="A118" t="s">
        <v>417</v>
      </c>
      <c r="D118" t="s">
        <v>202</v>
      </c>
      <c r="E118" t="s">
        <v>105</v>
      </c>
      <c r="F118" t="s">
        <v>20</v>
      </c>
      <c r="L118" t="s">
        <v>17</v>
      </c>
      <c r="N118" t="s">
        <v>247</v>
      </c>
      <c r="O118">
        <v>2</v>
      </c>
      <c r="P118" t="s">
        <v>47</v>
      </c>
      <c r="R118" t="s">
        <v>135</v>
      </c>
      <c r="S118" t="s">
        <v>38</v>
      </c>
      <c r="V118" t="s">
        <v>49</v>
      </c>
    </row>
    <row r="119" spans="1:22">
      <c r="A119" t="s">
        <v>418</v>
      </c>
      <c r="G119" t="s">
        <v>901</v>
      </c>
      <c r="H119" t="s">
        <v>711</v>
      </c>
      <c r="I119">
        <v>8</v>
      </c>
      <c r="J119">
        <v>11</v>
      </c>
      <c r="K119" t="s">
        <v>247</v>
      </c>
      <c r="L119" t="s">
        <v>17</v>
      </c>
      <c r="N119" t="s">
        <v>231</v>
      </c>
      <c r="O119">
        <v>1</v>
      </c>
      <c r="P119" t="s">
        <v>47</v>
      </c>
      <c r="R119" t="s">
        <v>135</v>
      </c>
      <c r="S119" t="s">
        <v>787</v>
      </c>
      <c r="T119" t="s">
        <v>711</v>
      </c>
      <c r="U119" t="s">
        <v>711</v>
      </c>
      <c r="V119" t="s">
        <v>259</v>
      </c>
    </row>
    <row r="120" spans="1:22">
      <c r="A120" t="s">
        <v>419</v>
      </c>
      <c r="C120">
        <v>1</v>
      </c>
      <c r="D120" t="s">
        <v>112</v>
      </c>
      <c r="E120" t="s">
        <v>151</v>
      </c>
      <c r="F120" t="s">
        <v>20</v>
      </c>
      <c r="G120" t="s">
        <v>788</v>
      </c>
      <c r="I120">
        <v>14</v>
      </c>
      <c r="J120">
        <v>9</v>
      </c>
      <c r="L120" t="s">
        <v>51</v>
      </c>
      <c r="M120" t="s">
        <v>185</v>
      </c>
      <c r="N120" t="s">
        <v>226</v>
      </c>
      <c r="O120">
        <v>1</v>
      </c>
      <c r="P120" t="s">
        <v>38</v>
      </c>
      <c r="R120" t="s">
        <v>608</v>
      </c>
      <c r="S120" t="s">
        <v>608</v>
      </c>
      <c r="V120" t="s">
        <v>695</v>
      </c>
    </row>
    <row r="121" spans="1:22">
      <c r="A121" t="s">
        <v>420</v>
      </c>
      <c r="D121" t="s">
        <v>34</v>
      </c>
      <c r="E121" t="s">
        <v>21</v>
      </c>
      <c r="F121" t="s">
        <v>20</v>
      </c>
      <c r="G121" t="s">
        <v>206</v>
      </c>
      <c r="I121">
        <v>1</v>
      </c>
      <c r="J121">
        <v>0</v>
      </c>
      <c r="K121" t="s">
        <v>213</v>
      </c>
      <c r="L121" t="s">
        <v>17</v>
      </c>
      <c r="M121" t="s">
        <v>179</v>
      </c>
      <c r="N121" t="s">
        <v>233</v>
      </c>
      <c r="P121" t="s">
        <v>24</v>
      </c>
      <c r="R121" t="s">
        <v>29</v>
      </c>
      <c r="S121" t="s">
        <v>29</v>
      </c>
      <c r="V121" t="s">
        <v>695</v>
      </c>
    </row>
    <row r="122" spans="1:22">
      <c r="A122" t="s">
        <v>421</v>
      </c>
      <c r="D122" t="s">
        <v>22</v>
      </c>
      <c r="E122" t="s">
        <v>105</v>
      </c>
      <c r="F122" t="s">
        <v>20</v>
      </c>
      <c r="J122">
        <v>1</v>
      </c>
      <c r="K122" t="s">
        <v>28</v>
      </c>
      <c r="L122" t="s">
        <v>51</v>
      </c>
      <c r="M122" t="s">
        <v>728</v>
      </c>
      <c r="N122" t="s">
        <v>28</v>
      </c>
      <c r="P122" t="s">
        <v>24</v>
      </c>
      <c r="R122" t="s">
        <v>29</v>
      </c>
      <c r="V122" t="s">
        <v>695</v>
      </c>
    </row>
    <row r="123" spans="1:22">
      <c r="A123" t="s">
        <v>422</v>
      </c>
      <c r="B123" s="12">
        <v>40620</v>
      </c>
      <c r="D123" t="s">
        <v>34</v>
      </c>
      <c r="E123" t="s">
        <v>21</v>
      </c>
      <c r="F123" t="s">
        <v>20</v>
      </c>
      <c r="L123" t="s">
        <v>17</v>
      </c>
      <c r="N123" t="s">
        <v>144</v>
      </c>
      <c r="P123" t="s">
        <v>104</v>
      </c>
      <c r="R123" t="s">
        <v>29</v>
      </c>
      <c r="S123" t="s">
        <v>104</v>
      </c>
      <c r="V123" t="s">
        <v>641</v>
      </c>
    </row>
    <row r="124" spans="1:22">
      <c r="A124" t="s">
        <v>423</v>
      </c>
      <c r="D124" t="s">
        <v>34</v>
      </c>
      <c r="E124" t="s">
        <v>33</v>
      </c>
      <c r="F124" t="s">
        <v>20</v>
      </c>
      <c r="G124" t="s">
        <v>206</v>
      </c>
      <c r="I124">
        <v>14</v>
      </c>
      <c r="J124">
        <v>11</v>
      </c>
      <c r="L124" t="s">
        <v>17</v>
      </c>
      <c r="N124" t="s">
        <v>138</v>
      </c>
      <c r="O124" t="s">
        <v>672</v>
      </c>
      <c r="P124" t="s">
        <v>104</v>
      </c>
      <c r="S124" t="s">
        <v>104</v>
      </c>
      <c r="V124" t="s">
        <v>49</v>
      </c>
    </row>
    <row r="125" spans="1:22">
      <c r="A125" t="s">
        <v>527</v>
      </c>
      <c r="D125" t="s">
        <v>39</v>
      </c>
      <c r="E125" t="s">
        <v>105</v>
      </c>
      <c r="F125" t="s">
        <v>20</v>
      </c>
      <c r="L125" t="s">
        <v>17</v>
      </c>
      <c r="N125" t="s">
        <v>125</v>
      </c>
      <c r="O125">
        <v>1</v>
      </c>
      <c r="S125" t="s">
        <v>19</v>
      </c>
    </row>
    <row r="126" spans="1:22">
      <c r="A126" t="s">
        <v>528</v>
      </c>
      <c r="D126" t="s">
        <v>34</v>
      </c>
      <c r="E126" t="s">
        <v>105</v>
      </c>
      <c r="F126" t="s">
        <v>20</v>
      </c>
      <c r="L126" t="s">
        <v>17</v>
      </c>
      <c r="N126" t="s">
        <v>233</v>
      </c>
      <c r="O126">
        <v>1</v>
      </c>
      <c r="P126" t="s">
        <v>29</v>
      </c>
      <c r="R126" t="s">
        <v>104</v>
      </c>
      <c r="S126" t="s">
        <v>19</v>
      </c>
    </row>
    <row r="127" spans="1:22">
      <c r="A127" t="s">
        <v>529</v>
      </c>
      <c r="D127" t="s">
        <v>39</v>
      </c>
      <c r="E127" t="s">
        <v>105</v>
      </c>
      <c r="F127" t="s">
        <v>20</v>
      </c>
      <c r="L127" t="s">
        <v>17</v>
      </c>
      <c r="N127" t="s">
        <v>145</v>
      </c>
      <c r="O127">
        <v>1</v>
      </c>
      <c r="R127" t="s">
        <v>29</v>
      </c>
      <c r="S127" t="s">
        <v>19</v>
      </c>
    </row>
    <row r="128" spans="1:22">
      <c r="A128" t="s">
        <v>530</v>
      </c>
      <c r="D128" t="s">
        <v>202</v>
      </c>
      <c r="E128" t="s">
        <v>105</v>
      </c>
      <c r="F128" t="s">
        <v>20</v>
      </c>
      <c r="L128" t="s">
        <v>17</v>
      </c>
      <c r="N128" t="s">
        <v>125</v>
      </c>
      <c r="O128">
        <v>1</v>
      </c>
    </row>
    <row r="129" spans="1:22">
      <c r="A129" t="s">
        <v>424</v>
      </c>
      <c r="L129" t="s">
        <v>17</v>
      </c>
      <c r="N129" t="s">
        <v>118</v>
      </c>
    </row>
    <row r="130" spans="1:22">
      <c r="A130" t="s">
        <v>425</v>
      </c>
      <c r="L130" t="s">
        <v>17</v>
      </c>
      <c r="N130" t="s">
        <v>37</v>
      </c>
      <c r="S130" t="s">
        <v>19</v>
      </c>
    </row>
    <row r="131" spans="1:22">
      <c r="A131" t="s">
        <v>531</v>
      </c>
      <c r="L131" t="s">
        <v>17</v>
      </c>
      <c r="N131" t="s">
        <v>118</v>
      </c>
      <c r="O131">
        <v>1</v>
      </c>
      <c r="P131" t="s">
        <v>29</v>
      </c>
      <c r="S131" t="s">
        <v>19</v>
      </c>
    </row>
    <row r="132" spans="1:22">
      <c r="A132" t="s">
        <v>532</v>
      </c>
      <c r="E132" t="s">
        <v>105</v>
      </c>
      <c r="F132" t="s">
        <v>20</v>
      </c>
      <c r="L132" t="s">
        <v>17</v>
      </c>
      <c r="N132" t="s">
        <v>119</v>
      </c>
      <c r="O132">
        <v>1</v>
      </c>
      <c r="S132" t="s">
        <v>19</v>
      </c>
    </row>
    <row r="133" spans="1:22">
      <c r="A133" t="s">
        <v>533</v>
      </c>
      <c r="L133" t="s">
        <v>17</v>
      </c>
      <c r="N133" t="s">
        <v>37</v>
      </c>
      <c r="O133">
        <v>2</v>
      </c>
      <c r="S133" t="s">
        <v>19</v>
      </c>
    </row>
    <row r="134" spans="1:22">
      <c r="A134" t="s">
        <v>534</v>
      </c>
      <c r="L134" t="s">
        <v>17</v>
      </c>
      <c r="N134" t="s">
        <v>125</v>
      </c>
      <c r="O134">
        <v>1</v>
      </c>
      <c r="P134" t="s">
        <v>43</v>
      </c>
      <c r="R134" t="s">
        <v>24</v>
      </c>
      <c r="S134" t="s">
        <v>38</v>
      </c>
      <c r="V134" t="s">
        <v>695</v>
      </c>
    </row>
    <row r="135" spans="1:22">
      <c r="A135" t="s">
        <v>535</v>
      </c>
      <c r="D135" t="s">
        <v>202</v>
      </c>
      <c r="E135" t="s">
        <v>105</v>
      </c>
      <c r="F135" t="s">
        <v>20</v>
      </c>
      <c r="I135">
        <v>3</v>
      </c>
      <c r="J135">
        <v>0</v>
      </c>
      <c r="L135" t="s">
        <v>51</v>
      </c>
      <c r="N135" t="s">
        <v>219</v>
      </c>
      <c r="P135" t="s">
        <v>24</v>
      </c>
      <c r="R135" t="s">
        <v>24</v>
      </c>
      <c r="S135" t="s">
        <v>24</v>
      </c>
      <c r="V135" t="s">
        <v>43</v>
      </c>
    </row>
    <row r="136" spans="1:22">
      <c r="A136" t="s">
        <v>536</v>
      </c>
      <c r="D136" t="s">
        <v>202</v>
      </c>
      <c r="E136" t="s">
        <v>105</v>
      </c>
      <c r="F136" t="s">
        <v>20</v>
      </c>
      <c r="L136" t="s">
        <v>17</v>
      </c>
      <c r="N136" t="s">
        <v>142</v>
      </c>
      <c r="O136">
        <v>1</v>
      </c>
      <c r="S136" t="s">
        <v>19</v>
      </c>
    </row>
    <row r="137" spans="1:22">
      <c r="A137" t="s">
        <v>537</v>
      </c>
      <c r="D137" t="s">
        <v>202</v>
      </c>
      <c r="E137" t="s">
        <v>105</v>
      </c>
      <c r="F137" t="s">
        <v>20</v>
      </c>
      <c r="L137" t="s">
        <v>17</v>
      </c>
      <c r="N137" t="s">
        <v>642</v>
      </c>
      <c r="O137">
        <v>1</v>
      </c>
      <c r="R137" t="s">
        <v>29</v>
      </c>
      <c r="S137" t="s">
        <v>19</v>
      </c>
    </row>
    <row r="138" spans="1:22">
      <c r="A138" t="s">
        <v>426</v>
      </c>
      <c r="C138">
        <v>0</v>
      </c>
      <c r="E138" t="s">
        <v>194</v>
      </c>
      <c r="G138" t="s">
        <v>902</v>
      </c>
      <c r="H138" t="s">
        <v>711</v>
      </c>
      <c r="I138" t="s">
        <v>903</v>
      </c>
      <c r="J138" t="s">
        <v>635</v>
      </c>
      <c r="L138" t="s">
        <v>17</v>
      </c>
      <c r="M138" t="s">
        <v>789</v>
      </c>
      <c r="N138" t="s">
        <v>118</v>
      </c>
      <c r="O138" t="s">
        <v>904</v>
      </c>
      <c r="P138" t="s">
        <v>29</v>
      </c>
      <c r="R138" t="s">
        <v>263</v>
      </c>
      <c r="S138" t="s">
        <v>263</v>
      </c>
      <c r="T138" t="s">
        <v>711</v>
      </c>
      <c r="U138" t="s">
        <v>711</v>
      </c>
      <c r="V138" t="s">
        <v>43</v>
      </c>
    </row>
    <row r="139" spans="1:22">
      <c r="A139" t="s">
        <v>427</v>
      </c>
      <c r="D139" t="s">
        <v>202</v>
      </c>
      <c r="E139" t="s">
        <v>105</v>
      </c>
      <c r="F139" t="s">
        <v>20</v>
      </c>
      <c r="I139">
        <v>1</v>
      </c>
      <c r="J139">
        <v>0</v>
      </c>
      <c r="L139" t="s">
        <v>51</v>
      </c>
      <c r="M139" t="s">
        <v>31</v>
      </c>
      <c r="N139" t="s">
        <v>111</v>
      </c>
      <c r="O139">
        <v>1</v>
      </c>
      <c r="P139" t="s">
        <v>24</v>
      </c>
      <c r="R139" t="s">
        <v>29</v>
      </c>
      <c r="S139" t="s">
        <v>24</v>
      </c>
      <c r="V139" t="s">
        <v>43</v>
      </c>
    </row>
    <row r="140" spans="1:22">
      <c r="A140" t="s">
        <v>428</v>
      </c>
      <c r="C140">
        <v>30</v>
      </c>
      <c r="D140" t="s">
        <v>682</v>
      </c>
      <c r="E140" t="s">
        <v>33</v>
      </c>
      <c r="F140" t="s">
        <v>20</v>
      </c>
      <c r="G140" t="s">
        <v>790</v>
      </c>
      <c r="I140">
        <v>17</v>
      </c>
      <c r="J140">
        <v>5</v>
      </c>
      <c r="K140" t="s">
        <v>118</v>
      </c>
      <c r="L140" t="s">
        <v>17</v>
      </c>
      <c r="M140" t="s">
        <v>216</v>
      </c>
      <c r="N140" t="s">
        <v>103</v>
      </c>
      <c r="P140" t="s">
        <v>29</v>
      </c>
      <c r="R140" t="s">
        <v>29</v>
      </c>
      <c r="S140" t="s">
        <v>260</v>
      </c>
      <c r="V140" t="s">
        <v>43</v>
      </c>
    </row>
    <row r="141" spans="1:22">
      <c r="A141" t="s">
        <v>429</v>
      </c>
      <c r="D141" t="s">
        <v>202</v>
      </c>
      <c r="E141" t="s">
        <v>105</v>
      </c>
      <c r="F141" t="s">
        <v>20</v>
      </c>
      <c r="I141">
        <v>1</v>
      </c>
      <c r="J141">
        <v>0</v>
      </c>
      <c r="L141" t="s">
        <v>51</v>
      </c>
      <c r="M141" t="s">
        <v>728</v>
      </c>
      <c r="N141" t="s">
        <v>231</v>
      </c>
      <c r="O141">
        <v>3</v>
      </c>
      <c r="P141" t="s">
        <v>24</v>
      </c>
      <c r="R141" t="s">
        <v>43</v>
      </c>
      <c r="S141" t="s">
        <v>24</v>
      </c>
      <c r="V141" t="s">
        <v>43</v>
      </c>
    </row>
    <row r="142" spans="1:22">
      <c r="A142" t="s">
        <v>430</v>
      </c>
      <c r="D142" t="s">
        <v>202</v>
      </c>
      <c r="E142" t="s">
        <v>105</v>
      </c>
      <c r="F142" t="s">
        <v>20</v>
      </c>
      <c r="G142" t="s">
        <v>629</v>
      </c>
      <c r="I142">
        <v>5</v>
      </c>
      <c r="J142">
        <v>3</v>
      </c>
      <c r="K142" t="s">
        <v>98</v>
      </c>
      <c r="L142" t="s">
        <v>51</v>
      </c>
      <c r="M142" t="s">
        <v>728</v>
      </c>
      <c r="N142" t="s">
        <v>224</v>
      </c>
      <c r="P142" t="s">
        <v>24</v>
      </c>
      <c r="R142" t="s">
        <v>29</v>
      </c>
      <c r="S142" t="s">
        <v>262</v>
      </c>
      <c r="V142" t="s">
        <v>261</v>
      </c>
    </row>
    <row r="143" spans="1:22">
      <c r="A143" t="s">
        <v>431</v>
      </c>
      <c r="D143" t="s">
        <v>202</v>
      </c>
      <c r="E143" t="s">
        <v>105</v>
      </c>
      <c r="F143" t="s">
        <v>20</v>
      </c>
      <c r="G143" t="s">
        <v>689</v>
      </c>
      <c r="I143">
        <v>1</v>
      </c>
      <c r="J143">
        <v>0</v>
      </c>
      <c r="L143" t="s">
        <v>51</v>
      </c>
      <c r="M143" t="s">
        <v>728</v>
      </c>
      <c r="N143" t="s">
        <v>144</v>
      </c>
      <c r="O143">
        <v>1</v>
      </c>
      <c r="P143" t="s">
        <v>24</v>
      </c>
      <c r="R143" t="s">
        <v>43</v>
      </c>
      <c r="S143" t="s">
        <v>24</v>
      </c>
      <c r="V143" t="s">
        <v>43</v>
      </c>
    </row>
    <row r="144" spans="1:22">
      <c r="A144" t="s">
        <v>432</v>
      </c>
      <c r="D144" t="s">
        <v>202</v>
      </c>
      <c r="E144" t="s">
        <v>105</v>
      </c>
      <c r="F144" t="s">
        <v>20</v>
      </c>
      <c r="G144" t="s">
        <v>791</v>
      </c>
      <c r="I144">
        <v>15</v>
      </c>
      <c r="J144">
        <v>9</v>
      </c>
      <c r="K144" t="s">
        <v>243</v>
      </c>
      <c r="L144" t="s">
        <v>17</v>
      </c>
      <c r="M144" t="s">
        <v>216</v>
      </c>
      <c r="N144" t="s">
        <v>191</v>
      </c>
      <c r="P144" t="s">
        <v>29</v>
      </c>
      <c r="R144" t="s">
        <v>29</v>
      </c>
      <c r="S144" t="s">
        <v>262</v>
      </c>
      <c r="V144" t="s">
        <v>198</v>
      </c>
    </row>
    <row r="145" spans="1:22">
      <c r="A145" t="s">
        <v>538</v>
      </c>
      <c r="D145" t="s">
        <v>200</v>
      </c>
      <c r="E145" t="s">
        <v>15</v>
      </c>
      <c r="F145" t="s">
        <v>20</v>
      </c>
      <c r="G145" t="s">
        <v>792</v>
      </c>
      <c r="I145">
        <v>39</v>
      </c>
      <c r="J145">
        <v>3</v>
      </c>
      <c r="K145" t="s">
        <v>199</v>
      </c>
      <c r="L145" t="s">
        <v>17</v>
      </c>
      <c r="M145" t="s">
        <v>179</v>
      </c>
      <c r="N145" t="s">
        <v>643</v>
      </c>
      <c r="P145" t="s">
        <v>29</v>
      </c>
      <c r="R145" t="s">
        <v>29</v>
      </c>
      <c r="S145" t="s">
        <v>29</v>
      </c>
      <c r="T145" t="s">
        <v>711</v>
      </c>
      <c r="U145" t="s">
        <v>711</v>
      </c>
      <c r="V145" t="s">
        <v>700</v>
      </c>
    </row>
    <row r="146" spans="1:22">
      <c r="A146" t="s">
        <v>433</v>
      </c>
      <c r="D146" t="s">
        <v>39</v>
      </c>
      <c r="E146" t="s">
        <v>105</v>
      </c>
      <c r="F146" t="s">
        <v>20</v>
      </c>
      <c r="I146">
        <v>0</v>
      </c>
      <c r="J146">
        <v>0</v>
      </c>
      <c r="L146" t="s">
        <v>51</v>
      </c>
      <c r="M146" t="s">
        <v>728</v>
      </c>
      <c r="N146" t="s">
        <v>125</v>
      </c>
      <c r="O146">
        <v>1</v>
      </c>
      <c r="P146" t="s">
        <v>24</v>
      </c>
      <c r="R146" t="s">
        <v>25</v>
      </c>
      <c r="S146" t="s">
        <v>29</v>
      </c>
      <c r="V146" t="s">
        <v>43</v>
      </c>
    </row>
    <row r="147" spans="1:22">
      <c r="A147" t="s">
        <v>434</v>
      </c>
      <c r="D147" t="s">
        <v>39</v>
      </c>
      <c r="E147" t="s">
        <v>21</v>
      </c>
      <c r="F147" t="s">
        <v>20</v>
      </c>
      <c r="G147" t="s">
        <v>147</v>
      </c>
      <c r="I147">
        <v>17</v>
      </c>
      <c r="J147">
        <v>4</v>
      </c>
      <c r="K147" t="s">
        <v>118</v>
      </c>
      <c r="L147" t="s">
        <v>17</v>
      </c>
      <c r="M147" t="s">
        <v>179</v>
      </c>
      <c r="N147" t="s">
        <v>213</v>
      </c>
      <c r="O147">
        <v>1</v>
      </c>
      <c r="P147" t="s">
        <v>24</v>
      </c>
      <c r="R147" t="s">
        <v>29</v>
      </c>
      <c r="S147" t="s">
        <v>264</v>
      </c>
      <c r="V147" t="s">
        <v>43</v>
      </c>
    </row>
    <row r="148" spans="1:22">
      <c r="A148" t="s">
        <v>435</v>
      </c>
      <c r="D148" t="s">
        <v>39</v>
      </c>
      <c r="E148" t="s">
        <v>21</v>
      </c>
      <c r="F148" t="s">
        <v>20</v>
      </c>
      <c r="I148">
        <v>1</v>
      </c>
      <c r="J148">
        <v>0</v>
      </c>
      <c r="L148" t="s">
        <v>51</v>
      </c>
      <c r="M148" t="s">
        <v>728</v>
      </c>
      <c r="N148" t="s">
        <v>140</v>
      </c>
      <c r="O148">
        <v>1</v>
      </c>
      <c r="P148" t="s">
        <v>38</v>
      </c>
      <c r="R148" t="s">
        <v>25</v>
      </c>
      <c r="S148" t="s">
        <v>263</v>
      </c>
      <c r="V148" t="s">
        <v>43</v>
      </c>
    </row>
    <row r="149" spans="1:22">
      <c r="A149" t="s">
        <v>436</v>
      </c>
      <c r="D149" t="s">
        <v>202</v>
      </c>
      <c r="E149" t="s">
        <v>105</v>
      </c>
      <c r="F149" t="s">
        <v>20</v>
      </c>
      <c r="I149">
        <v>0</v>
      </c>
      <c r="J149">
        <v>0</v>
      </c>
      <c r="L149" t="s">
        <v>51</v>
      </c>
      <c r="M149" t="s">
        <v>31</v>
      </c>
      <c r="N149" t="s">
        <v>138</v>
      </c>
      <c r="O149">
        <v>2</v>
      </c>
      <c r="P149" t="s">
        <v>24</v>
      </c>
      <c r="R149" t="s">
        <v>43</v>
      </c>
      <c r="S149" t="s">
        <v>24</v>
      </c>
      <c r="V149" t="s">
        <v>43</v>
      </c>
    </row>
    <row r="150" spans="1:22">
      <c r="A150" t="s">
        <v>437</v>
      </c>
      <c r="D150" t="s">
        <v>202</v>
      </c>
      <c r="E150" t="s">
        <v>105</v>
      </c>
      <c r="F150" t="s">
        <v>20</v>
      </c>
      <c r="I150">
        <v>1</v>
      </c>
      <c r="J150">
        <v>0</v>
      </c>
      <c r="L150" t="s">
        <v>51</v>
      </c>
      <c r="N150" t="s">
        <v>212</v>
      </c>
      <c r="O150">
        <v>1</v>
      </c>
      <c r="P150" t="s">
        <v>29</v>
      </c>
      <c r="R150" t="s">
        <v>29</v>
      </c>
      <c r="S150" t="s">
        <v>265</v>
      </c>
      <c r="V150" t="s">
        <v>43</v>
      </c>
    </row>
    <row r="151" spans="1:22">
      <c r="A151" t="s">
        <v>438</v>
      </c>
      <c r="D151" t="s">
        <v>34</v>
      </c>
      <c r="E151" t="s">
        <v>33</v>
      </c>
      <c r="F151" t="s">
        <v>20</v>
      </c>
      <c r="G151" t="s">
        <v>155</v>
      </c>
      <c r="I151">
        <v>20</v>
      </c>
      <c r="J151">
        <v>1</v>
      </c>
      <c r="K151" t="s">
        <v>137</v>
      </c>
      <c r="L151" t="s">
        <v>130</v>
      </c>
      <c r="N151" t="s">
        <v>100</v>
      </c>
      <c r="O151">
        <v>2</v>
      </c>
      <c r="P151" t="s">
        <v>24</v>
      </c>
      <c r="R151" t="s">
        <v>75</v>
      </c>
      <c r="S151" t="s">
        <v>24</v>
      </c>
      <c r="V151" t="s">
        <v>26</v>
      </c>
    </row>
    <row r="152" spans="1:22">
      <c r="A152" t="s">
        <v>439</v>
      </c>
      <c r="D152" t="s">
        <v>108</v>
      </c>
      <c r="E152" t="s">
        <v>109</v>
      </c>
      <c r="I152">
        <v>3</v>
      </c>
      <c r="J152">
        <v>0</v>
      </c>
      <c r="L152" t="s">
        <v>146</v>
      </c>
      <c r="M152" t="s">
        <v>179</v>
      </c>
      <c r="N152" t="s">
        <v>244</v>
      </c>
      <c r="O152">
        <v>2</v>
      </c>
      <c r="P152" t="s">
        <v>38</v>
      </c>
      <c r="R152" t="s">
        <v>148</v>
      </c>
      <c r="S152" t="s">
        <v>38</v>
      </c>
      <c r="V152" t="s">
        <v>26</v>
      </c>
    </row>
    <row r="153" spans="1:22">
      <c r="A153" t="s">
        <v>440</v>
      </c>
      <c r="D153" t="s">
        <v>34</v>
      </c>
      <c r="E153" t="s">
        <v>21</v>
      </c>
      <c r="F153" t="s">
        <v>20</v>
      </c>
      <c r="I153">
        <v>1</v>
      </c>
      <c r="J153">
        <v>0</v>
      </c>
      <c r="L153" t="s">
        <v>42</v>
      </c>
      <c r="N153" t="s">
        <v>213</v>
      </c>
      <c r="O153">
        <v>2</v>
      </c>
      <c r="P153" t="s">
        <v>24</v>
      </c>
      <c r="R153" t="s">
        <v>683</v>
      </c>
      <c r="S153" t="s">
        <v>24</v>
      </c>
      <c r="V153" t="s">
        <v>695</v>
      </c>
    </row>
    <row r="154" spans="1:22">
      <c r="A154" t="s">
        <v>441</v>
      </c>
      <c r="D154" t="s">
        <v>102</v>
      </c>
      <c r="E154" t="s">
        <v>117</v>
      </c>
      <c r="F154" t="s">
        <v>176</v>
      </c>
      <c r="L154" t="s">
        <v>99</v>
      </c>
      <c r="M154" t="s">
        <v>636</v>
      </c>
      <c r="N154" t="s">
        <v>266</v>
      </c>
      <c r="P154" t="s">
        <v>24</v>
      </c>
      <c r="R154" t="s">
        <v>630</v>
      </c>
      <c r="S154" t="s">
        <v>24</v>
      </c>
      <c r="V154" t="s">
        <v>695</v>
      </c>
    </row>
    <row r="155" spans="1:22">
      <c r="A155" t="s">
        <v>442</v>
      </c>
      <c r="D155" t="s">
        <v>22</v>
      </c>
      <c r="E155" t="s">
        <v>105</v>
      </c>
      <c r="I155">
        <v>0</v>
      </c>
      <c r="J155">
        <v>0</v>
      </c>
      <c r="L155" t="s">
        <v>99</v>
      </c>
      <c r="M155" t="s">
        <v>609</v>
      </c>
      <c r="N155" t="s">
        <v>268</v>
      </c>
      <c r="O155">
        <v>1</v>
      </c>
      <c r="P155" t="s">
        <v>38</v>
      </c>
      <c r="R155" t="s">
        <v>148</v>
      </c>
      <c r="S155" t="s">
        <v>38</v>
      </c>
      <c r="V155" t="s">
        <v>695</v>
      </c>
    </row>
    <row r="156" spans="1:22">
      <c r="A156" t="s">
        <v>443</v>
      </c>
      <c r="D156" t="s">
        <v>112</v>
      </c>
      <c r="E156" t="s">
        <v>109</v>
      </c>
      <c r="I156">
        <v>1</v>
      </c>
      <c r="J156">
        <v>0</v>
      </c>
      <c r="L156" t="s">
        <v>146</v>
      </c>
      <c r="M156" t="s">
        <v>179</v>
      </c>
      <c r="N156" t="s">
        <v>138</v>
      </c>
      <c r="O156">
        <v>2</v>
      </c>
      <c r="P156" t="s">
        <v>18</v>
      </c>
      <c r="R156" t="s">
        <v>73</v>
      </c>
      <c r="S156" t="s">
        <v>68</v>
      </c>
      <c r="V156" t="s">
        <v>700</v>
      </c>
    </row>
    <row r="157" spans="1:22">
      <c r="A157" t="s">
        <v>444</v>
      </c>
      <c r="D157" t="s">
        <v>22</v>
      </c>
      <c r="E157" t="s">
        <v>105</v>
      </c>
      <c r="F157" t="s">
        <v>20</v>
      </c>
      <c r="I157">
        <v>1</v>
      </c>
      <c r="J157">
        <v>0</v>
      </c>
      <c r="L157" t="s">
        <v>42</v>
      </c>
      <c r="M157" t="s">
        <v>793</v>
      </c>
      <c r="N157" t="s">
        <v>37</v>
      </c>
      <c r="O157">
        <v>1</v>
      </c>
      <c r="P157" t="s">
        <v>38</v>
      </c>
      <c r="R157" t="s">
        <v>148</v>
      </c>
      <c r="S157" t="s">
        <v>38</v>
      </c>
      <c r="V157" t="s">
        <v>157</v>
      </c>
    </row>
    <row r="158" spans="1:22">
      <c r="A158" t="s">
        <v>445</v>
      </c>
      <c r="D158" t="s">
        <v>124</v>
      </c>
      <c r="E158" t="s">
        <v>151</v>
      </c>
      <c r="G158" t="s">
        <v>794</v>
      </c>
      <c r="H158" t="s">
        <v>711</v>
      </c>
      <c r="I158">
        <v>83</v>
      </c>
      <c r="J158">
        <v>10</v>
      </c>
      <c r="L158" t="s">
        <v>795</v>
      </c>
      <c r="M158" t="s">
        <v>711</v>
      </c>
      <c r="N158" t="s">
        <v>231</v>
      </c>
      <c r="P158" t="s">
        <v>38</v>
      </c>
      <c r="R158" t="s">
        <v>148</v>
      </c>
      <c r="S158" t="s">
        <v>38</v>
      </c>
      <c r="T158" t="s">
        <v>711</v>
      </c>
      <c r="U158" t="s">
        <v>711</v>
      </c>
      <c r="V158" t="s">
        <v>700</v>
      </c>
    </row>
    <row r="159" spans="1:22">
      <c r="A159" t="s">
        <v>446</v>
      </c>
      <c r="D159" t="s">
        <v>102</v>
      </c>
      <c r="E159" t="s">
        <v>269</v>
      </c>
      <c r="I159">
        <v>1</v>
      </c>
      <c r="J159">
        <v>0</v>
      </c>
      <c r="L159" t="s">
        <v>703</v>
      </c>
      <c r="M159" t="s">
        <v>796</v>
      </c>
      <c r="N159" t="s">
        <v>48</v>
      </c>
      <c r="O159">
        <v>1</v>
      </c>
      <c r="P159" t="s">
        <v>193</v>
      </c>
      <c r="R159" t="s">
        <v>270</v>
      </c>
      <c r="S159" t="s">
        <v>38</v>
      </c>
      <c r="V159" t="s">
        <v>26</v>
      </c>
    </row>
    <row r="160" spans="1:22">
      <c r="A160" t="s">
        <v>447</v>
      </c>
      <c r="D160" t="s">
        <v>124</v>
      </c>
      <c r="E160" t="s">
        <v>109</v>
      </c>
      <c r="I160">
        <v>3</v>
      </c>
      <c r="J160">
        <v>0</v>
      </c>
      <c r="L160" t="s">
        <v>622</v>
      </c>
      <c r="M160" t="s">
        <v>905</v>
      </c>
      <c r="N160" t="s">
        <v>63</v>
      </c>
      <c r="P160" t="s">
        <v>38</v>
      </c>
      <c r="R160" t="s">
        <v>73</v>
      </c>
      <c r="S160" t="s">
        <v>38</v>
      </c>
      <c r="V160" t="s">
        <v>26</v>
      </c>
    </row>
    <row r="161" spans="1:22">
      <c r="A161" t="s">
        <v>448</v>
      </c>
      <c r="D161" t="s">
        <v>45</v>
      </c>
      <c r="E161" t="s">
        <v>21</v>
      </c>
      <c r="I161">
        <v>2</v>
      </c>
      <c r="J161">
        <v>0</v>
      </c>
      <c r="L161" t="s">
        <v>42</v>
      </c>
      <c r="M161" t="s">
        <v>906</v>
      </c>
      <c r="N161" t="s">
        <v>271</v>
      </c>
      <c r="P161" t="s">
        <v>38</v>
      </c>
      <c r="R161" t="s">
        <v>148</v>
      </c>
      <c r="S161" t="s">
        <v>38</v>
      </c>
      <c r="V161" t="s">
        <v>26</v>
      </c>
    </row>
    <row r="162" spans="1:22">
      <c r="A162" t="s">
        <v>56</v>
      </c>
      <c r="D162" t="s">
        <v>156</v>
      </c>
      <c r="E162" t="s">
        <v>113</v>
      </c>
      <c r="G162" t="s">
        <v>669</v>
      </c>
      <c r="I162">
        <v>1</v>
      </c>
      <c r="J162">
        <v>1</v>
      </c>
      <c r="K162" t="s">
        <v>123</v>
      </c>
      <c r="L162" t="s">
        <v>146</v>
      </c>
      <c r="N162" t="s">
        <v>58</v>
      </c>
      <c r="O162">
        <v>2</v>
      </c>
      <c r="P162" t="s">
        <v>275</v>
      </c>
      <c r="Q162" t="s">
        <v>797</v>
      </c>
      <c r="R162" t="s">
        <v>73</v>
      </c>
      <c r="S162" t="s">
        <v>101</v>
      </c>
      <c r="V162" t="s">
        <v>190</v>
      </c>
    </row>
    <row r="163" spans="1:22">
      <c r="A163" t="s">
        <v>449</v>
      </c>
      <c r="D163" t="s">
        <v>124</v>
      </c>
      <c r="E163" t="s">
        <v>151</v>
      </c>
      <c r="G163" t="s">
        <v>798</v>
      </c>
      <c r="H163" t="s">
        <v>711</v>
      </c>
      <c r="I163">
        <v>28</v>
      </c>
      <c r="J163">
        <v>14</v>
      </c>
      <c r="L163" t="s">
        <v>146</v>
      </c>
      <c r="M163" t="s">
        <v>799</v>
      </c>
      <c r="N163" t="s">
        <v>54</v>
      </c>
      <c r="O163">
        <v>2</v>
      </c>
      <c r="P163" t="s">
        <v>38</v>
      </c>
      <c r="R163" t="s">
        <v>800</v>
      </c>
      <c r="S163" t="s">
        <v>157</v>
      </c>
      <c r="T163" t="s">
        <v>711</v>
      </c>
      <c r="U163" t="s">
        <v>711</v>
      </c>
      <c r="V163" t="s">
        <v>190</v>
      </c>
    </row>
    <row r="164" spans="1:22">
      <c r="A164" t="s">
        <v>450</v>
      </c>
      <c r="D164" t="s">
        <v>112</v>
      </c>
      <c r="E164" t="s">
        <v>109</v>
      </c>
      <c r="I164">
        <v>9</v>
      </c>
      <c r="J164">
        <v>0</v>
      </c>
      <c r="L164" t="s">
        <v>42</v>
      </c>
      <c r="N164" t="s">
        <v>272</v>
      </c>
      <c r="P164" t="s">
        <v>38</v>
      </c>
      <c r="R164" t="s">
        <v>148</v>
      </c>
      <c r="S164" t="s">
        <v>38</v>
      </c>
      <c r="V164" t="s">
        <v>26</v>
      </c>
    </row>
    <row r="165" spans="1:22">
      <c r="A165" t="s">
        <v>451</v>
      </c>
      <c r="D165" t="s">
        <v>45</v>
      </c>
      <c r="E165" t="s">
        <v>105</v>
      </c>
      <c r="I165">
        <v>0</v>
      </c>
      <c r="J165">
        <v>0</v>
      </c>
      <c r="L165" t="s">
        <v>51</v>
      </c>
      <c r="M165" t="s">
        <v>801</v>
      </c>
      <c r="N165" t="s">
        <v>54</v>
      </c>
      <c r="O165">
        <v>2</v>
      </c>
      <c r="P165" t="s">
        <v>38</v>
      </c>
      <c r="R165" t="s">
        <v>18</v>
      </c>
      <c r="S165" t="s">
        <v>38</v>
      </c>
      <c r="V165" t="s">
        <v>695</v>
      </c>
    </row>
    <row r="166" spans="1:22">
      <c r="A166" t="s">
        <v>452</v>
      </c>
      <c r="D166" t="s">
        <v>102</v>
      </c>
      <c r="E166" t="s">
        <v>151</v>
      </c>
      <c r="G166" t="s">
        <v>802</v>
      </c>
      <c r="H166" t="s">
        <v>711</v>
      </c>
      <c r="I166">
        <v>25</v>
      </c>
      <c r="J166">
        <v>6</v>
      </c>
      <c r="L166" t="s">
        <v>803</v>
      </c>
      <c r="M166" t="s">
        <v>711</v>
      </c>
      <c r="N166" t="s">
        <v>804</v>
      </c>
      <c r="P166" t="s">
        <v>38</v>
      </c>
      <c r="R166" t="s">
        <v>907</v>
      </c>
      <c r="S166" t="s">
        <v>38</v>
      </c>
      <c r="T166" t="s">
        <v>711</v>
      </c>
      <c r="U166" t="s">
        <v>711</v>
      </c>
      <c r="V166" t="s">
        <v>26</v>
      </c>
    </row>
    <row r="167" spans="1:22">
      <c r="A167" t="s">
        <v>453</v>
      </c>
      <c r="D167" t="s">
        <v>102</v>
      </c>
      <c r="E167" t="s">
        <v>117</v>
      </c>
      <c r="I167">
        <v>0</v>
      </c>
      <c r="J167">
        <v>0</v>
      </c>
      <c r="L167" t="s">
        <v>51</v>
      </c>
      <c r="M167" t="s">
        <v>801</v>
      </c>
      <c r="N167" t="s">
        <v>37</v>
      </c>
      <c r="O167">
        <v>2</v>
      </c>
      <c r="P167" t="s">
        <v>38</v>
      </c>
      <c r="R167" t="s">
        <v>38</v>
      </c>
      <c r="S167" t="s">
        <v>38</v>
      </c>
      <c r="V167" t="s">
        <v>695</v>
      </c>
    </row>
    <row r="168" spans="1:22">
      <c r="A168" t="s">
        <v>454</v>
      </c>
      <c r="D168" t="s">
        <v>34</v>
      </c>
      <c r="E168" t="s">
        <v>21</v>
      </c>
      <c r="G168" t="s">
        <v>805</v>
      </c>
      <c r="H168" t="s">
        <v>711</v>
      </c>
      <c r="I168">
        <v>3</v>
      </c>
      <c r="J168">
        <v>0</v>
      </c>
      <c r="L168" t="s">
        <v>806</v>
      </c>
      <c r="M168" t="s">
        <v>807</v>
      </c>
      <c r="N168" t="s">
        <v>274</v>
      </c>
      <c r="O168">
        <v>1</v>
      </c>
      <c r="P168" t="s">
        <v>275</v>
      </c>
      <c r="Q168" t="s">
        <v>797</v>
      </c>
      <c r="R168" t="s">
        <v>73</v>
      </c>
      <c r="S168" t="s">
        <v>38</v>
      </c>
      <c r="T168" t="s">
        <v>711</v>
      </c>
      <c r="U168" t="s">
        <v>711</v>
      </c>
      <c r="V168" t="s">
        <v>695</v>
      </c>
    </row>
    <row r="169" spans="1:22">
      <c r="A169" t="s">
        <v>455</v>
      </c>
      <c r="D169" t="s">
        <v>22</v>
      </c>
      <c r="E169" t="s">
        <v>105</v>
      </c>
      <c r="I169">
        <v>0</v>
      </c>
      <c r="J169">
        <v>0</v>
      </c>
      <c r="L169" t="s">
        <v>99</v>
      </c>
      <c r="M169" t="s">
        <v>808</v>
      </c>
      <c r="N169" t="s">
        <v>276</v>
      </c>
      <c r="P169" t="s">
        <v>38</v>
      </c>
      <c r="R169" t="s">
        <v>148</v>
      </c>
      <c r="S169" t="s">
        <v>38</v>
      </c>
      <c r="V169" t="s">
        <v>695</v>
      </c>
    </row>
    <row r="170" spans="1:22">
      <c r="A170" t="s">
        <v>456</v>
      </c>
      <c r="D170" t="s">
        <v>102</v>
      </c>
      <c r="E170" t="s">
        <v>109</v>
      </c>
      <c r="G170" t="s">
        <v>908</v>
      </c>
      <c r="I170">
        <v>27</v>
      </c>
      <c r="J170">
        <v>0</v>
      </c>
      <c r="L170" t="s">
        <v>42</v>
      </c>
      <c r="M170" t="s">
        <v>817</v>
      </c>
      <c r="N170" t="s">
        <v>69</v>
      </c>
      <c r="O170" t="s">
        <v>181</v>
      </c>
      <c r="P170" t="s">
        <v>38</v>
      </c>
      <c r="R170" t="s">
        <v>73</v>
      </c>
      <c r="S170" t="s">
        <v>38</v>
      </c>
      <c r="V170" t="s">
        <v>26</v>
      </c>
    </row>
    <row r="171" spans="1:22">
      <c r="A171" t="s">
        <v>457</v>
      </c>
      <c r="D171" t="s">
        <v>124</v>
      </c>
      <c r="E171" t="s">
        <v>113</v>
      </c>
      <c r="G171" t="s">
        <v>57</v>
      </c>
      <c r="I171">
        <v>3</v>
      </c>
      <c r="J171">
        <v>1</v>
      </c>
      <c r="L171" t="s">
        <v>703</v>
      </c>
      <c r="M171" t="s">
        <v>796</v>
      </c>
      <c r="N171" t="s">
        <v>55</v>
      </c>
      <c r="O171">
        <v>2</v>
      </c>
      <c r="P171" t="s">
        <v>38</v>
      </c>
      <c r="R171" t="s">
        <v>38</v>
      </c>
      <c r="S171" t="s">
        <v>38</v>
      </c>
      <c r="V171" t="s">
        <v>26</v>
      </c>
    </row>
    <row r="172" spans="1:22">
      <c r="A172" t="s">
        <v>458</v>
      </c>
      <c r="D172" t="s">
        <v>112</v>
      </c>
      <c r="E172" t="s">
        <v>151</v>
      </c>
      <c r="G172" t="s">
        <v>809</v>
      </c>
      <c r="H172" t="s">
        <v>711</v>
      </c>
      <c r="I172">
        <v>49</v>
      </c>
      <c r="J172">
        <v>35</v>
      </c>
      <c r="L172" t="s">
        <v>591</v>
      </c>
      <c r="M172" t="s">
        <v>67</v>
      </c>
      <c r="N172" t="s">
        <v>277</v>
      </c>
      <c r="O172">
        <v>1</v>
      </c>
      <c r="P172" t="s">
        <v>275</v>
      </c>
      <c r="R172" t="s">
        <v>73</v>
      </c>
      <c r="S172" t="s">
        <v>157</v>
      </c>
      <c r="T172" t="s">
        <v>711</v>
      </c>
      <c r="U172" t="s">
        <v>711</v>
      </c>
      <c r="V172" t="s">
        <v>700</v>
      </c>
    </row>
    <row r="173" spans="1:22">
      <c r="A173" t="s">
        <v>459</v>
      </c>
      <c r="D173" t="s">
        <v>45</v>
      </c>
      <c r="E173" t="s">
        <v>21</v>
      </c>
      <c r="I173">
        <v>5</v>
      </c>
      <c r="J173">
        <v>0</v>
      </c>
      <c r="L173" t="s">
        <v>99</v>
      </c>
      <c r="M173" t="s">
        <v>609</v>
      </c>
      <c r="N173" t="s">
        <v>231</v>
      </c>
      <c r="O173">
        <v>1</v>
      </c>
      <c r="P173" t="s">
        <v>38</v>
      </c>
      <c r="R173" t="s">
        <v>38</v>
      </c>
      <c r="S173" t="s">
        <v>38</v>
      </c>
      <c r="V173" t="s">
        <v>695</v>
      </c>
    </row>
    <row r="174" spans="1:22">
      <c r="A174" t="s">
        <v>460</v>
      </c>
      <c r="D174" t="s">
        <v>102</v>
      </c>
      <c r="E174" t="s">
        <v>113</v>
      </c>
      <c r="G174" t="s">
        <v>155</v>
      </c>
      <c r="I174">
        <v>30</v>
      </c>
      <c r="J174">
        <v>4</v>
      </c>
      <c r="L174" t="s">
        <v>42</v>
      </c>
      <c r="N174" t="s">
        <v>278</v>
      </c>
      <c r="P174" t="s">
        <v>38</v>
      </c>
      <c r="R174" t="s">
        <v>148</v>
      </c>
      <c r="S174" t="s">
        <v>38</v>
      </c>
      <c r="V174" t="s">
        <v>26</v>
      </c>
    </row>
    <row r="175" spans="1:22">
      <c r="A175" t="s">
        <v>461</v>
      </c>
      <c r="D175" t="s">
        <v>102</v>
      </c>
      <c r="E175" t="s">
        <v>109</v>
      </c>
      <c r="I175">
        <v>1</v>
      </c>
      <c r="J175">
        <v>0</v>
      </c>
      <c r="L175" t="s">
        <v>703</v>
      </c>
      <c r="M175" t="s">
        <v>661</v>
      </c>
      <c r="N175" t="s">
        <v>52</v>
      </c>
      <c r="P175" t="s">
        <v>38</v>
      </c>
      <c r="R175" t="s">
        <v>38</v>
      </c>
      <c r="S175" t="s">
        <v>38</v>
      </c>
      <c r="V175" t="s">
        <v>26</v>
      </c>
    </row>
    <row r="176" spans="1:22">
      <c r="A176" t="s">
        <v>462</v>
      </c>
      <c r="D176" t="s">
        <v>124</v>
      </c>
      <c r="E176" t="s">
        <v>117</v>
      </c>
      <c r="I176">
        <v>0</v>
      </c>
      <c r="J176">
        <v>0</v>
      </c>
      <c r="L176" t="s">
        <v>42</v>
      </c>
      <c r="M176" t="s">
        <v>810</v>
      </c>
      <c r="N176" t="s">
        <v>32</v>
      </c>
      <c r="O176">
        <v>2</v>
      </c>
      <c r="P176" t="s">
        <v>38</v>
      </c>
      <c r="R176" t="s">
        <v>38</v>
      </c>
      <c r="S176" t="s">
        <v>38</v>
      </c>
      <c r="V176" t="s">
        <v>26</v>
      </c>
    </row>
    <row r="177" spans="1:22">
      <c r="A177" t="s">
        <v>463</v>
      </c>
      <c r="C177">
        <v>0</v>
      </c>
      <c r="D177" t="s">
        <v>45</v>
      </c>
      <c r="E177" t="s">
        <v>15</v>
      </c>
      <c r="G177" t="s">
        <v>811</v>
      </c>
      <c r="I177">
        <v>9</v>
      </c>
      <c r="J177">
        <v>8</v>
      </c>
      <c r="K177" t="s">
        <v>909</v>
      </c>
      <c r="L177" t="s">
        <v>146</v>
      </c>
      <c r="M177" t="s">
        <v>637</v>
      </c>
      <c r="N177" t="s">
        <v>55</v>
      </c>
      <c r="O177">
        <v>2</v>
      </c>
      <c r="P177" t="s">
        <v>18</v>
      </c>
      <c r="R177" t="s">
        <v>73</v>
      </c>
      <c r="S177" t="s">
        <v>38</v>
      </c>
      <c r="V177" t="s">
        <v>26</v>
      </c>
    </row>
    <row r="178" spans="1:22">
      <c r="A178" t="s">
        <v>464</v>
      </c>
      <c r="D178" t="s">
        <v>102</v>
      </c>
      <c r="E178" t="s">
        <v>109</v>
      </c>
      <c r="I178">
        <v>1</v>
      </c>
      <c r="J178">
        <v>0</v>
      </c>
      <c r="L178" t="s">
        <v>42</v>
      </c>
      <c r="M178" t="s">
        <v>810</v>
      </c>
      <c r="N178" t="s">
        <v>59</v>
      </c>
      <c r="O178">
        <v>2</v>
      </c>
      <c r="P178" t="s">
        <v>38</v>
      </c>
      <c r="R178" t="s">
        <v>148</v>
      </c>
      <c r="S178" t="s">
        <v>38</v>
      </c>
      <c r="V178" t="s">
        <v>26</v>
      </c>
    </row>
    <row r="179" spans="1:22">
      <c r="A179" t="s">
        <v>465</v>
      </c>
      <c r="D179" t="s">
        <v>124</v>
      </c>
      <c r="E179" t="s">
        <v>109</v>
      </c>
      <c r="I179">
        <v>2</v>
      </c>
      <c r="J179">
        <v>0</v>
      </c>
      <c r="L179" t="s">
        <v>146</v>
      </c>
      <c r="M179" t="s">
        <v>812</v>
      </c>
      <c r="N179" t="s">
        <v>63</v>
      </c>
      <c r="O179">
        <v>2</v>
      </c>
      <c r="P179" t="s">
        <v>38</v>
      </c>
      <c r="R179" t="s">
        <v>148</v>
      </c>
      <c r="S179" t="s">
        <v>38</v>
      </c>
      <c r="V179" t="s">
        <v>26</v>
      </c>
    </row>
    <row r="180" spans="1:22">
      <c r="A180" t="s">
        <v>466</v>
      </c>
      <c r="D180" t="s">
        <v>102</v>
      </c>
      <c r="E180" t="s">
        <v>151</v>
      </c>
      <c r="G180" t="s">
        <v>813</v>
      </c>
      <c r="I180">
        <v>34</v>
      </c>
      <c r="J180">
        <v>9</v>
      </c>
      <c r="K180" t="s">
        <v>144</v>
      </c>
      <c r="L180" t="s">
        <v>146</v>
      </c>
      <c r="M180" t="s">
        <v>610</v>
      </c>
      <c r="N180" t="s">
        <v>118</v>
      </c>
      <c r="P180" t="s">
        <v>18</v>
      </c>
      <c r="R180" t="s">
        <v>73</v>
      </c>
      <c r="S180" t="s">
        <v>38</v>
      </c>
      <c r="V180" t="s">
        <v>26</v>
      </c>
    </row>
    <row r="181" spans="1:22">
      <c r="A181" t="s">
        <v>467</v>
      </c>
      <c r="C181">
        <v>0</v>
      </c>
      <c r="D181" t="s">
        <v>102</v>
      </c>
      <c r="E181" t="s">
        <v>151</v>
      </c>
      <c r="G181" t="s">
        <v>814</v>
      </c>
      <c r="H181" t="s">
        <v>711</v>
      </c>
      <c r="I181">
        <v>54</v>
      </c>
      <c r="J181">
        <v>15</v>
      </c>
      <c r="L181" t="s">
        <v>99</v>
      </c>
      <c r="M181" t="s">
        <v>815</v>
      </c>
      <c r="N181" t="s">
        <v>128</v>
      </c>
      <c r="O181">
        <v>1</v>
      </c>
      <c r="P181" t="s">
        <v>18</v>
      </c>
      <c r="R181" t="s">
        <v>73</v>
      </c>
      <c r="S181" t="s">
        <v>38</v>
      </c>
      <c r="T181" t="s">
        <v>711</v>
      </c>
      <c r="U181" t="s">
        <v>711</v>
      </c>
      <c r="V181" t="s">
        <v>26</v>
      </c>
    </row>
    <row r="182" spans="1:22">
      <c r="A182" t="s">
        <v>468</v>
      </c>
      <c r="D182" t="s">
        <v>112</v>
      </c>
      <c r="E182" t="s">
        <v>109</v>
      </c>
      <c r="I182">
        <v>5</v>
      </c>
      <c r="J182">
        <v>0</v>
      </c>
      <c r="L182" t="s">
        <v>42</v>
      </c>
      <c r="M182" t="s">
        <v>816</v>
      </c>
      <c r="N182" t="s">
        <v>279</v>
      </c>
      <c r="O182">
        <v>2</v>
      </c>
      <c r="P182" t="s">
        <v>18</v>
      </c>
      <c r="R182" t="s">
        <v>148</v>
      </c>
      <c r="S182" t="s">
        <v>38</v>
      </c>
      <c r="V182" t="s">
        <v>26</v>
      </c>
    </row>
    <row r="183" spans="1:22">
      <c r="A183" t="s">
        <v>469</v>
      </c>
      <c r="D183" t="s">
        <v>45</v>
      </c>
      <c r="E183" t="s">
        <v>105</v>
      </c>
      <c r="I183">
        <v>0</v>
      </c>
      <c r="J183">
        <v>0</v>
      </c>
      <c r="L183" t="s">
        <v>146</v>
      </c>
      <c r="M183" t="s">
        <v>179</v>
      </c>
      <c r="N183" t="s">
        <v>280</v>
      </c>
      <c r="O183">
        <v>2</v>
      </c>
      <c r="P183" t="s">
        <v>38</v>
      </c>
      <c r="R183" t="s">
        <v>148</v>
      </c>
      <c r="S183" t="s">
        <v>38</v>
      </c>
      <c r="V183" t="s">
        <v>26</v>
      </c>
    </row>
    <row r="184" spans="1:22">
      <c r="A184" t="s">
        <v>470</v>
      </c>
      <c r="D184" t="s">
        <v>102</v>
      </c>
      <c r="E184" t="s">
        <v>117</v>
      </c>
      <c r="I184">
        <v>0</v>
      </c>
      <c r="J184">
        <v>0</v>
      </c>
      <c r="L184" t="s">
        <v>51</v>
      </c>
      <c r="M184" t="s">
        <v>31</v>
      </c>
      <c r="N184" t="s">
        <v>273</v>
      </c>
      <c r="O184">
        <v>2</v>
      </c>
      <c r="P184" t="s">
        <v>38</v>
      </c>
      <c r="R184" t="s">
        <v>47</v>
      </c>
      <c r="S184" t="s">
        <v>38</v>
      </c>
      <c r="V184" t="s">
        <v>695</v>
      </c>
    </row>
    <row r="185" spans="1:22">
      <c r="A185" t="s">
        <v>471</v>
      </c>
      <c r="D185" t="s">
        <v>112</v>
      </c>
      <c r="E185" t="s">
        <v>113</v>
      </c>
      <c r="G185" t="s">
        <v>155</v>
      </c>
      <c r="I185">
        <v>24</v>
      </c>
      <c r="J185">
        <v>4</v>
      </c>
      <c r="L185" t="s">
        <v>42</v>
      </c>
      <c r="M185" t="s">
        <v>65</v>
      </c>
      <c r="N185" t="s">
        <v>281</v>
      </c>
      <c r="O185">
        <v>2</v>
      </c>
      <c r="P185" t="s">
        <v>38</v>
      </c>
      <c r="R185" t="s">
        <v>73</v>
      </c>
      <c r="S185" t="s">
        <v>157</v>
      </c>
      <c r="V185" t="s">
        <v>190</v>
      </c>
    </row>
    <row r="186" spans="1:22">
      <c r="A186" t="s">
        <v>472</v>
      </c>
      <c r="D186" t="s">
        <v>124</v>
      </c>
      <c r="E186" t="s">
        <v>109</v>
      </c>
      <c r="I186">
        <v>2</v>
      </c>
      <c r="J186">
        <v>0</v>
      </c>
      <c r="L186" t="s">
        <v>704</v>
      </c>
      <c r="M186" t="s">
        <v>801</v>
      </c>
      <c r="N186" t="s">
        <v>271</v>
      </c>
      <c r="P186" t="s">
        <v>38</v>
      </c>
      <c r="R186" t="s">
        <v>148</v>
      </c>
      <c r="S186" t="s">
        <v>38</v>
      </c>
      <c r="V186" t="s">
        <v>26</v>
      </c>
    </row>
    <row r="187" spans="1:22">
      <c r="A187" t="s">
        <v>473</v>
      </c>
      <c r="D187" t="s">
        <v>124</v>
      </c>
      <c r="E187" t="s">
        <v>109</v>
      </c>
      <c r="I187">
        <v>14</v>
      </c>
      <c r="J187">
        <v>0</v>
      </c>
      <c r="L187" t="s">
        <v>42</v>
      </c>
      <c r="M187" t="s">
        <v>817</v>
      </c>
      <c r="N187" t="s">
        <v>282</v>
      </c>
      <c r="O187">
        <v>2</v>
      </c>
      <c r="P187" t="s">
        <v>38</v>
      </c>
      <c r="R187" t="s">
        <v>148</v>
      </c>
      <c r="S187" t="s">
        <v>38</v>
      </c>
      <c r="V187" t="s">
        <v>26</v>
      </c>
    </row>
    <row r="188" spans="1:22">
      <c r="A188" t="s">
        <v>539</v>
      </c>
      <c r="D188" t="s">
        <v>124</v>
      </c>
      <c r="E188" t="s">
        <v>151</v>
      </c>
      <c r="G188" t="s">
        <v>818</v>
      </c>
      <c r="H188" t="s">
        <v>711</v>
      </c>
      <c r="I188">
        <v>80</v>
      </c>
      <c r="J188">
        <v>27</v>
      </c>
      <c r="L188" t="s">
        <v>146</v>
      </c>
      <c r="M188" t="s">
        <v>179</v>
      </c>
      <c r="N188" t="s">
        <v>54</v>
      </c>
      <c r="O188">
        <v>1</v>
      </c>
      <c r="P188" t="s">
        <v>18</v>
      </c>
      <c r="R188" t="s">
        <v>73</v>
      </c>
      <c r="S188" t="s">
        <v>157</v>
      </c>
      <c r="T188" t="s">
        <v>711</v>
      </c>
      <c r="U188" t="s">
        <v>711</v>
      </c>
      <c r="V188" t="s">
        <v>700</v>
      </c>
    </row>
    <row r="189" spans="1:22">
      <c r="A189" t="s">
        <v>540</v>
      </c>
      <c r="D189" t="s">
        <v>102</v>
      </c>
      <c r="E189" t="s">
        <v>151</v>
      </c>
      <c r="G189" t="s">
        <v>819</v>
      </c>
      <c r="H189" t="s">
        <v>711</v>
      </c>
      <c r="I189">
        <v>28</v>
      </c>
      <c r="J189">
        <v>10</v>
      </c>
      <c r="L189" t="s">
        <v>820</v>
      </c>
      <c r="M189" t="s">
        <v>711</v>
      </c>
      <c r="N189" t="s">
        <v>74</v>
      </c>
      <c r="O189">
        <v>2</v>
      </c>
      <c r="P189" t="s">
        <v>38</v>
      </c>
      <c r="R189" t="s">
        <v>644</v>
      </c>
      <c r="S189" t="s">
        <v>38</v>
      </c>
      <c r="T189" t="s">
        <v>711</v>
      </c>
      <c r="U189" t="s">
        <v>711</v>
      </c>
      <c r="V189" t="s">
        <v>26</v>
      </c>
    </row>
    <row r="190" spans="1:22">
      <c r="A190" t="s">
        <v>541</v>
      </c>
      <c r="D190" t="s">
        <v>102</v>
      </c>
      <c r="E190" t="s">
        <v>117</v>
      </c>
      <c r="I190">
        <v>0</v>
      </c>
      <c r="J190">
        <v>0</v>
      </c>
      <c r="L190" t="s">
        <v>42</v>
      </c>
      <c r="N190" t="s">
        <v>645</v>
      </c>
      <c r="O190">
        <v>1</v>
      </c>
      <c r="P190" t="s">
        <v>38</v>
      </c>
      <c r="R190" t="s">
        <v>38</v>
      </c>
      <c r="S190" t="s">
        <v>38</v>
      </c>
      <c r="V190" t="s">
        <v>695</v>
      </c>
    </row>
    <row r="191" spans="1:22">
      <c r="A191" t="s">
        <v>542</v>
      </c>
      <c r="D191" t="s">
        <v>124</v>
      </c>
      <c r="E191" t="s">
        <v>109</v>
      </c>
      <c r="I191">
        <v>3</v>
      </c>
      <c r="J191">
        <v>0</v>
      </c>
      <c r="L191" t="s">
        <v>639</v>
      </c>
      <c r="M191" t="s">
        <v>821</v>
      </c>
      <c r="N191" t="s">
        <v>32</v>
      </c>
      <c r="P191" t="s">
        <v>38</v>
      </c>
      <c r="R191" t="s">
        <v>148</v>
      </c>
      <c r="S191" t="s">
        <v>38</v>
      </c>
      <c r="V191" t="s">
        <v>26</v>
      </c>
    </row>
    <row r="192" spans="1:22">
      <c r="A192" t="s">
        <v>543</v>
      </c>
      <c r="D192" t="s">
        <v>124</v>
      </c>
      <c r="E192" t="s">
        <v>113</v>
      </c>
      <c r="G192" t="s">
        <v>822</v>
      </c>
      <c r="I192">
        <v>1</v>
      </c>
      <c r="J192">
        <v>1</v>
      </c>
      <c r="L192" t="s">
        <v>146</v>
      </c>
      <c r="M192" t="s">
        <v>823</v>
      </c>
      <c r="N192" t="s">
        <v>54</v>
      </c>
      <c r="P192" t="s">
        <v>18</v>
      </c>
      <c r="R192" t="s">
        <v>73</v>
      </c>
      <c r="S192" t="s">
        <v>38</v>
      </c>
      <c r="V192" t="s">
        <v>26</v>
      </c>
    </row>
    <row r="193" spans="1:22">
      <c r="A193" t="s">
        <v>544</v>
      </c>
      <c r="D193" t="s">
        <v>108</v>
      </c>
      <c r="E193" t="s">
        <v>151</v>
      </c>
      <c r="F193" t="s">
        <v>176</v>
      </c>
      <c r="G193" t="s">
        <v>824</v>
      </c>
      <c r="I193">
        <v>33</v>
      </c>
      <c r="J193">
        <v>12</v>
      </c>
      <c r="L193" t="s">
        <v>130</v>
      </c>
      <c r="N193" t="s">
        <v>123</v>
      </c>
      <c r="O193">
        <v>2</v>
      </c>
      <c r="P193" t="s">
        <v>24</v>
      </c>
      <c r="R193" t="s">
        <v>646</v>
      </c>
      <c r="S193" t="s">
        <v>24</v>
      </c>
      <c r="V193" t="s">
        <v>26</v>
      </c>
    </row>
    <row r="194" spans="1:22">
      <c r="A194" t="s">
        <v>545</v>
      </c>
      <c r="D194" t="s">
        <v>108</v>
      </c>
      <c r="E194" t="s">
        <v>151</v>
      </c>
      <c r="G194" t="s">
        <v>825</v>
      </c>
      <c r="H194" t="s">
        <v>711</v>
      </c>
      <c r="I194">
        <v>25</v>
      </c>
      <c r="J194">
        <v>17</v>
      </c>
      <c r="L194" t="s">
        <v>146</v>
      </c>
      <c r="M194" t="s">
        <v>833</v>
      </c>
      <c r="N194" t="s">
        <v>54</v>
      </c>
      <c r="O194" t="s">
        <v>181</v>
      </c>
      <c r="P194" t="s">
        <v>18</v>
      </c>
      <c r="R194" t="s">
        <v>73</v>
      </c>
      <c r="S194" t="s">
        <v>38</v>
      </c>
      <c r="T194" t="s">
        <v>711</v>
      </c>
      <c r="U194" t="s">
        <v>711</v>
      </c>
      <c r="V194" t="s">
        <v>26</v>
      </c>
    </row>
    <row r="195" spans="1:22">
      <c r="A195" t="s">
        <v>546</v>
      </c>
      <c r="D195" t="s">
        <v>124</v>
      </c>
      <c r="E195" t="s">
        <v>117</v>
      </c>
      <c r="I195">
        <v>0</v>
      </c>
      <c r="J195">
        <v>0</v>
      </c>
      <c r="L195" t="s">
        <v>42</v>
      </c>
      <c r="M195" t="s">
        <v>810</v>
      </c>
      <c r="N195" t="s">
        <v>46</v>
      </c>
      <c r="O195">
        <v>2</v>
      </c>
      <c r="P195" t="s">
        <v>38</v>
      </c>
      <c r="R195" t="s">
        <v>38</v>
      </c>
      <c r="S195" t="s">
        <v>38</v>
      </c>
      <c r="V195" t="s">
        <v>26</v>
      </c>
    </row>
    <row r="196" spans="1:22">
      <c r="A196" t="s">
        <v>547</v>
      </c>
      <c r="D196" t="s">
        <v>102</v>
      </c>
      <c r="E196" t="s">
        <v>151</v>
      </c>
      <c r="G196" t="s">
        <v>826</v>
      </c>
      <c r="H196" t="s">
        <v>711</v>
      </c>
      <c r="I196">
        <v>53</v>
      </c>
      <c r="J196">
        <v>17</v>
      </c>
      <c r="L196" t="s">
        <v>827</v>
      </c>
      <c r="M196" t="s">
        <v>910</v>
      </c>
      <c r="N196" t="s">
        <v>48</v>
      </c>
      <c r="P196" t="s">
        <v>18</v>
      </c>
      <c r="R196" t="s">
        <v>828</v>
      </c>
      <c r="S196" t="s">
        <v>38</v>
      </c>
      <c r="T196" t="s">
        <v>711</v>
      </c>
      <c r="U196" t="s">
        <v>711</v>
      </c>
      <c r="V196" t="s">
        <v>26</v>
      </c>
    </row>
    <row r="197" spans="1:22">
      <c r="A197" t="s">
        <v>548</v>
      </c>
      <c r="D197" t="s">
        <v>112</v>
      </c>
      <c r="E197" t="s">
        <v>109</v>
      </c>
      <c r="I197">
        <v>2</v>
      </c>
      <c r="J197">
        <v>0</v>
      </c>
      <c r="L197" t="s">
        <v>42</v>
      </c>
      <c r="M197" t="s">
        <v>817</v>
      </c>
      <c r="N197" t="s">
        <v>647</v>
      </c>
      <c r="O197">
        <v>2</v>
      </c>
      <c r="P197" t="s">
        <v>38</v>
      </c>
      <c r="R197" t="s">
        <v>148</v>
      </c>
      <c r="S197" t="s">
        <v>38</v>
      </c>
      <c r="V197" t="s">
        <v>26</v>
      </c>
    </row>
    <row r="198" spans="1:22">
      <c r="A198" t="s">
        <v>549</v>
      </c>
      <c r="D198" t="s">
        <v>112</v>
      </c>
      <c r="E198" t="s">
        <v>109</v>
      </c>
      <c r="I198">
        <v>3</v>
      </c>
      <c r="J198">
        <v>0</v>
      </c>
      <c r="L198" t="s">
        <v>704</v>
      </c>
      <c r="M198" t="s">
        <v>829</v>
      </c>
      <c r="N198" t="s">
        <v>189</v>
      </c>
      <c r="O198">
        <v>3</v>
      </c>
      <c r="P198" t="s">
        <v>275</v>
      </c>
      <c r="R198" t="s">
        <v>148</v>
      </c>
      <c r="S198" t="s">
        <v>38</v>
      </c>
      <c r="V198" t="s">
        <v>26</v>
      </c>
    </row>
    <row r="199" spans="1:22">
      <c r="A199" t="s">
        <v>550</v>
      </c>
      <c r="D199" t="s">
        <v>102</v>
      </c>
      <c r="E199" t="s">
        <v>109</v>
      </c>
      <c r="I199">
        <v>3</v>
      </c>
      <c r="J199">
        <v>0</v>
      </c>
      <c r="L199" t="s">
        <v>42</v>
      </c>
      <c r="N199" t="s">
        <v>48</v>
      </c>
      <c r="O199">
        <v>1</v>
      </c>
      <c r="P199" t="s">
        <v>38</v>
      </c>
      <c r="R199" t="s">
        <v>148</v>
      </c>
      <c r="S199" t="s">
        <v>38</v>
      </c>
      <c r="V199" t="s">
        <v>26</v>
      </c>
    </row>
    <row r="200" spans="1:22">
      <c r="A200" t="s">
        <v>551</v>
      </c>
      <c r="D200" t="s">
        <v>112</v>
      </c>
      <c r="E200" t="s">
        <v>151</v>
      </c>
      <c r="G200" t="s">
        <v>911</v>
      </c>
      <c r="H200" t="s">
        <v>711</v>
      </c>
      <c r="I200">
        <v>66</v>
      </c>
      <c r="J200">
        <v>41</v>
      </c>
      <c r="L200" t="s">
        <v>912</v>
      </c>
      <c r="M200" t="s">
        <v>711</v>
      </c>
      <c r="N200" t="s">
        <v>648</v>
      </c>
      <c r="P200" t="s">
        <v>38</v>
      </c>
      <c r="R200" t="s">
        <v>828</v>
      </c>
      <c r="S200" t="s">
        <v>38</v>
      </c>
      <c r="T200" t="s">
        <v>711</v>
      </c>
      <c r="U200" t="s">
        <v>711</v>
      </c>
      <c r="V200" t="s">
        <v>26</v>
      </c>
    </row>
    <row r="201" spans="1:22">
      <c r="A201" t="s">
        <v>552</v>
      </c>
      <c r="D201" t="s">
        <v>102</v>
      </c>
      <c r="E201" t="s">
        <v>113</v>
      </c>
      <c r="G201" t="s">
        <v>830</v>
      </c>
      <c r="I201">
        <v>7</v>
      </c>
      <c r="J201">
        <v>2</v>
      </c>
      <c r="L201" t="s">
        <v>704</v>
      </c>
      <c r="M201" t="s">
        <v>185</v>
      </c>
      <c r="N201" t="s">
        <v>74</v>
      </c>
      <c r="O201">
        <v>2</v>
      </c>
      <c r="P201" t="s">
        <v>38</v>
      </c>
      <c r="R201" t="s">
        <v>18</v>
      </c>
      <c r="S201" t="s">
        <v>38</v>
      </c>
      <c r="V201" t="s">
        <v>26</v>
      </c>
    </row>
    <row r="202" spans="1:22">
      <c r="A202" t="s">
        <v>553</v>
      </c>
      <c r="D202" t="s">
        <v>102</v>
      </c>
      <c r="E202" t="s">
        <v>113</v>
      </c>
      <c r="G202" t="s">
        <v>830</v>
      </c>
      <c r="I202">
        <v>16</v>
      </c>
      <c r="J202">
        <v>3</v>
      </c>
      <c r="L202" t="s">
        <v>704</v>
      </c>
      <c r="M202" t="s">
        <v>913</v>
      </c>
      <c r="N202" t="s">
        <v>128</v>
      </c>
      <c r="O202">
        <v>1</v>
      </c>
      <c r="P202" t="s">
        <v>38</v>
      </c>
      <c r="R202" t="s">
        <v>649</v>
      </c>
      <c r="S202" t="s">
        <v>38</v>
      </c>
      <c r="V202" t="s">
        <v>26</v>
      </c>
    </row>
    <row r="203" spans="1:22">
      <c r="A203" t="s">
        <v>554</v>
      </c>
      <c r="D203" t="s">
        <v>22</v>
      </c>
      <c r="E203" t="s">
        <v>105</v>
      </c>
      <c r="I203">
        <v>0</v>
      </c>
      <c r="J203">
        <v>0</v>
      </c>
      <c r="L203" t="s">
        <v>42</v>
      </c>
      <c r="M203" t="s">
        <v>810</v>
      </c>
      <c r="N203" t="s">
        <v>278</v>
      </c>
      <c r="O203">
        <v>1</v>
      </c>
      <c r="P203" t="s">
        <v>38</v>
      </c>
      <c r="R203" t="s">
        <v>38</v>
      </c>
      <c r="S203" t="s">
        <v>38</v>
      </c>
      <c r="V203" t="s">
        <v>695</v>
      </c>
    </row>
    <row r="204" spans="1:22">
      <c r="A204" t="s">
        <v>555</v>
      </c>
      <c r="D204" t="s">
        <v>112</v>
      </c>
      <c r="E204" t="s">
        <v>117</v>
      </c>
      <c r="I204">
        <v>0</v>
      </c>
      <c r="J204">
        <v>0</v>
      </c>
      <c r="L204" t="s">
        <v>99</v>
      </c>
      <c r="M204" t="s">
        <v>65</v>
      </c>
      <c r="N204" t="s">
        <v>279</v>
      </c>
      <c r="O204">
        <v>2</v>
      </c>
      <c r="P204" t="s">
        <v>38</v>
      </c>
      <c r="R204" t="s">
        <v>38</v>
      </c>
      <c r="S204" t="s">
        <v>38</v>
      </c>
      <c r="V204" t="s">
        <v>26</v>
      </c>
    </row>
    <row r="205" spans="1:22">
      <c r="A205" t="s">
        <v>556</v>
      </c>
      <c r="D205" t="s">
        <v>124</v>
      </c>
      <c r="E205" t="s">
        <v>109</v>
      </c>
      <c r="I205">
        <v>3</v>
      </c>
      <c r="J205">
        <v>0</v>
      </c>
      <c r="L205" t="s">
        <v>42</v>
      </c>
      <c r="N205" t="s">
        <v>32</v>
      </c>
      <c r="O205">
        <v>2</v>
      </c>
      <c r="P205" t="s">
        <v>38</v>
      </c>
      <c r="R205" t="s">
        <v>148</v>
      </c>
      <c r="S205" t="s">
        <v>38</v>
      </c>
      <c r="V205" t="s">
        <v>26</v>
      </c>
    </row>
    <row r="206" spans="1:22">
      <c r="A206" t="s">
        <v>557</v>
      </c>
      <c r="D206" t="s">
        <v>112</v>
      </c>
      <c r="E206" t="s">
        <v>109</v>
      </c>
      <c r="I206">
        <v>2</v>
      </c>
      <c r="J206">
        <v>0</v>
      </c>
      <c r="L206" t="s">
        <v>703</v>
      </c>
      <c r="M206" t="s">
        <v>267</v>
      </c>
      <c r="N206" t="s">
        <v>650</v>
      </c>
      <c r="O206">
        <v>2</v>
      </c>
      <c r="P206" t="s">
        <v>38</v>
      </c>
      <c r="R206" t="s">
        <v>148</v>
      </c>
      <c r="S206" t="s">
        <v>38</v>
      </c>
      <c r="V206" t="s">
        <v>26</v>
      </c>
    </row>
    <row r="207" spans="1:22">
      <c r="A207" t="s">
        <v>558</v>
      </c>
      <c r="D207" t="s">
        <v>22</v>
      </c>
      <c r="E207" t="s">
        <v>105</v>
      </c>
      <c r="I207">
        <v>0</v>
      </c>
      <c r="J207">
        <v>0</v>
      </c>
      <c r="L207" t="s">
        <v>42</v>
      </c>
      <c r="N207" t="s">
        <v>48</v>
      </c>
      <c r="O207">
        <v>1</v>
      </c>
      <c r="P207" t="s">
        <v>38</v>
      </c>
      <c r="R207" t="s">
        <v>148</v>
      </c>
      <c r="S207" t="s">
        <v>38</v>
      </c>
      <c r="V207" t="s">
        <v>695</v>
      </c>
    </row>
    <row r="208" spans="1:22">
      <c r="A208" t="s">
        <v>559</v>
      </c>
      <c r="D208" t="s">
        <v>102</v>
      </c>
      <c r="E208" t="s">
        <v>109</v>
      </c>
      <c r="I208">
        <v>4</v>
      </c>
      <c r="J208">
        <v>0</v>
      </c>
      <c r="L208" t="s">
        <v>42</v>
      </c>
      <c r="N208" t="s">
        <v>48</v>
      </c>
      <c r="P208" t="s">
        <v>38</v>
      </c>
      <c r="R208" t="s">
        <v>38</v>
      </c>
      <c r="S208" t="s">
        <v>38</v>
      </c>
      <c r="V208" t="s">
        <v>695</v>
      </c>
    </row>
    <row r="209" spans="1:22">
      <c r="A209" t="s">
        <v>560</v>
      </c>
      <c r="D209" t="s">
        <v>112</v>
      </c>
      <c r="E209" t="s">
        <v>109</v>
      </c>
      <c r="I209">
        <v>1</v>
      </c>
      <c r="J209">
        <v>0</v>
      </c>
      <c r="L209" t="s">
        <v>42</v>
      </c>
      <c r="N209" t="s">
        <v>272</v>
      </c>
      <c r="O209">
        <v>2</v>
      </c>
      <c r="P209" t="s">
        <v>275</v>
      </c>
      <c r="R209" t="s">
        <v>73</v>
      </c>
      <c r="S209" t="s">
        <v>38</v>
      </c>
      <c r="V209" t="s">
        <v>26</v>
      </c>
    </row>
    <row r="210" spans="1:22">
      <c r="A210" t="s">
        <v>561</v>
      </c>
      <c r="D210" t="s">
        <v>102</v>
      </c>
      <c r="E210" t="s">
        <v>151</v>
      </c>
      <c r="G210" t="s">
        <v>831</v>
      </c>
      <c r="H210" t="s">
        <v>711</v>
      </c>
      <c r="I210">
        <v>33</v>
      </c>
      <c r="J210">
        <v>3</v>
      </c>
      <c r="L210" t="s">
        <v>827</v>
      </c>
      <c r="M210" t="s">
        <v>832</v>
      </c>
      <c r="N210" t="s">
        <v>138</v>
      </c>
      <c r="P210" t="s">
        <v>18</v>
      </c>
      <c r="R210" t="s">
        <v>800</v>
      </c>
      <c r="S210" t="s">
        <v>38</v>
      </c>
      <c r="T210" t="s">
        <v>711</v>
      </c>
      <c r="U210" t="s">
        <v>711</v>
      </c>
      <c r="V210" t="s">
        <v>26</v>
      </c>
    </row>
    <row r="211" spans="1:22">
      <c r="A211" t="s">
        <v>562</v>
      </c>
      <c r="D211" t="s">
        <v>112</v>
      </c>
      <c r="E211" t="s">
        <v>113</v>
      </c>
      <c r="G211" t="s">
        <v>155</v>
      </c>
      <c r="I211">
        <v>4</v>
      </c>
      <c r="J211">
        <v>3</v>
      </c>
      <c r="L211" t="s">
        <v>146</v>
      </c>
      <c r="M211" t="s">
        <v>833</v>
      </c>
      <c r="N211" t="s">
        <v>189</v>
      </c>
      <c r="O211">
        <v>2</v>
      </c>
      <c r="P211" t="s">
        <v>38</v>
      </c>
      <c r="R211" t="s">
        <v>73</v>
      </c>
      <c r="S211" t="s">
        <v>38</v>
      </c>
      <c r="V211" t="s">
        <v>190</v>
      </c>
    </row>
    <row r="212" spans="1:22">
      <c r="A212" t="s">
        <v>563</v>
      </c>
      <c r="D212" t="s">
        <v>45</v>
      </c>
      <c r="E212" t="s">
        <v>105</v>
      </c>
      <c r="I212">
        <v>0</v>
      </c>
      <c r="J212">
        <v>0</v>
      </c>
      <c r="L212" t="s">
        <v>99</v>
      </c>
      <c r="M212" t="s">
        <v>609</v>
      </c>
      <c r="N212" t="s">
        <v>280</v>
      </c>
      <c r="O212">
        <v>1</v>
      </c>
      <c r="R212" t="s">
        <v>148</v>
      </c>
      <c r="S212" t="s">
        <v>38</v>
      </c>
      <c r="V212" t="s">
        <v>26</v>
      </c>
    </row>
    <row r="213" spans="1:22">
      <c r="A213" t="s">
        <v>564</v>
      </c>
      <c r="D213" t="s">
        <v>102</v>
      </c>
      <c r="E213" t="s">
        <v>109</v>
      </c>
      <c r="I213">
        <v>4</v>
      </c>
      <c r="J213">
        <v>0</v>
      </c>
      <c r="L213" t="s">
        <v>146</v>
      </c>
      <c r="M213" t="s">
        <v>834</v>
      </c>
      <c r="N213" t="s">
        <v>59</v>
      </c>
      <c r="P213" t="s">
        <v>38</v>
      </c>
      <c r="R213" t="s">
        <v>73</v>
      </c>
      <c r="S213" t="s">
        <v>38</v>
      </c>
      <c r="V213" t="s">
        <v>26</v>
      </c>
    </row>
    <row r="214" spans="1:22">
      <c r="A214" t="s">
        <v>565</v>
      </c>
      <c r="D214" t="s">
        <v>34</v>
      </c>
      <c r="E214" t="s">
        <v>105</v>
      </c>
      <c r="I214">
        <v>0</v>
      </c>
      <c r="J214">
        <v>0</v>
      </c>
      <c r="L214" t="s">
        <v>42</v>
      </c>
      <c r="N214" t="s">
        <v>651</v>
      </c>
      <c r="O214">
        <v>2</v>
      </c>
      <c r="P214" t="s">
        <v>38</v>
      </c>
      <c r="R214" t="s">
        <v>148</v>
      </c>
      <c r="S214" t="s">
        <v>38</v>
      </c>
      <c r="V214" t="s">
        <v>695</v>
      </c>
    </row>
    <row r="215" spans="1:22">
      <c r="A215" t="s">
        <v>566</v>
      </c>
      <c r="D215" t="s">
        <v>102</v>
      </c>
      <c r="E215" t="s">
        <v>117</v>
      </c>
      <c r="I215">
        <v>0</v>
      </c>
      <c r="J215">
        <v>0</v>
      </c>
      <c r="L215" t="s">
        <v>99</v>
      </c>
      <c r="M215" t="s">
        <v>609</v>
      </c>
      <c r="N215" t="s">
        <v>59</v>
      </c>
      <c r="O215">
        <v>1</v>
      </c>
      <c r="P215" t="s">
        <v>38</v>
      </c>
      <c r="R215" t="s">
        <v>38</v>
      </c>
      <c r="S215" t="s">
        <v>38</v>
      </c>
      <c r="V215" t="s">
        <v>695</v>
      </c>
    </row>
    <row r="216" spans="1:22">
      <c r="A216" t="s">
        <v>567</v>
      </c>
      <c r="D216" t="s">
        <v>112</v>
      </c>
      <c r="E216" t="s">
        <v>151</v>
      </c>
      <c r="G216" t="s">
        <v>914</v>
      </c>
      <c r="H216" t="s">
        <v>711</v>
      </c>
      <c r="I216">
        <v>40</v>
      </c>
      <c r="J216">
        <v>12</v>
      </c>
      <c r="L216" t="s">
        <v>827</v>
      </c>
      <c r="M216" t="s">
        <v>835</v>
      </c>
      <c r="N216" t="s">
        <v>74</v>
      </c>
      <c r="P216" t="s">
        <v>38</v>
      </c>
      <c r="R216" t="s">
        <v>73</v>
      </c>
      <c r="S216" t="s">
        <v>68</v>
      </c>
      <c r="T216" t="s">
        <v>711</v>
      </c>
      <c r="U216" t="s">
        <v>711</v>
      </c>
      <c r="V216" t="s">
        <v>700</v>
      </c>
    </row>
    <row r="217" spans="1:22">
      <c r="A217" t="s">
        <v>568</v>
      </c>
      <c r="D217" t="s">
        <v>124</v>
      </c>
      <c r="E217" t="s">
        <v>151</v>
      </c>
      <c r="G217" t="s">
        <v>915</v>
      </c>
      <c r="I217">
        <v>32</v>
      </c>
      <c r="J217">
        <v>8</v>
      </c>
      <c r="L217" t="s">
        <v>836</v>
      </c>
      <c r="M217" t="s">
        <v>916</v>
      </c>
      <c r="N217" t="s">
        <v>282</v>
      </c>
      <c r="P217" t="s">
        <v>38</v>
      </c>
      <c r="R217" t="s">
        <v>73</v>
      </c>
      <c r="S217" t="s">
        <v>38</v>
      </c>
      <c r="V217" t="s">
        <v>26</v>
      </c>
    </row>
    <row r="218" spans="1:22">
      <c r="A218" t="s">
        <v>569</v>
      </c>
      <c r="D218" t="s">
        <v>124</v>
      </c>
      <c r="E218" t="s">
        <v>109</v>
      </c>
      <c r="I218">
        <v>6</v>
      </c>
      <c r="J218">
        <v>0</v>
      </c>
      <c r="L218" t="s">
        <v>704</v>
      </c>
      <c r="M218" t="s">
        <v>837</v>
      </c>
      <c r="N218" t="s">
        <v>244</v>
      </c>
      <c r="O218">
        <v>2</v>
      </c>
      <c r="P218" t="s">
        <v>38</v>
      </c>
      <c r="R218" t="s">
        <v>148</v>
      </c>
      <c r="S218" t="s">
        <v>38</v>
      </c>
      <c r="V218" t="s">
        <v>26</v>
      </c>
    </row>
    <row r="219" spans="1:22">
      <c r="A219" t="s">
        <v>570</v>
      </c>
      <c r="D219" t="s">
        <v>102</v>
      </c>
      <c r="E219" t="s">
        <v>151</v>
      </c>
      <c r="G219" t="s">
        <v>838</v>
      </c>
      <c r="H219" t="s">
        <v>711</v>
      </c>
      <c r="I219">
        <v>55</v>
      </c>
      <c r="J219">
        <v>17</v>
      </c>
      <c r="L219" t="s">
        <v>839</v>
      </c>
      <c r="M219" t="s">
        <v>840</v>
      </c>
      <c r="N219" t="s">
        <v>23</v>
      </c>
      <c r="O219">
        <v>2</v>
      </c>
      <c r="P219" t="s">
        <v>38</v>
      </c>
      <c r="R219" t="s">
        <v>73</v>
      </c>
      <c r="S219" t="s">
        <v>38</v>
      </c>
      <c r="T219" t="s">
        <v>711</v>
      </c>
      <c r="U219" t="s">
        <v>711</v>
      </c>
      <c r="V219" t="s">
        <v>26</v>
      </c>
    </row>
    <row r="220" spans="1:22">
      <c r="A220" t="s">
        <v>571</v>
      </c>
      <c r="D220" t="s">
        <v>112</v>
      </c>
      <c r="E220" t="s">
        <v>113</v>
      </c>
      <c r="G220" t="s">
        <v>841</v>
      </c>
      <c r="I220">
        <v>3</v>
      </c>
      <c r="J220">
        <v>3</v>
      </c>
      <c r="L220" t="s">
        <v>99</v>
      </c>
      <c r="M220" t="s">
        <v>842</v>
      </c>
      <c r="N220" t="s">
        <v>652</v>
      </c>
      <c r="P220" t="s">
        <v>38</v>
      </c>
      <c r="R220" t="s">
        <v>148</v>
      </c>
      <c r="S220" t="s">
        <v>38</v>
      </c>
      <c r="V220" t="s">
        <v>26</v>
      </c>
    </row>
    <row r="221" spans="1:22">
      <c r="A221" t="s">
        <v>572</v>
      </c>
      <c r="D221" t="s">
        <v>45</v>
      </c>
      <c r="E221" t="s">
        <v>21</v>
      </c>
      <c r="I221">
        <v>5</v>
      </c>
      <c r="J221">
        <v>0</v>
      </c>
      <c r="L221" t="s">
        <v>99</v>
      </c>
      <c r="M221" t="s">
        <v>179</v>
      </c>
      <c r="N221" t="s">
        <v>32</v>
      </c>
      <c r="O221">
        <v>1</v>
      </c>
      <c r="P221" t="s">
        <v>38</v>
      </c>
      <c r="R221" t="s">
        <v>73</v>
      </c>
      <c r="S221" t="s">
        <v>38</v>
      </c>
      <c r="V221" t="s">
        <v>26</v>
      </c>
    </row>
    <row r="222" spans="1:22">
      <c r="A222" t="s">
        <v>573</v>
      </c>
      <c r="D222" t="s">
        <v>45</v>
      </c>
      <c r="E222" t="s">
        <v>21</v>
      </c>
      <c r="I222">
        <v>2</v>
      </c>
      <c r="J222">
        <v>0</v>
      </c>
      <c r="L222" t="s">
        <v>146</v>
      </c>
      <c r="M222" t="s">
        <v>179</v>
      </c>
      <c r="N222" t="s">
        <v>63</v>
      </c>
      <c r="O222">
        <v>1</v>
      </c>
      <c r="P222" t="s">
        <v>38</v>
      </c>
      <c r="R222" t="s">
        <v>38</v>
      </c>
      <c r="S222" t="s">
        <v>38</v>
      </c>
      <c r="V222" t="s">
        <v>695</v>
      </c>
    </row>
    <row r="223" spans="1:22">
      <c r="A223" t="s">
        <v>474</v>
      </c>
      <c r="D223" t="s">
        <v>112</v>
      </c>
      <c r="E223" t="s">
        <v>151</v>
      </c>
      <c r="G223" t="s">
        <v>843</v>
      </c>
      <c r="H223" t="s">
        <v>711</v>
      </c>
      <c r="I223">
        <v>12</v>
      </c>
      <c r="J223">
        <v>2</v>
      </c>
      <c r="K223" t="s">
        <v>247</v>
      </c>
      <c r="L223" t="s">
        <v>591</v>
      </c>
      <c r="M223" t="s">
        <v>684</v>
      </c>
      <c r="N223" t="s">
        <v>133</v>
      </c>
      <c r="P223" t="s">
        <v>29</v>
      </c>
      <c r="R223" t="s">
        <v>611</v>
      </c>
      <c r="S223" t="s">
        <v>29</v>
      </c>
      <c r="T223" t="s">
        <v>711</v>
      </c>
      <c r="U223" t="s">
        <v>711</v>
      </c>
      <c r="V223" t="s">
        <v>612</v>
      </c>
    </row>
    <row r="224" spans="1:22">
      <c r="A224" t="s">
        <v>475</v>
      </c>
      <c r="D224" t="s">
        <v>102</v>
      </c>
      <c r="E224" t="s">
        <v>194</v>
      </c>
      <c r="F224" t="s">
        <v>176</v>
      </c>
      <c r="G224" t="s">
        <v>844</v>
      </c>
      <c r="I224">
        <v>2</v>
      </c>
      <c r="J224">
        <v>1</v>
      </c>
      <c r="K224" t="s">
        <v>140</v>
      </c>
      <c r="L224" t="s">
        <v>99</v>
      </c>
      <c r="N224" t="s">
        <v>118</v>
      </c>
      <c r="O224">
        <v>1</v>
      </c>
      <c r="P224" t="s">
        <v>24</v>
      </c>
      <c r="R224" t="s">
        <v>29</v>
      </c>
      <c r="S224" t="s">
        <v>29</v>
      </c>
      <c r="V224" t="s">
        <v>695</v>
      </c>
    </row>
    <row r="225" spans="1:22">
      <c r="A225" t="s">
        <v>476</v>
      </c>
      <c r="D225" t="s">
        <v>34</v>
      </c>
      <c r="E225" t="s">
        <v>105</v>
      </c>
      <c r="L225" t="s">
        <v>17</v>
      </c>
      <c r="N225" t="s">
        <v>186</v>
      </c>
      <c r="P225" t="s">
        <v>18</v>
      </c>
      <c r="R225" t="s">
        <v>29</v>
      </c>
      <c r="S225" t="s">
        <v>149</v>
      </c>
      <c r="V225" t="s">
        <v>695</v>
      </c>
    </row>
    <row r="226" spans="1:22">
      <c r="A226" t="s">
        <v>477</v>
      </c>
      <c r="D226" t="s">
        <v>45</v>
      </c>
      <c r="E226" t="s">
        <v>105</v>
      </c>
      <c r="F226" t="s">
        <v>20</v>
      </c>
      <c r="L226" t="s">
        <v>17</v>
      </c>
      <c r="N226" t="s">
        <v>32</v>
      </c>
      <c r="P226" t="s">
        <v>29</v>
      </c>
      <c r="R226" t="s">
        <v>24</v>
      </c>
      <c r="V226" t="s">
        <v>695</v>
      </c>
    </row>
    <row r="227" spans="1:22">
      <c r="A227" t="s">
        <v>478</v>
      </c>
      <c r="D227" t="s">
        <v>124</v>
      </c>
      <c r="E227" t="s">
        <v>109</v>
      </c>
      <c r="I227">
        <v>6</v>
      </c>
      <c r="J227">
        <v>0</v>
      </c>
      <c r="L227" t="s">
        <v>99</v>
      </c>
      <c r="N227" t="s">
        <v>141</v>
      </c>
      <c r="O227">
        <v>1</v>
      </c>
      <c r="P227" t="s">
        <v>24</v>
      </c>
      <c r="R227" t="s">
        <v>253</v>
      </c>
      <c r="V227" t="s">
        <v>695</v>
      </c>
    </row>
    <row r="228" spans="1:22">
      <c r="A228" t="s">
        <v>479</v>
      </c>
      <c r="D228" t="s">
        <v>45</v>
      </c>
      <c r="E228" t="s">
        <v>33</v>
      </c>
      <c r="F228" t="s">
        <v>20</v>
      </c>
      <c r="G228" t="s">
        <v>845</v>
      </c>
      <c r="I228">
        <v>27</v>
      </c>
      <c r="J228">
        <v>20</v>
      </c>
      <c r="L228" t="s">
        <v>51</v>
      </c>
      <c r="N228" t="s">
        <v>140</v>
      </c>
      <c r="P228" t="s">
        <v>24</v>
      </c>
      <c r="R228" t="s">
        <v>25</v>
      </c>
      <c r="V228" t="s">
        <v>695</v>
      </c>
    </row>
    <row r="229" spans="1:22">
      <c r="A229" t="s">
        <v>480</v>
      </c>
      <c r="D229" t="s">
        <v>22</v>
      </c>
      <c r="E229" t="s">
        <v>33</v>
      </c>
      <c r="F229" t="s">
        <v>20</v>
      </c>
      <c r="G229" t="s">
        <v>846</v>
      </c>
      <c r="I229">
        <v>7</v>
      </c>
      <c r="J229">
        <v>6</v>
      </c>
      <c r="L229" t="s">
        <v>99</v>
      </c>
      <c r="N229" t="s">
        <v>133</v>
      </c>
      <c r="P229" t="s">
        <v>29</v>
      </c>
      <c r="R229" t="s">
        <v>29</v>
      </c>
      <c r="S229" t="s">
        <v>29</v>
      </c>
      <c r="V229" t="s">
        <v>613</v>
      </c>
    </row>
    <row r="230" spans="1:22">
      <c r="A230" t="s">
        <v>481</v>
      </c>
      <c r="D230" t="s">
        <v>112</v>
      </c>
      <c r="E230" t="s">
        <v>113</v>
      </c>
      <c r="G230" t="s">
        <v>845</v>
      </c>
      <c r="I230">
        <v>10</v>
      </c>
      <c r="J230">
        <v>2</v>
      </c>
      <c r="L230" t="s">
        <v>99</v>
      </c>
      <c r="M230" t="s">
        <v>674</v>
      </c>
      <c r="N230" t="s">
        <v>118</v>
      </c>
      <c r="O230">
        <v>4</v>
      </c>
      <c r="P230" t="s">
        <v>18</v>
      </c>
      <c r="R230" t="s">
        <v>29</v>
      </c>
      <c r="S230" t="s">
        <v>208</v>
      </c>
      <c r="V230" t="s">
        <v>847</v>
      </c>
    </row>
    <row r="231" spans="1:22">
      <c r="A231" t="s">
        <v>482</v>
      </c>
      <c r="D231" t="s">
        <v>34</v>
      </c>
      <c r="E231" t="s">
        <v>33</v>
      </c>
      <c r="G231" t="s">
        <v>917</v>
      </c>
      <c r="I231">
        <v>17</v>
      </c>
      <c r="J231">
        <v>8</v>
      </c>
      <c r="L231" t="s">
        <v>99</v>
      </c>
      <c r="N231" t="s">
        <v>204</v>
      </c>
      <c r="P231" t="s">
        <v>24</v>
      </c>
      <c r="R231" t="s">
        <v>38</v>
      </c>
      <c r="V231" t="s">
        <v>695</v>
      </c>
    </row>
    <row r="232" spans="1:22">
      <c r="A232" t="s">
        <v>483</v>
      </c>
      <c r="D232" t="s">
        <v>22</v>
      </c>
      <c r="E232" t="s">
        <v>105</v>
      </c>
      <c r="F232" t="s">
        <v>20</v>
      </c>
      <c r="L232" t="s">
        <v>17</v>
      </c>
      <c r="M232" t="s">
        <v>216</v>
      </c>
      <c r="N232" t="s">
        <v>126</v>
      </c>
      <c r="P232" t="s">
        <v>24</v>
      </c>
      <c r="R232" t="s">
        <v>43</v>
      </c>
      <c r="V232" t="s">
        <v>695</v>
      </c>
    </row>
    <row r="233" spans="1:22">
      <c r="A233" t="s">
        <v>484</v>
      </c>
      <c r="D233" t="s">
        <v>34</v>
      </c>
      <c r="E233" t="s">
        <v>33</v>
      </c>
      <c r="G233" t="s">
        <v>848</v>
      </c>
      <c r="I233">
        <v>4</v>
      </c>
      <c r="J233">
        <v>1</v>
      </c>
      <c r="L233" t="s">
        <v>99</v>
      </c>
      <c r="N233" t="s">
        <v>214</v>
      </c>
      <c r="O233">
        <v>1</v>
      </c>
      <c r="P233" t="s">
        <v>284</v>
      </c>
      <c r="R233" t="s">
        <v>284</v>
      </c>
      <c r="S233" t="s">
        <v>849</v>
      </c>
      <c r="V233" t="s">
        <v>705</v>
      </c>
    </row>
    <row r="234" spans="1:22">
      <c r="A234" t="s">
        <v>485</v>
      </c>
      <c r="D234" t="s">
        <v>102</v>
      </c>
      <c r="E234" t="s">
        <v>113</v>
      </c>
      <c r="G234" t="s">
        <v>846</v>
      </c>
      <c r="I234">
        <v>4</v>
      </c>
      <c r="J234">
        <v>1</v>
      </c>
      <c r="L234" t="s">
        <v>51</v>
      </c>
      <c r="N234" t="s">
        <v>118</v>
      </c>
      <c r="O234">
        <v>1</v>
      </c>
      <c r="P234" t="s">
        <v>18</v>
      </c>
      <c r="V234" t="s">
        <v>60</v>
      </c>
    </row>
    <row r="235" spans="1:22">
      <c r="A235" t="s">
        <v>486</v>
      </c>
      <c r="D235" t="s">
        <v>22</v>
      </c>
      <c r="E235" t="s">
        <v>21</v>
      </c>
      <c r="F235" t="s">
        <v>20</v>
      </c>
      <c r="I235">
        <v>1</v>
      </c>
      <c r="J235">
        <v>0</v>
      </c>
      <c r="L235" t="s">
        <v>51</v>
      </c>
      <c r="M235" t="s">
        <v>31</v>
      </c>
      <c r="N235" t="s">
        <v>126</v>
      </c>
      <c r="O235">
        <v>1</v>
      </c>
      <c r="P235" t="s">
        <v>24</v>
      </c>
      <c r="R235" t="s">
        <v>29</v>
      </c>
      <c r="S235" t="s">
        <v>38</v>
      </c>
      <c r="V235" t="s">
        <v>695</v>
      </c>
    </row>
    <row r="236" spans="1:22">
      <c r="A236" t="s">
        <v>487</v>
      </c>
      <c r="D236" t="s">
        <v>112</v>
      </c>
      <c r="E236" t="s">
        <v>151</v>
      </c>
      <c r="F236" t="s">
        <v>203</v>
      </c>
      <c r="G236" t="s">
        <v>283</v>
      </c>
      <c r="I236">
        <v>22</v>
      </c>
      <c r="J236">
        <v>4</v>
      </c>
      <c r="K236" t="s">
        <v>199</v>
      </c>
      <c r="L236" t="s">
        <v>51</v>
      </c>
      <c r="M236" t="s">
        <v>35</v>
      </c>
      <c r="N236" t="s">
        <v>118</v>
      </c>
      <c r="O236">
        <v>3</v>
      </c>
      <c r="P236" t="s">
        <v>29</v>
      </c>
      <c r="R236" t="s">
        <v>786</v>
      </c>
      <c r="S236" t="s">
        <v>693</v>
      </c>
      <c r="V236" t="s">
        <v>695</v>
      </c>
    </row>
    <row r="237" spans="1:22">
      <c r="A237" t="s">
        <v>488</v>
      </c>
      <c r="D237" t="s">
        <v>102</v>
      </c>
      <c r="E237" t="s">
        <v>113</v>
      </c>
      <c r="G237" t="s">
        <v>845</v>
      </c>
      <c r="I237">
        <v>20</v>
      </c>
      <c r="J237">
        <v>7</v>
      </c>
      <c r="L237" t="s">
        <v>99</v>
      </c>
      <c r="M237" t="s">
        <v>31</v>
      </c>
      <c r="N237" t="s">
        <v>122</v>
      </c>
      <c r="O237">
        <v>1</v>
      </c>
      <c r="P237" t="s">
        <v>29</v>
      </c>
      <c r="R237" t="s">
        <v>918</v>
      </c>
      <c r="S237" t="s">
        <v>878</v>
      </c>
      <c r="V237" t="s">
        <v>700</v>
      </c>
    </row>
    <row r="238" spans="1:22">
      <c r="A238" t="s">
        <v>489</v>
      </c>
      <c r="D238" t="s">
        <v>22</v>
      </c>
      <c r="E238" t="s">
        <v>21</v>
      </c>
      <c r="F238" t="s">
        <v>14</v>
      </c>
      <c r="I238">
        <v>12</v>
      </c>
      <c r="J238">
        <v>0</v>
      </c>
      <c r="L238" t="s">
        <v>99</v>
      </c>
      <c r="N238" t="s">
        <v>118</v>
      </c>
      <c r="P238" t="s">
        <v>24</v>
      </c>
      <c r="R238" t="s">
        <v>25</v>
      </c>
      <c r="S238" t="s">
        <v>38</v>
      </c>
      <c r="V238" t="s">
        <v>695</v>
      </c>
    </row>
    <row r="239" spans="1:22">
      <c r="A239" t="s">
        <v>490</v>
      </c>
      <c r="D239" t="s">
        <v>102</v>
      </c>
      <c r="E239" t="s">
        <v>614</v>
      </c>
      <c r="I239">
        <v>15</v>
      </c>
      <c r="J239">
        <v>3</v>
      </c>
      <c r="L239" t="s">
        <v>99</v>
      </c>
      <c r="M239" t="s">
        <v>285</v>
      </c>
      <c r="N239" t="s">
        <v>28</v>
      </c>
      <c r="O239">
        <v>1</v>
      </c>
      <c r="P239" t="s">
        <v>29</v>
      </c>
      <c r="V239" t="s">
        <v>60</v>
      </c>
    </row>
    <row r="240" spans="1:22">
      <c r="A240" t="s">
        <v>491</v>
      </c>
      <c r="D240" t="s">
        <v>22</v>
      </c>
      <c r="E240" t="s">
        <v>105</v>
      </c>
      <c r="F240" t="s">
        <v>20</v>
      </c>
      <c r="L240" t="s">
        <v>17</v>
      </c>
      <c r="M240" t="s">
        <v>919</v>
      </c>
      <c r="N240" t="s">
        <v>150</v>
      </c>
      <c r="P240" t="s">
        <v>24</v>
      </c>
      <c r="R240" t="s">
        <v>43</v>
      </c>
      <c r="V240" t="s">
        <v>695</v>
      </c>
    </row>
    <row r="241" spans="1:22">
      <c r="A241" t="s">
        <v>492</v>
      </c>
      <c r="D241" t="s">
        <v>34</v>
      </c>
      <c r="E241" t="s">
        <v>15</v>
      </c>
      <c r="F241" t="s">
        <v>20</v>
      </c>
      <c r="G241" t="s">
        <v>920</v>
      </c>
      <c r="I241">
        <v>31</v>
      </c>
      <c r="J241">
        <v>16</v>
      </c>
      <c r="K241" t="s">
        <v>118</v>
      </c>
      <c r="L241" t="s">
        <v>17</v>
      </c>
      <c r="N241" t="s">
        <v>286</v>
      </c>
      <c r="P241" t="s">
        <v>198</v>
      </c>
      <c r="R241" t="s">
        <v>43</v>
      </c>
      <c r="S241" t="s">
        <v>29</v>
      </c>
      <c r="V241" t="s">
        <v>695</v>
      </c>
    </row>
    <row r="242" spans="1:22">
      <c r="A242" t="s">
        <v>574</v>
      </c>
      <c r="D242" t="s">
        <v>39</v>
      </c>
      <c r="E242" t="s">
        <v>21</v>
      </c>
      <c r="F242" t="s">
        <v>20</v>
      </c>
      <c r="I242">
        <v>3</v>
      </c>
      <c r="J242">
        <v>0</v>
      </c>
      <c r="L242" t="s">
        <v>17</v>
      </c>
      <c r="N242" t="s">
        <v>114</v>
      </c>
      <c r="P242" t="s">
        <v>38</v>
      </c>
      <c r="R242" t="s">
        <v>29</v>
      </c>
      <c r="S242" t="s">
        <v>38</v>
      </c>
      <c r="V242" t="s">
        <v>695</v>
      </c>
    </row>
    <row r="243" spans="1:22">
      <c r="A243" t="s">
        <v>493</v>
      </c>
      <c r="D243" t="s">
        <v>39</v>
      </c>
      <c r="E243" t="s">
        <v>105</v>
      </c>
      <c r="L243" t="s">
        <v>17</v>
      </c>
      <c r="M243" t="s">
        <v>179</v>
      </c>
      <c r="N243" t="s">
        <v>141</v>
      </c>
      <c r="P243" t="s">
        <v>43</v>
      </c>
      <c r="R243" t="s">
        <v>29</v>
      </c>
      <c r="V243" t="s">
        <v>695</v>
      </c>
    </row>
    <row r="244" spans="1:22">
      <c r="A244" t="s">
        <v>494</v>
      </c>
      <c r="D244" t="s">
        <v>112</v>
      </c>
      <c r="E244" t="s">
        <v>109</v>
      </c>
      <c r="G244" t="s">
        <v>850</v>
      </c>
      <c r="H244" t="s">
        <v>711</v>
      </c>
      <c r="I244">
        <v>9</v>
      </c>
      <c r="J244">
        <v>0</v>
      </c>
      <c r="L244" t="s">
        <v>750</v>
      </c>
      <c r="M244" t="s">
        <v>851</v>
      </c>
      <c r="N244" t="s">
        <v>287</v>
      </c>
      <c r="P244" t="s">
        <v>615</v>
      </c>
      <c r="R244" t="s">
        <v>852</v>
      </c>
      <c r="S244" t="s">
        <v>662</v>
      </c>
      <c r="T244" t="s">
        <v>711</v>
      </c>
      <c r="U244" t="s">
        <v>711</v>
      </c>
      <c r="V244" t="s">
        <v>853</v>
      </c>
    </row>
    <row r="245" spans="1:22">
      <c r="A245" t="s">
        <v>495</v>
      </c>
      <c r="D245" t="s">
        <v>112</v>
      </c>
      <c r="E245" t="s">
        <v>21</v>
      </c>
      <c r="F245" t="s">
        <v>20</v>
      </c>
      <c r="I245">
        <v>4</v>
      </c>
      <c r="J245">
        <v>0</v>
      </c>
      <c r="L245" t="s">
        <v>616</v>
      </c>
      <c r="M245" t="s">
        <v>205</v>
      </c>
      <c r="N245" t="s">
        <v>177</v>
      </c>
      <c r="O245">
        <v>3</v>
      </c>
      <c r="P245" t="s">
        <v>38</v>
      </c>
      <c r="R245" t="s">
        <v>68</v>
      </c>
      <c r="S245" t="s">
        <v>68</v>
      </c>
      <c r="V245" t="s">
        <v>631</v>
      </c>
    </row>
    <row r="246" spans="1:22">
      <c r="A246" t="s">
        <v>496</v>
      </c>
      <c r="D246" t="s">
        <v>45</v>
      </c>
      <c r="E246" t="s">
        <v>33</v>
      </c>
      <c r="F246" t="s">
        <v>20</v>
      </c>
      <c r="G246" t="s">
        <v>288</v>
      </c>
      <c r="I246">
        <v>2</v>
      </c>
      <c r="J246">
        <v>2</v>
      </c>
      <c r="K246" t="s">
        <v>143</v>
      </c>
      <c r="L246" t="s">
        <v>99</v>
      </c>
      <c r="M246" t="s">
        <v>27</v>
      </c>
      <c r="N246" t="s">
        <v>140</v>
      </c>
      <c r="P246" t="s">
        <v>38</v>
      </c>
      <c r="R246" t="s">
        <v>29</v>
      </c>
      <c r="S246" t="s">
        <v>38</v>
      </c>
      <c r="V246" t="s">
        <v>43</v>
      </c>
    </row>
    <row r="247" spans="1:22">
      <c r="A247" t="s">
        <v>497</v>
      </c>
      <c r="D247" t="s">
        <v>39</v>
      </c>
      <c r="E247" t="s">
        <v>105</v>
      </c>
      <c r="F247" t="s">
        <v>20</v>
      </c>
      <c r="L247" t="s">
        <v>17</v>
      </c>
      <c r="M247" t="s">
        <v>179</v>
      </c>
      <c r="N247" t="s">
        <v>122</v>
      </c>
      <c r="O247">
        <v>1</v>
      </c>
      <c r="P247" t="s">
        <v>29</v>
      </c>
      <c r="R247" t="s">
        <v>29</v>
      </c>
      <c r="S247" t="s">
        <v>29</v>
      </c>
      <c r="V247" t="s">
        <v>706</v>
      </c>
    </row>
    <row r="248" spans="1:22">
      <c r="A248" t="s">
        <v>498</v>
      </c>
      <c r="D248" t="s">
        <v>22</v>
      </c>
      <c r="E248" t="s">
        <v>194</v>
      </c>
      <c r="F248" t="s">
        <v>20</v>
      </c>
      <c r="I248">
        <v>4</v>
      </c>
      <c r="J248">
        <v>1</v>
      </c>
      <c r="K248" t="s">
        <v>37</v>
      </c>
      <c r="L248" t="s">
        <v>17</v>
      </c>
      <c r="M248" t="s">
        <v>210</v>
      </c>
      <c r="N248" t="s">
        <v>37</v>
      </c>
      <c r="O248">
        <v>3</v>
      </c>
      <c r="P248" t="s">
        <v>38</v>
      </c>
      <c r="R248" t="s">
        <v>38</v>
      </c>
      <c r="S248" t="s">
        <v>38</v>
      </c>
      <c r="V248" t="s">
        <v>43</v>
      </c>
    </row>
    <row r="249" spans="1:22">
      <c r="A249" t="s">
        <v>499</v>
      </c>
      <c r="D249" t="s">
        <v>112</v>
      </c>
      <c r="E249" t="s">
        <v>113</v>
      </c>
      <c r="F249" t="s">
        <v>176</v>
      </c>
      <c r="G249" t="s">
        <v>854</v>
      </c>
      <c r="I249">
        <v>2</v>
      </c>
      <c r="J249">
        <v>2</v>
      </c>
      <c r="K249" t="s">
        <v>231</v>
      </c>
      <c r="L249" t="s">
        <v>99</v>
      </c>
      <c r="M249" t="s">
        <v>205</v>
      </c>
      <c r="N249" t="s">
        <v>140</v>
      </c>
      <c r="O249">
        <v>2</v>
      </c>
      <c r="P249" t="s">
        <v>38</v>
      </c>
      <c r="R249" t="s">
        <v>29</v>
      </c>
      <c r="S249" t="s">
        <v>68</v>
      </c>
    </row>
    <row r="250" spans="1:22">
      <c r="A250" t="s">
        <v>500</v>
      </c>
      <c r="D250" t="s">
        <v>124</v>
      </c>
      <c r="E250" t="s">
        <v>117</v>
      </c>
      <c r="F250" t="s">
        <v>129</v>
      </c>
      <c r="L250" t="s">
        <v>17</v>
      </c>
      <c r="M250" t="s">
        <v>210</v>
      </c>
      <c r="N250" t="s">
        <v>152</v>
      </c>
      <c r="P250" t="s">
        <v>38</v>
      </c>
      <c r="R250" t="s">
        <v>289</v>
      </c>
      <c r="S250" t="s">
        <v>29</v>
      </c>
      <c r="V250" t="s">
        <v>290</v>
      </c>
    </row>
    <row r="251" spans="1:22">
      <c r="A251" t="s">
        <v>501</v>
      </c>
      <c r="D251" t="s">
        <v>202</v>
      </c>
      <c r="E251" t="s">
        <v>105</v>
      </c>
      <c r="F251" t="s">
        <v>20</v>
      </c>
      <c r="I251">
        <v>1</v>
      </c>
      <c r="J251">
        <v>0</v>
      </c>
      <c r="L251" t="s">
        <v>17</v>
      </c>
      <c r="M251" t="s">
        <v>65</v>
      </c>
      <c r="N251" t="s">
        <v>119</v>
      </c>
      <c r="O251">
        <v>6</v>
      </c>
      <c r="P251" t="s">
        <v>38</v>
      </c>
      <c r="R251" t="s">
        <v>617</v>
      </c>
      <c r="S251" t="s">
        <v>38</v>
      </c>
      <c r="V251" t="s">
        <v>695</v>
      </c>
    </row>
    <row r="252" spans="1:22">
      <c r="A252" t="s">
        <v>502</v>
      </c>
      <c r="D252" t="s">
        <v>22</v>
      </c>
      <c r="E252" t="s">
        <v>105</v>
      </c>
      <c r="F252" t="s">
        <v>20</v>
      </c>
      <c r="L252" t="s">
        <v>17</v>
      </c>
      <c r="N252" t="s">
        <v>243</v>
      </c>
      <c r="O252">
        <v>1</v>
      </c>
      <c r="P252" t="s">
        <v>38</v>
      </c>
      <c r="R252" t="s">
        <v>291</v>
      </c>
      <c r="S252" t="s">
        <v>38</v>
      </c>
      <c r="V252" t="s">
        <v>292</v>
      </c>
    </row>
    <row r="253" spans="1:22">
      <c r="A253" t="s">
        <v>503</v>
      </c>
      <c r="D253" t="s">
        <v>34</v>
      </c>
      <c r="E253" t="s">
        <v>21</v>
      </c>
      <c r="F253" t="s">
        <v>20</v>
      </c>
      <c r="I253">
        <v>6</v>
      </c>
      <c r="J253">
        <v>0</v>
      </c>
      <c r="L253" t="s">
        <v>17</v>
      </c>
      <c r="M253" t="s">
        <v>205</v>
      </c>
      <c r="N253" t="s">
        <v>226</v>
      </c>
      <c r="P253" t="s">
        <v>38</v>
      </c>
      <c r="R253" t="s">
        <v>29</v>
      </c>
      <c r="S253" t="s">
        <v>29</v>
      </c>
      <c r="V253" t="s">
        <v>196</v>
      </c>
    </row>
    <row r="254" spans="1:22">
      <c r="A254" t="s">
        <v>504</v>
      </c>
      <c r="D254" t="s">
        <v>102</v>
      </c>
      <c r="E254" t="s">
        <v>109</v>
      </c>
      <c r="F254" t="s">
        <v>129</v>
      </c>
      <c r="I254">
        <v>1</v>
      </c>
      <c r="J254">
        <v>0</v>
      </c>
      <c r="L254" t="s">
        <v>17</v>
      </c>
      <c r="M254" t="s">
        <v>179</v>
      </c>
      <c r="N254" t="s">
        <v>219</v>
      </c>
      <c r="O254">
        <v>1</v>
      </c>
      <c r="P254" t="s">
        <v>38</v>
      </c>
      <c r="R254" t="s">
        <v>68</v>
      </c>
      <c r="S254" t="s">
        <v>38</v>
      </c>
      <c r="V254" t="s">
        <v>855</v>
      </c>
    </row>
    <row r="255" spans="1:22">
      <c r="A255" t="s">
        <v>505</v>
      </c>
      <c r="L255" t="s">
        <v>17</v>
      </c>
      <c r="M255" t="s">
        <v>179</v>
      </c>
      <c r="N255" t="s">
        <v>138</v>
      </c>
      <c r="O255">
        <v>1</v>
      </c>
      <c r="R255" t="s">
        <v>29</v>
      </c>
    </row>
    <row r="256" spans="1:22">
      <c r="A256" t="s">
        <v>506</v>
      </c>
      <c r="D256" t="s">
        <v>112</v>
      </c>
      <c r="E256" t="s">
        <v>113</v>
      </c>
      <c r="F256" t="s">
        <v>20</v>
      </c>
      <c r="G256" t="s">
        <v>921</v>
      </c>
      <c r="I256">
        <v>11</v>
      </c>
      <c r="J256">
        <v>4</v>
      </c>
      <c r="K256" t="s">
        <v>152</v>
      </c>
      <c r="L256" t="s">
        <v>17</v>
      </c>
      <c r="M256" t="s">
        <v>210</v>
      </c>
      <c r="N256" t="s">
        <v>152</v>
      </c>
      <c r="P256" t="s">
        <v>38</v>
      </c>
      <c r="R256" t="s">
        <v>129</v>
      </c>
      <c r="S256" t="s">
        <v>618</v>
      </c>
      <c r="V256" t="s">
        <v>290</v>
      </c>
    </row>
    <row r="257" spans="1:22">
      <c r="A257" t="s">
        <v>507</v>
      </c>
      <c r="D257" t="s">
        <v>124</v>
      </c>
      <c r="E257" t="s">
        <v>109</v>
      </c>
      <c r="F257" t="s">
        <v>20</v>
      </c>
      <c r="I257">
        <v>5</v>
      </c>
      <c r="J257">
        <v>0</v>
      </c>
      <c r="L257" t="s">
        <v>42</v>
      </c>
      <c r="N257" t="s">
        <v>152</v>
      </c>
      <c r="P257" t="s">
        <v>38</v>
      </c>
      <c r="R257" t="s">
        <v>38</v>
      </c>
      <c r="S257" t="s">
        <v>38</v>
      </c>
      <c r="V257" t="s">
        <v>290</v>
      </c>
    </row>
    <row r="258" spans="1:22">
      <c r="A258" t="s">
        <v>62</v>
      </c>
      <c r="D258" t="s">
        <v>50</v>
      </c>
      <c r="E258" t="s">
        <v>21</v>
      </c>
      <c r="F258" t="s">
        <v>20</v>
      </c>
      <c r="I258">
        <v>3</v>
      </c>
      <c r="J258">
        <v>0</v>
      </c>
      <c r="L258" t="s">
        <v>17</v>
      </c>
      <c r="N258" t="s">
        <v>247</v>
      </c>
      <c r="O258">
        <v>2</v>
      </c>
      <c r="P258" t="s">
        <v>38</v>
      </c>
      <c r="R258" t="s">
        <v>29</v>
      </c>
      <c r="S258" t="s">
        <v>856</v>
      </c>
      <c r="V258" t="s">
        <v>43</v>
      </c>
    </row>
    <row r="259" spans="1:22">
      <c r="A259" t="s">
        <v>508</v>
      </c>
      <c r="D259" t="s">
        <v>50</v>
      </c>
      <c r="E259" t="s">
        <v>105</v>
      </c>
      <c r="L259" t="s">
        <v>17</v>
      </c>
      <c r="M259" t="s">
        <v>179</v>
      </c>
      <c r="N259" t="s">
        <v>123</v>
      </c>
      <c r="O259" t="s">
        <v>215</v>
      </c>
      <c r="P259" t="s">
        <v>38</v>
      </c>
      <c r="R259" t="s">
        <v>38</v>
      </c>
      <c r="S259" t="s">
        <v>38</v>
      </c>
      <c r="V259" t="s">
        <v>857</v>
      </c>
    </row>
    <row r="260" spans="1:22">
      <c r="A260" t="s">
        <v>509</v>
      </c>
      <c r="C260">
        <v>0</v>
      </c>
      <c r="D260" t="s">
        <v>34</v>
      </c>
      <c r="E260" t="s">
        <v>33</v>
      </c>
      <c r="F260" t="s">
        <v>20</v>
      </c>
      <c r="G260" t="s">
        <v>619</v>
      </c>
      <c r="I260">
        <v>4</v>
      </c>
      <c r="J260">
        <v>4</v>
      </c>
      <c r="K260" t="s">
        <v>152</v>
      </c>
      <c r="L260" t="s">
        <v>99</v>
      </c>
      <c r="M260" t="s">
        <v>65</v>
      </c>
      <c r="N260" t="s">
        <v>138</v>
      </c>
      <c r="O260">
        <v>3</v>
      </c>
      <c r="P260" t="s">
        <v>38</v>
      </c>
      <c r="R260" t="s">
        <v>293</v>
      </c>
      <c r="S260" t="s">
        <v>68</v>
      </c>
      <c r="V260" t="s">
        <v>700</v>
      </c>
    </row>
    <row r="261" spans="1:22">
      <c r="A261" t="s">
        <v>510</v>
      </c>
      <c r="D261" t="s">
        <v>22</v>
      </c>
      <c r="E261" t="s">
        <v>105</v>
      </c>
      <c r="F261" t="s">
        <v>20</v>
      </c>
      <c r="L261" t="s">
        <v>99</v>
      </c>
      <c r="M261" t="s">
        <v>179</v>
      </c>
      <c r="N261" t="s">
        <v>294</v>
      </c>
      <c r="O261">
        <v>2</v>
      </c>
      <c r="P261" t="s">
        <v>38</v>
      </c>
      <c r="R261" t="s">
        <v>38</v>
      </c>
      <c r="S261" t="s">
        <v>38</v>
      </c>
      <c r="V261" t="s">
        <v>695</v>
      </c>
    </row>
    <row r="262" spans="1:22">
      <c r="A262" t="s">
        <v>511</v>
      </c>
      <c r="D262" t="s">
        <v>102</v>
      </c>
      <c r="E262" t="s">
        <v>620</v>
      </c>
      <c r="G262" t="s">
        <v>858</v>
      </c>
      <c r="I262">
        <v>23</v>
      </c>
      <c r="J262">
        <v>14</v>
      </c>
      <c r="K262" t="s">
        <v>103</v>
      </c>
      <c r="L262" t="s">
        <v>17</v>
      </c>
      <c r="N262" t="s">
        <v>118</v>
      </c>
      <c r="P262" t="s">
        <v>29</v>
      </c>
      <c r="Q262" t="s">
        <v>702</v>
      </c>
      <c r="R262" t="s">
        <v>29</v>
      </c>
      <c r="S262" t="s">
        <v>621</v>
      </c>
      <c r="V262" t="s">
        <v>196</v>
      </c>
    </row>
    <row r="263" spans="1:22">
      <c r="A263" t="s">
        <v>512</v>
      </c>
      <c r="D263" t="s">
        <v>34</v>
      </c>
      <c r="E263" t="s">
        <v>21</v>
      </c>
      <c r="F263" t="s">
        <v>20</v>
      </c>
      <c r="G263" t="s">
        <v>685</v>
      </c>
      <c r="I263">
        <v>6</v>
      </c>
      <c r="J263">
        <v>0</v>
      </c>
      <c r="L263" t="s">
        <v>51</v>
      </c>
      <c r="N263" t="s">
        <v>125</v>
      </c>
      <c r="O263">
        <v>2</v>
      </c>
      <c r="P263" t="s">
        <v>38</v>
      </c>
      <c r="R263" t="s">
        <v>29</v>
      </c>
      <c r="S263" t="s">
        <v>149</v>
      </c>
      <c r="V263" t="s">
        <v>198</v>
      </c>
    </row>
    <row r="264" spans="1:22">
      <c r="A264" t="s">
        <v>513</v>
      </c>
      <c r="D264" t="s">
        <v>22</v>
      </c>
      <c r="E264" t="s">
        <v>194</v>
      </c>
      <c r="F264" t="s">
        <v>20</v>
      </c>
      <c r="G264" t="s">
        <v>922</v>
      </c>
      <c r="I264">
        <v>14</v>
      </c>
      <c r="J264">
        <v>11</v>
      </c>
      <c r="K264" t="s">
        <v>137</v>
      </c>
      <c r="L264" t="s">
        <v>99</v>
      </c>
      <c r="M264" t="s">
        <v>923</v>
      </c>
      <c r="N264" t="s">
        <v>106</v>
      </c>
      <c r="P264" t="s">
        <v>29</v>
      </c>
      <c r="R264" t="s">
        <v>29</v>
      </c>
      <c r="S264" t="s">
        <v>29</v>
      </c>
      <c r="V264" t="s">
        <v>859</v>
      </c>
    </row>
    <row r="265" spans="1:22">
      <c r="A265" t="s">
        <v>514</v>
      </c>
      <c r="C265">
        <v>28</v>
      </c>
      <c r="D265" t="s">
        <v>34</v>
      </c>
      <c r="E265" t="s">
        <v>21</v>
      </c>
      <c r="F265" t="s">
        <v>20</v>
      </c>
      <c r="G265" t="s">
        <v>860</v>
      </c>
      <c r="I265">
        <v>5</v>
      </c>
      <c r="J265">
        <v>0</v>
      </c>
      <c r="K265" t="s">
        <v>295</v>
      </c>
      <c r="L265" t="s">
        <v>99</v>
      </c>
      <c r="N265" t="s">
        <v>295</v>
      </c>
      <c r="O265">
        <v>1</v>
      </c>
      <c r="P265" t="s">
        <v>43</v>
      </c>
      <c r="R265" t="s">
        <v>43</v>
      </c>
      <c r="S265" t="s">
        <v>29</v>
      </c>
      <c r="V265" t="s">
        <v>695</v>
      </c>
    </row>
    <row r="266" spans="1:22">
      <c r="A266" t="s">
        <v>515</v>
      </c>
      <c r="D266" t="s">
        <v>39</v>
      </c>
      <c r="E266" t="s">
        <v>33</v>
      </c>
      <c r="F266" t="s">
        <v>20</v>
      </c>
      <c r="G266" t="s">
        <v>296</v>
      </c>
      <c r="I266">
        <v>3</v>
      </c>
      <c r="J266">
        <v>2</v>
      </c>
      <c r="K266" t="s">
        <v>197</v>
      </c>
      <c r="L266" t="s">
        <v>17</v>
      </c>
      <c r="N266" t="s">
        <v>125</v>
      </c>
      <c r="O266">
        <v>1</v>
      </c>
      <c r="P266" t="s">
        <v>297</v>
      </c>
      <c r="R266" t="s">
        <v>29</v>
      </c>
      <c r="S266" t="s">
        <v>29</v>
      </c>
      <c r="V266" t="s">
        <v>700</v>
      </c>
    </row>
    <row r="267" spans="1:22">
      <c r="A267" t="s">
        <v>516</v>
      </c>
      <c r="D267" t="s">
        <v>22</v>
      </c>
      <c r="E267" t="s">
        <v>21</v>
      </c>
      <c r="F267" t="s">
        <v>20</v>
      </c>
      <c r="I267">
        <v>3</v>
      </c>
      <c r="J267">
        <v>0</v>
      </c>
      <c r="L267" t="s">
        <v>17</v>
      </c>
      <c r="M267" t="s">
        <v>205</v>
      </c>
      <c r="N267" t="s">
        <v>122</v>
      </c>
      <c r="O267">
        <v>1</v>
      </c>
      <c r="P267" t="s">
        <v>29</v>
      </c>
      <c r="R267" t="s">
        <v>29</v>
      </c>
      <c r="V267" t="s">
        <v>695</v>
      </c>
    </row>
    <row r="268" spans="1:22">
      <c r="A268" t="s">
        <v>517</v>
      </c>
      <c r="D268" t="s">
        <v>112</v>
      </c>
      <c r="E268" t="s">
        <v>113</v>
      </c>
      <c r="G268" t="s">
        <v>201</v>
      </c>
      <c r="I268">
        <v>18</v>
      </c>
      <c r="J268">
        <v>4</v>
      </c>
      <c r="L268" t="s">
        <v>99</v>
      </c>
      <c r="M268" t="s">
        <v>638</v>
      </c>
      <c r="N268" t="s">
        <v>298</v>
      </c>
      <c r="P268" t="s">
        <v>29</v>
      </c>
      <c r="Q268" t="s">
        <v>66</v>
      </c>
      <c r="R268" t="s">
        <v>38</v>
      </c>
      <c r="S268" t="s">
        <v>149</v>
      </c>
      <c r="V268" t="s">
        <v>26</v>
      </c>
    </row>
    <row r="269" spans="1:22">
      <c r="A269" t="s">
        <v>518</v>
      </c>
      <c r="C269">
        <v>14</v>
      </c>
      <c r="D269" t="s">
        <v>45</v>
      </c>
      <c r="E269" t="s">
        <v>21</v>
      </c>
      <c r="F269" t="s">
        <v>20</v>
      </c>
      <c r="G269" t="s">
        <v>924</v>
      </c>
      <c r="I269">
        <v>20</v>
      </c>
      <c r="J269">
        <v>1</v>
      </c>
      <c r="L269" t="s">
        <v>99</v>
      </c>
      <c r="M269" t="s">
        <v>179</v>
      </c>
      <c r="N269" t="s">
        <v>125</v>
      </c>
      <c r="O269">
        <v>2</v>
      </c>
      <c r="P269" t="s">
        <v>24</v>
      </c>
      <c r="R269" t="s">
        <v>183</v>
      </c>
      <c r="S269" t="s">
        <v>38</v>
      </c>
      <c r="V269" t="s">
        <v>26</v>
      </c>
    </row>
    <row r="270" spans="1:22">
      <c r="A270" t="s">
        <v>519</v>
      </c>
      <c r="D270" t="s">
        <v>22</v>
      </c>
      <c r="E270" t="s">
        <v>33</v>
      </c>
      <c r="F270" t="s">
        <v>20</v>
      </c>
      <c r="G270" t="s">
        <v>653</v>
      </c>
      <c r="I270">
        <v>14</v>
      </c>
      <c r="J270">
        <v>5</v>
      </c>
      <c r="L270" t="s">
        <v>99</v>
      </c>
      <c r="M270" t="s">
        <v>861</v>
      </c>
      <c r="N270" t="s">
        <v>243</v>
      </c>
      <c r="O270">
        <v>2</v>
      </c>
      <c r="P270" t="s">
        <v>29</v>
      </c>
      <c r="Q270" t="s">
        <v>64</v>
      </c>
      <c r="R270" t="s">
        <v>289</v>
      </c>
      <c r="S270" t="s">
        <v>38</v>
      </c>
      <c r="V270" t="s">
        <v>26</v>
      </c>
    </row>
    <row r="271" spans="1:22">
      <c r="A271" t="s">
        <v>575</v>
      </c>
      <c r="D271" t="s">
        <v>112</v>
      </c>
      <c r="E271" t="s">
        <v>151</v>
      </c>
      <c r="F271" t="s">
        <v>20</v>
      </c>
      <c r="G271" t="s">
        <v>862</v>
      </c>
      <c r="I271">
        <v>11</v>
      </c>
      <c r="J271" s="11">
        <v>45451</v>
      </c>
      <c r="K271" t="s">
        <v>247</v>
      </c>
      <c r="L271" t="s">
        <v>99</v>
      </c>
      <c r="M271" t="s">
        <v>863</v>
      </c>
      <c r="N271" t="s">
        <v>133</v>
      </c>
      <c r="P271" t="s">
        <v>29</v>
      </c>
      <c r="Q271" t="s">
        <v>864</v>
      </c>
      <c r="R271" t="s">
        <v>183</v>
      </c>
      <c r="S271" t="s">
        <v>29</v>
      </c>
    </row>
    <row r="272" spans="1:22">
      <c r="A272" t="s">
        <v>520</v>
      </c>
      <c r="D272" t="s">
        <v>34</v>
      </c>
      <c r="E272" t="s">
        <v>113</v>
      </c>
      <c r="F272" t="s">
        <v>129</v>
      </c>
      <c r="G272" t="s">
        <v>865</v>
      </c>
      <c r="I272">
        <v>9</v>
      </c>
      <c r="J272">
        <v>2</v>
      </c>
      <c r="K272" t="s">
        <v>137</v>
      </c>
      <c r="L272" t="s">
        <v>99</v>
      </c>
      <c r="N272" t="s">
        <v>103</v>
      </c>
      <c r="O272">
        <v>1</v>
      </c>
      <c r="R272" t="s">
        <v>608</v>
      </c>
      <c r="S272" t="s">
        <v>608</v>
      </c>
      <c r="V272" t="s">
        <v>695</v>
      </c>
    </row>
    <row r="273" spans="1:22">
      <c r="A273" t="s">
        <v>521</v>
      </c>
      <c r="D273" t="s">
        <v>34</v>
      </c>
      <c r="E273" t="s">
        <v>151</v>
      </c>
      <c r="G273" t="s">
        <v>866</v>
      </c>
      <c r="I273">
        <v>19</v>
      </c>
      <c r="J273">
        <v>12</v>
      </c>
      <c r="L273" t="s">
        <v>99</v>
      </c>
      <c r="N273" t="s">
        <v>100</v>
      </c>
      <c r="P273" t="s">
        <v>154</v>
      </c>
      <c r="R273" t="s">
        <v>38</v>
      </c>
      <c r="S273" t="s">
        <v>38</v>
      </c>
      <c r="V273" t="s">
        <v>695</v>
      </c>
    </row>
    <row r="274" spans="1:22">
      <c r="A274" t="s">
        <v>522</v>
      </c>
      <c r="D274" t="s">
        <v>112</v>
      </c>
      <c r="E274" t="s">
        <v>151</v>
      </c>
      <c r="G274" t="s">
        <v>925</v>
      </c>
      <c r="H274" t="s">
        <v>711</v>
      </c>
      <c r="I274">
        <v>106</v>
      </c>
      <c r="J274">
        <v>23</v>
      </c>
      <c r="L274" t="s">
        <v>153</v>
      </c>
      <c r="N274" t="s">
        <v>103</v>
      </c>
      <c r="R274" t="s">
        <v>29</v>
      </c>
      <c r="S274" t="s">
        <v>608</v>
      </c>
      <c r="T274" t="s">
        <v>711</v>
      </c>
      <c r="U274" t="s">
        <v>711</v>
      </c>
    </row>
    <row r="275" spans="1:22">
      <c r="A275" t="s">
        <v>523</v>
      </c>
      <c r="D275" t="s">
        <v>34</v>
      </c>
      <c r="E275" t="s">
        <v>113</v>
      </c>
      <c r="F275" t="s">
        <v>129</v>
      </c>
      <c r="G275" t="s">
        <v>155</v>
      </c>
      <c r="I275">
        <v>4</v>
      </c>
      <c r="J275">
        <v>1</v>
      </c>
      <c r="K275" t="s">
        <v>137</v>
      </c>
      <c r="L275" t="s">
        <v>99</v>
      </c>
      <c r="M275" t="s">
        <v>65</v>
      </c>
      <c r="N275" t="s">
        <v>103</v>
      </c>
      <c r="P275" t="s">
        <v>47</v>
      </c>
      <c r="R275" t="s">
        <v>608</v>
      </c>
      <c r="S275" t="s">
        <v>608</v>
      </c>
      <c r="V275" t="s">
        <v>695</v>
      </c>
    </row>
    <row r="276" spans="1:22">
      <c r="A276" t="s">
        <v>524</v>
      </c>
      <c r="D276" t="s">
        <v>34</v>
      </c>
      <c r="E276" t="s">
        <v>151</v>
      </c>
      <c r="F276" t="s">
        <v>20</v>
      </c>
      <c r="G276" t="s">
        <v>867</v>
      </c>
      <c r="I276">
        <v>40</v>
      </c>
      <c r="J276">
        <v>13</v>
      </c>
      <c r="K276" t="s">
        <v>140</v>
      </c>
      <c r="L276" t="s">
        <v>99</v>
      </c>
      <c r="M276" t="s">
        <v>65</v>
      </c>
      <c r="N276" t="s">
        <v>213</v>
      </c>
      <c r="P276" t="s">
        <v>29</v>
      </c>
      <c r="R276" t="s">
        <v>38</v>
      </c>
      <c r="S276" t="s">
        <v>38</v>
      </c>
      <c r="V276" t="s">
        <v>695</v>
      </c>
    </row>
    <row r="277" spans="1:22">
      <c r="A277" t="s">
        <v>576</v>
      </c>
      <c r="D277" t="s">
        <v>22</v>
      </c>
      <c r="E277" t="s">
        <v>105</v>
      </c>
      <c r="F277" t="s">
        <v>20</v>
      </c>
      <c r="G277" t="s">
        <v>868</v>
      </c>
      <c r="I277">
        <v>4</v>
      </c>
      <c r="J277">
        <v>0</v>
      </c>
      <c r="L277" t="s">
        <v>51</v>
      </c>
      <c r="N277" t="s">
        <v>131</v>
      </c>
      <c r="O277">
        <v>1</v>
      </c>
      <c r="P277" t="s">
        <v>19</v>
      </c>
      <c r="R277" t="s">
        <v>104</v>
      </c>
      <c r="S277" t="s">
        <v>19</v>
      </c>
      <c r="V277" t="s">
        <v>665</v>
      </c>
    </row>
    <row r="278" spans="1:22">
      <c r="A278" t="s">
        <v>577</v>
      </c>
      <c r="C278">
        <v>23</v>
      </c>
      <c r="D278" t="s">
        <v>39</v>
      </c>
      <c r="E278" t="s">
        <v>194</v>
      </c>
      <c r="F278" t="s">
        <v>20</v>
      </c>
      <c r="G278" t="s">
        <v>869</v>
      </c>
      <c r="I278">
        <v>9</v>
      </c>
      <c r="J278">
        <v>8</v>
      </c>
      <c r="K278" t="s">
        <v>134</v>
      </c>
      <c r="L278" t="s">
        <v>51</v>
      </c>
      <c r="M278" t="s">
        <v>185</v>
      </c>
      <c r="N278" t="s">
        <v>125</v>
      </c>
      <c r="O278">
        <v>1</v>
      </c>
      <c r="P278" t="s">
        <v>19</v>
      </c>
      <c r="R278" t="s">
        <v>870</v>
      </c>
      <c r="S278" t="s">
        <v>104</v>
      </c>
      <c r="V278" t="s">
        <v>198</v>
      </c>
    </row>
    <row r="279" spans="1:22">
      <c r="A279" t="s">
        <v>578</v>
      </c>
      <c r="D279" t="s">
        <v>202</v>
      </c>
      <c r="E279" t="s">
        <v>105</v>
      </c>
      <c r="F279" t="s">
        <v>20</v>
      </c>
      <c r="I279">
        <v>1</v>
      </c>
      <c r="J279">
        <v>0</v>
      </c>
      <c r="L279" t="s">
        <v>51</v>
      </c>
      <c r="N279" t="s">
        <v>152</v>
      </c>
      <c r="O279">
        <v>1</v>
      </c>
      <c r="P279" t="s">
        <v>19</v>
      </c>
      <c r="R279" t="s">
        <v>104</v>
      </c>
      <c r="S279" t="s">
        <v>19</v>
      </c>
      <c r="V279" t="s">
        <v>43</v>
      </c>
    </row>
    <row r="280" spans="1:22">
      <c r="A280" t="s">
        <v>579</v>
      </c>
      <c r="D280" t="s">
        <v>39</v>
      </c>
      <c r="E280" t="s">
        <v>105</v>
      </c>
      <c r="F280" t="s">
        <v>20</v>
      </c>
      <c r="G280" t="s">
        <v>926</v>
      </c>
      <c r="I280">
        <v>4</v>
      </c>
      <c r="J280">
        <v>0</v>
      </c>
      <c r="L280" t="s">
        <v>17</v>
      </c>
      <c r="N280" t="s">
        <v>125</v>
      </c>
      <c r="O280">
        <v>1</v>
      </c>
      <c r="P280" t="s">
        <v>19</v>
      </c>
      <c r="R280" t="s">
        <v>19</v>
      </c>
      <c r="S280" t="s">
        <v>19</v>
      </c>
      <c r="V280" t="s">
        <v>43</v>
      </c>
    </row>
    <row r="281" spans="1:22">
      <c r="A281" t="s">
        <v>580</v>
      </c>
      <c r="D281" t="s">
        <v>202</v>
      </c>
      <c r="E281" t="s">
        <v>105</v>
      </c>
      <c r="F281" t="s">
        <v>20</v>
      </c>
      <c r="G281" t="s">
        <v>676</v>
      </c>
      <c r="I281">
        <v>4</v>
      </c>
      <c r="J281">
        <v>2</v>
      </c>
      <c r="K281" t="s">
        <v>143</v>
      </c>
      <c r="L281" t="s">
        <v>17</v>
      </c>
      <c r="N281" t="s">
        <v>654</v>
      </c>
      <c r="O281">
        <v>2</v>
      </c>
      <c r="P281" t="s">
        <v>19</v>
      </c>
      <c r="R281" t="s">
        <v>19</v>
      </c>
      <c r="S281" t="s">
        <v>19</v>
      </c>
      <c r="V281" t="s">
        <v>43</v>
      </c>
    </row>
    <row r="282" spans="1:22">
      <c r="A282" t="s">
        <v>581</v>
      </c>
      <c r="D282" t="s">
        <v>39</v>
      </c>
      <c r="E282" t="s">
        <v>105</v>
      </c>
      <c r="F282" t="s">
        <v>20</v>
      </c>
      <c r="G282" t="s">
        <v>871</v>
      </c>
      <c r="I282">
        <v>13</v>
      </c>
      <c r="J282">
        <v>0</v>
      </c>
      <c r="L282" t="s">
        <v>51</v>
      </c>
      <c r="M282" t="s">
        <v>31</v>
      </c>
      <c r="N282" t="s">
        <v>231</v>
      </c>
      <c r="O282">
        <v>1</v>
      </c>
      <c r="P282" t="s">
        <v>19</v>
      </c>
      <c r="R282" t="s">
        <v>19</v>
      </c>
      <c r="S282" t="s">
        <v>19</v>
      </c>
      <c r="V282" t="s">
        <v>43</v>
      </c>
    </row>
    <row r="283" spans="1:22">
      <c r="A283" t="s">
        <v>582</v>
      </c>
      <c r="D283" t="s">
        <v>102</v>
      </c>
      <c r="E283" t="s">
        <v>109</v>
      </c>
      <c r="I283">
        <v>3</v>
      </c>
      <c r="J283">
        <v>0</v>
      </c>
      <c r="L283" t="s">
        <v>99</v>
      </c>
      <c r="M283" t="s">
        <v>65</v>
      </c>
      <c r="N283" t="s">
        <v>122</v>
      </c>
      <c r="P283" t="s">
        <v>38</v>
      </c>
      <c r="R283" t="s">
        <v>655</v>
      </c>
      <c r="S283" t="s">
        <v>38</v>
      </c>
      <c r="V283" t="s">
        <v>26</v>
      </c>
    </row>
    <row r="284" spans="1:22">
      <c r="A284" t="s">
        <v>583</v>
      </c>
      <c r="D284" t="s">
        <v>39</v>
      </c>
      <c r="E284" t="s">
        <v>105</v>
      </c>
      <c r="F284" t="s">
        <v>20</v>
      </c>
      <c r="G284" t="s">
        <v>663</v>
      </c>
      <c r="I284">
        <v>1</v>
      </c>
      <c r="J284">
        <v>1</v>
      </c>
      <c r="K284" t="s">
        <v>670</v>
      </c>
      <c r="L284" t="s">
        <v>17</v>
      </c>
      <c r="N284" t="s">
        <v>872</v>
      </c>
      <c r="O284">
        <v>1</v>
      </c>
      <c r="R284" t="s">
        <v>873</v>
      </c>
    </row>
    <row r="285" spans="1:22">
      <c r="A285" t="s">
        <v>584</v>
      </c>
      <c r="D285" t="s">
        <v>34</v>
      </c>
      <c r="E285" t="s">
        <v>105</v>
      </c>
      <c r="L285" t="s">
        <v>17</v>
      </c>
      <c r="M285" t="s">
        <v>179</v>
      </c>
      <c r="N285" t="s">
        <v>666</v>
      </c>
      <c r="P285" t="s">
        <v>38</v>
      </c>
      <c r="R285" t="s">
        <v>47</v>
      </c>
      <c r="S285" t="s">
        <v>157</v>
      </c>
      <c r="V285" t="s">
        <v>700</v>
      </c>
    </row>
    <row r="286" spans="1:22">
      <c r="A286" t="s">
        <v>585</v>
      </c>
      <c r="D286" t="s">
        <v>34</v>
      </c>
      <c r="E286" t="s">
        <v>33</v>
      </c>
      <c r="F286" t="s">
        <v>20</v>
      </c>
      <c r="G286" t="s">
        <v>874</v>
      </c>
      <c r="I286">
        <v>33</v>
      </c>
      <c r="J286">
        <v>4</v>
      </c>
      <c r="K286" t="s">
        <v>233</v>
      </c>
      <c r="L286" t="s">
        <v>99</v>
      </c>
      <c r="M286" t="s">
        <v>121</v>
      </c>
      <c r="N286" t="s">
        <v>233</v>
      </c>
      <c r="P286" t="s">
        <v>29</v>
      </c>
      <c r="R286" t="s">
        <v>157</v>
      </c>
      <c r="S286" t="s">
        <v>29</v>
      </c>
      <c r="V286" t="s">
        <v>875</v>
      </c>
    </row>
    <row r="287" spans="1:22">
      <c r="A287" t="s">
        <v>525</v>
      </c>
      <c r="C287">
        <v>0</v>
      </c>
      <c r="D287" t="s">
        <v>112</v>
      </c>
      <c r="E287" t="s">
        <v>690</v>
      </c>
      <c r="F287" t="s">
        <v>176</v>
      </c>
      <c r="G287" t="s">
        <v>927</v>
      </c>
      <c r="I287">
        <v>77</v>
      </c>
      <c r="J287">
        <v>40</v>
      </c>
      <c r="K287" t="s">
        <v>141</v>
      </c>
      <c r="L287" t="s">
        <v>130</v>
      </c>
      <c r="N287" t="s">
        <v>299</v>
      </c>
      <c r="O287">
        <v>1</v>
      </c>
      <c r="P287" t="s">
        <v>38</v>
      </c>
      <c r="R287" t="s">
        <v>300</v>
      </c>
      <c r="S287" t="s">
        <v>29</v>
      </c>
      <c r="V287" t="s">
        <v>695</v>
      </c>
    </row>
    <row r="288" spans="1:22">
      <c r="A288" t="s">
        <v>586</v>
      </c>
      <c r="D288" t="s">
        <v>22</v>
      </c>
      <c r="E288" t="s">
        <v>21</v>
      </c>
      <c r="I288">
        <v>2</v>
      </c>
      <c r="J288">
        <v>0</v>
      </c>
      <c r="L288" t="s">
        <v>51</v>
      </c>
      <c r="M288" t="s">
        <v>185</v>
      </c>
      <c r="N288" t="s">
        <v>118</v>
      </c>
      <c r="O288">
        <v>1</v>
      </c>
      <c r="P288" t="s">
        <v>29</v>
      </c>
      <c r="R288" t="s">
        <v>29</v>
      </c>
      <c r="S288" t="s">
        <v>129</v>
      </c>
      <c r="V288" t="s">
        <v>43</v>
      </c>
    </row>
    <row r="289" spans="1:22">
      <c r="A289" t="s">
        <v>587</v>
      </c>
      <c r="C289" t="s">
        <v>656</v>
      </c>
      <c r="D289" t="s">
        <v>34</v>
      </c>
      <c r="E289" t="s">
        <v>33</v>
      </c>
      <c r="F289" t="s">
        <v>20</v>
      </c>
      <c r="G289" t="s">
        <v>628</v>
      </c>
      <c r="I289">
        <v>4</v>
      </c>
      <c r="J289">
        <v>1</v>
      </c>
      <c r="K289" t="s">
        <v>664</v>
      </c>
      <c r="L289" t="s">
        <v>51</v>
      </c>
      <c r="N289" t="s">
        <v>186</v>
      </c>
      <c r="O289" t="s">
        <v>673</v>
      </c>
      <c r="P289" t="s">
        <v>43</v>
      </c>
      <c r="R289" t="s">
        <v>29</v>
      </c>
      <c r="S289" t="s">
        <v>29</v>
      </c>
      <c r="V289" t="s">
        <v>695</v>
      </c>
    </row>
    <row r="290" spans="1:22">
      <c r="A290" t="s">
        <v>526</v>
      </c>
      <c r="D290" t="s">
        <v>34</v>
      </c>
      <c r="E290" t="s">
        <v>105</v>
      </c>
      <c r="F290" t="s">
        <v>20</v>
      </c>
      <c r="L290" t="s">
        <v>668</v>
      </c>
      <c r="M290" t="s">
        <v>179</v>
      </c>
      <c r="N290" t="s">
        <v>214</v>
      </c>
      <c r="O290">
        <v>2</v>
      </c>
      <c r="P290" t="s">
        <v>38</v>
      </c>
      <c r="R290" t="s">
        <v>301</v>
      </c>
      <c r="V29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2024-12-06T10:54:58Z</dcterms:modified>
  <cp:category/>
  <cp:contentStatus/>
</cp:coreProperties>
</file>