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mistral\"/>
    </mc:Choice>
  </mc:AlternateContent>
  <xr:revisionPtr revIDLastSave="0" documentId="13_ncr:1_{63F95BA7-9714-4D92-B612-230F6755DBC4}"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3" i="19"/>
  <c r="AC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53" i="19"/>
  <c r="AC54" i="19"/>
  <c r="AC55" i="19"/>
  <c r="AC56" i="19"/>
  <c r="AC57" i="19"/>
  <c r="AC58" i="19"/>
  <c r="AC59" i="19"/>
  <c r="AC60" i="19"/>
  <c r="AC61" i="19"/>
  <c r="AC62" i="19"/>
  <c r="AC63" i="19"/>
  <c r="AC64" i="19"/>
  <c r="AC65" i="19"/>
  <c r="AC66" i="19"/>
  <c r="AC67" i="19"/>
  <c r="AC68" i="19"/>
  <c r="AC69" i="19"/>
  <c r="AC70" i="19"/>
  <c r="AC71" i="19"/>
  <c r="AC72" i="19"/>
  <c r="AC73" i="19"/>
  <c r="AC74" i="19"/>
  <c r="AC75" i="19"/>
  <c r="AC76" i="19"/>
  <c r="AC77" i="19"/>
  <c r="AC78" i="19"/>
  <c r="AC79" i="19"/>
  <c r="AC80" i="19"/>
  <c r="AC81" i="19"/>
  <c r="AC82" i="19"/>
  <c r="AC83" i="19"/>
  <c r="AC84" i="19"/>
  <c r="AC85" i="19"/>
  <c r="AC86" i="19"/>
  <c r="AC87" i="19"/>
  <c r="AC88" i="19"/>
  <c r="AC89" i="19"/>
  <c r="AC90" i="19"/>
  <c r="AC91" i="19"/>
  <c r="AC92" i="19"/>
  <c r="AC93" i="19"/>
  <c r="AC94" i="19"/>
  <c r="AC95" i="19"/>
  <c r="AC96" i="19"/>
  <c r="AC97" i="19"/>
  <c r="AC98" i="19"/>
  <c r="AC99" i="19"/>
  <c r="AC100" i="19"/>
  <c r="AC101" i="19"/>
  <c r="AC102" i="19"/>
  <c r="AC103" i="19"/>
  <c r="AC104" i="19"/>
  <c r="AC105" i="19"/>
  <c r="AC106" i="19"/>
  <c r="AC107" i="19"/>
  <c r="AC108" i="19"/>
  <c r="AC109" i="19"/>
  <c r="AC110" i="19"/>
  <c r="AC111" i="19"/>
  <c r="AC112" i="19"/>
  <c r="AC113" i="19"/>
  <c r="AC114" i="19"/>
  <c r="AC115" i="19"/>
  <c r="AC116" i="19"/>
  <c r="AC117" i="19"/>
  <c r="AC118" i="19"/>
  <c r="AC119" i="19"/>
  <c r="AC120" i="19"/>
  <c r="AC121" i="19"/>
  <c r="AC122" i="19"/>
  <c r="AC123" i="19"/>
  <c r="AC124" i="19"/>
  <c r="AC125" i="19"/>
  <c r="AC126" i="19"/>
  <c r="AC127" i="19"/>
  <c r="AC128" i="19"/>
  <c r="AC129" i="19"/>
  <c r="AC130" i="19"/>
  <c r="AC131" i="19"/>
  <c r="AC132" i="19"/>
  <c r="AC133" i="19"/>
  <c r="AC134" i="19"/>
  <c r="AC135" i="19"/>
  <c r="AC136" i="19"/>
  <c r="AC137" i="19"/>
  <c r="AC138" i="19"/>
  <c r="AC139" i="19"/>
  <c r="AC140" i="19"/>
  <c r="AC141" i="19"/>
  <c r="AC142" i="19"/>
  <c r="AC143" i="19"/>
  <c r="AC144" i="19"/>
  <c r="AC145" i="19"/>
  <c r="AC146" i="19"/>
  <c r="AC147" i="19"/>
  <c r="AC148" i="19"/>
  <c r="AC149" i="19"/>
  <c r="AC150" i="19"/>
  <c r="AC151" i="19"/>
  <c r="AC152" i="19"/>
  <c r="AC153" i="19"/>
  <c r="AC154" i="19"/>
  <c r="AC155" i="19"/>
  <c r="AC156" i="19"/>
  <c r="AC157" i="19"/>
  <c r="AC158" i="19"/>
  <c r="AC159" i="19"/>
  <c r="AC160" i="19"/>
  <c r="AC161" i="19"/>
  <c r="AC162" i="19"/>
  <c r="AC163" i="19"/>
  <c r="AC164" i="19"/>
  <c r="AC165" i="19"/>
  <c r="AC166" i="19"/>
  <c r="AC167" i="19"/>
  <c r="AC168" i="19"/>
  <c r="AC169" i="19"/>
  <c r="AC170" i="19"/>
  <c r="AC171" i="19"/>
  <c r="AC172" i="19"/>
  <c r="AC173" i="19"/>
  <c r="AC174" i="19"/>
  <c r="AC175" i="19"/>
  <c r="AC176" i="19"/>
  <c r="AC177" i="19"/>
  <c r="AC178" i="19"/>
  <c r="AC179" i="19"/>
  <c r="AC180" i="19"/>
  <c r="AC181" i="19"/>
  <c r="AC182" i="19"/>
  <c r="AC183" i="19"/>
  <c r="AC184" i="19"/>
  <c r="AC185" i="19"/>
  <c r="AC186" i="19"/>
  <c r="AC187" i="19"/>
  <c r="AC188" i="19"/>
  <c r="AC189" i="19"/>
  <c r="AC190" i="19"/>
  <c r="AC191" i="19"/>
  <c r="AC192" i="19"/>
  <c r="AC193" i="19"/>
  <c r="AC194" i="19"/>
  <c r="AC195" i="19"/>
  <c r="AC196" i="19"/>
  <c r="AC197" i="19"/>
  <c r="AC198" i="19"/>
  <c r="AC199" i="19"/>
  <c r="AC200" i="19"/>
  <c r="AC201" i="19"/>
  <c r="AC202" i="19"/>
  <c r="AC203" i="19"/>
  <c r="AC204" i="19"/>
  <c r="AC205" i="19"/>
  <c r="AC206" i="19"/>
  <c r="AC207" i="19"/>
  <c r="AC208" i="19"/>
  <c r="AC209" i="19"/>
  <c r="AC210" i="19"/>
  <c r="AC211" i="19"/>
  <c r="AC212" i="19"/>
  <c r="AC213" i="19"/>
  <c r="AC214" i="19"/>
  <c r="AC215" i="19"/>
  <c r="AC216" i="19"/>
  <c r="AC217" i="19"/>
  <c r="AC218" i="19"/>
  <c r="AC219" i="19"/>
  <c r="AC220" i="19"/>
  <c r="AC221" i="19"/>
  <c r="AC222" i="19"/>
  <c r="AC223" i="19"/>
  <c r="AC224" i="19"/>
  <c r="AC225" i="19"/>
  <c r="AC226" i="19"/>
  <c r="AC227" i="19"/>
  <c r="AC228" i="19"/>
  <c r="AC229" i="19"/>
  <c r="AC230" i="19"/>
  <c r="AC231" i="19"/>
  <c r="AC232" i="19"/>
  <c r="AC233" i="19"/>
  <c r="AC234" i="19"/>
  <c r="AC235" i="19"/>
  <c r="AC236" i="19"/>
  <c r="AC237" i="19"/>
  <c r="AC238" i="19"/>
  <c r="AC239" i="19"/>
  <c r="AC240" i="19"/>
  <c r="AC241" i="19"/>
  <c r="AC242" i="19"/>
  <c r="AC243" i="19"/>
  <c r="AC244" i="19"/>
  <c r="AC245" i="19"/>
  <c r="AC246" i="19"/>
  <c r="AC247" i="19"/>
  <c r="AC248" i="19"/>
  <c r="AC249" i="19"/>
  <c r="AC250" i="19"/>
  <c r="AC251" i="19"/>
  <c r="AC252" i="19"/>
  <c r="AC253" i="19"/>
  <c r="AC254" i="19"/>
  <c r="AC255" i="19"/>
  <c r="AC256" i="19"/>
  <c r="AC257" i="19"/>
  <c r="AC258" i="19"/>
  <c r="AC259" i="19"/>
  <c r="AC260" i="19"/>
  <c r="AC261" i="19"/>
  <c r="AC262" i="19"/>
  <c r="AC263" i="19"/>
  <c r="AC264" i="19"/>
  <c r="AC265" i="19"/>
  <c r="AC266" i="19"/>
  <c r="AC267" i="19"/>
  <c r="AC268" i="19"/>
  <c r="AC269" i="19"/>
  <c r="AC270" i="19"/>
  <c r="AC271" i="19"/>
  <c r="AC272" i="19"/>
  <c r="AC273" i="19"/>
  <c r="AC274" i="19"/>
  <c r="AC275" i="19"/>
  <c r="AC276" i="19"/>
  <c r="AC277" i="19"/>
  <c r="AC278" i="19"/>
  <c r="AC279" i="19"/>
  <c r="AC280" i="19"/>
  <c r="AC281" i="19"/>
  <c r="AC282" i="19"/>
  <c r="AC283" i="19"/>
  <c r="AC284" i="19"/>
  <c r="AC286" i="19"/>
  <c r="AC287" i="19"/>
  <c r="AC288" i="19"/>
  <c r="AC289" i="19"/>
  <c r="AC290" i="19"/>
  <c r="AC291" i="19"/>
  <c r="AC285" i="19"/>
  <c r="Y112" i="19" l="1"/>
  <c r="Y113" i="19"/>
  <c r="Y114" i="19"/>
  <c r="Y116" i="19"/>
  <c r="Y117" i="19"/>
  <c r="Y118" i="19"/>
  <c r="Y119" i="19"/>
  <c r="Y122" i="19"/>
  <c r="Y123" i="19"/>
  <c r="Y126" i="19"/>
  <c r="Y127" i="19"/>
  <c r="Y128" i="19"/>
  <c r="Y129" i="19"/>
  <c r="Y130" i="19"/>
  <c r="Y131" i="19"/>
  <c r="Y132" i="19"/>
  <c r="Y133" i="19"/>
  <c r="Y134" i="19"/>
  <c r="Y135" i="19"/>
  <c r="Y136" i="19"/>
  <c r="Y137" i="19"/>
  <c r="Y138" i="19"/>
  <c r="Y140" i="19"/>
  <c r="Y142" i="19"/>
  <c r="Y144" i="19"/>
  <c r="Y150" i="19"/>
  <c r="Y152" i="19"/>
  <c r="Y153" i="19"/>
  <c r="Y154" i="19"/>
  <c r="Y155" i="19"/>
  <c r="Y156" i="19"/>
  <c r="Y158" i="19"/>
  <c r="Y159" i="19"/>
  <c r="Y160" i="19"/>
  <c r="Y161" i="19"/>
  <c r="Y162" i="19"/>
  <c r="Y164" i="19"/>
  <c r="Y165" i="19"/>
  <c r="Y166" i="19"/>
  <c r="Y167" i="19"/>
  <c r="Y168" i="19"/>
  <c r="Y169" i="19"/>
  <c r="Y170" i="19"/>
  <c r="Y171" i="19"/>
  <c r="Y172" i="19"/>
  <c r="Y173" i="19"/>
  <c r="Y174" i="19"/>
  <c r="Y175" i="19"/>
  <c r="Y176" i="19"/>
  <c r="Y177" i="19"/>
  <c r="Y178" i="19"/>
  <c r="Y179" i="19"/>
  <c r="Y180" i="19"/>
  <c r="Y181" i="19"/>
  <c r="Y182" i="19"/>
  <c r="Y183" i="19"/>
  <c r="Y184" i="19"/>
  <c r="Y185" i="19"/>
  <c r="Y186" i="19"/>
  <c r="Y187" i="19"/>
  <c r="Y188" i="19"/>
  <c r="Y189" i="19"/>
  <c r="Y190" i="19"/>
  <c r="Y191" i="19"/>
  <c r="Y192" i="19"/>
  <c r="Y193" i="19"/>
  <c r="Y194" i="19"/>
  <c r="Y195" i="19"/>
  <c r="Y196" i="19"/>
  <c r="Y197" i="19"/>
  <c r="Y198" i="19"/>
  <c r="Y199" i="19"/>
  <c r="Y200" i="19"/>
  <c r="Y201" i="19"/>
  <c r="Y202" i="19"/>
  <c r="Y203" i="19"/>
  <c r="Y204" i="19"/>
  <c r="Y205" i="19"/>
  <c r="Y206" i="19"/>
  <c r="Y207" i="19"/>
  <c r="Y208" i="19"/>
  <c r="Y209" i="19"/>
  <c r="Y210" i="19"/>
  <c r="Y211" i="19"/>
  <c r="Y212" i="19"/>
  <c r="Y213" i="19"/>
  <c r="Y214" i="19"/>
  <c r="Y215" i="19"/>
  <c r="Y216" i="19"/>
  <c r="Y218" i="19"/>
  <c r="Y219" i="19"/>
  <c r="Y220" i="19"/>
  <c r="Y221" i="19"/>
  <c r="Y222" i="19"/>
  <c r="Y223" i="19"/>
  <c r="Y225" i="19"/>
  <c r="Y227" i="19"/>
  <c r="Y228" i="19"/>
  <c r="Y229" i="19"/>
  <c r="Y230" i="19"/>
  <c r="Y232" i="19"/>
  <c r="Y233" i="19"/>
  <c r="Y235" i="19"/>
  <c r="Y236" i="19"/>
  <c r="Y238" i="19"/>
  <c r="Y239" i="19"/>
  <c r="Y240" i="19"/>
  <c r="Y241" i="19"/>
  <c r="Y243" i="19"/>
  <c r="Y244" i="19"/>
  <c r="Y245" i="19"/>
  <c r="Y247" i="19"/>
  <c r="Y248" i="19"/>
  <c r="Y249" i="19"/>
  <c r="Y252" i="19"/>
  <c r="Y253" i="19"/>
  <c r="Y255" i="19"/>
  <c r="Y256" i="19"/>
  <c r="Y258" i="19"/>
  <c r="Y259" i="19"/>
  <c r="Y260" i="19"/>
  <c r="Y262" i="19"/>
  <c r="Y265" i="19"/>
  <c r="Y267" i="19"/>
  <c r="Y268" i="19"/>
  <c r="Y270" i="19"/>
  <c r="Y271" i="19"/>
  <c r="Y274" i="19"/>
  <c r="Y277" i="19"/>
  <c r="Y278" i="19"/>
  <c r="Y280" i="19"/>
  <c r="Y281" i="19"/>
  <c r="Y282" i="19"/>
  <c r="Y283" i="19"/>
  <c r="Y284" i="19"/>
  <c r="Y285" i="19"/>
  <c r="Y286" i="19"/>
  <c r="Y289" i="19"/>
  <c r="Y291" i="19"/>
  <c r="Y5" i="19"/>
  <c r="Y6" i="19"/>
  <c r="Y7" i="19"/>
  <c r="Y8" i="19"/>
  <c r="Y9" i="19"/>
  <c r="Y11" i="19"/>
  <c r="Y12" i="19"/>
  <c r="Y13" i="19"/>
  <c r="Y14" i="19"/>
  <c r="Y15" i="19"/>
  <c r="Y16" i="19"/>
  <c r="Y20" i="19"/>
  <c r="Y21" i="19"/>
  <c r="Y22" i="19"/>
  <c r="Y23" i="19"/>
  <c r="Y25" i="19"/>
  <c r="Y27" i="19"/>
  <c r="Y31" i="19"/>
  <c r="Y32" i="19"/>
  <c r="Y33" i="19"/>
  <c r="Y36" i="19"/>
  <c r="Y37" i="19"/>
  <c r="Y39" i="19"/>
  <c r="Y40" i="19"/>
  <c r="Y41" i="19"/>
  <c r="Y43" i="19"/>
  <c r="Y47" i="19"/>
  <c r="Y48" i="19"/>
  <c r="Y49" i="19"/>
  <c r="Y50" i="19"/>
  <c r="Y51" i="19"/>
  <c r="Y52" i="19"/>
  <c r="Y53" i="19"/>
  <c r="Y56" i="19"/>
  <c r="Y57" i="19"/>
  <c r="Y58" i="19"/>
  <c r="Y60" i="19"/>
  <c r="Y61" i="19"/>
  <c r="Y62" i="19"/>
  <c r="Y65" i="19"/>
  <c r="Y66" i="19"/>
  <c r="Y67" i="19"/>
  <c r="Y70" i="19"/>
  <c r="Y71" i="19"/>
  <c r="Y72" i="19"/>
  <c r="Y75" i="19"/>
  <c r="Y76" i="19"/>
  <c r="Y77" i="19"/>
  <c r="Y79" i="19"/>
  <c r="Y82" i="19"/>
  <c r="Y85" i="19"/>
  <c r="Y86" i="19"/>
  <c r="Y87" i="19"/>
  <c r="Y88" i="19"/>
  <c r="Y92" i="19"/>
  <c r="Y93" i="19"/>
  <c r="Y95" i="19"/>
  <c r="Y96" i="19"/>
  <c r="Y97" i="19"/>
  <c r="Y99" i="19"/>
  <c r="Y100" i="19"/>
  <c r="Y104" i="19"/>
  <c r="Y106" i="19"/>
  <c r="Y107" i="19"/>
  <c r="Y109"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S226" i="19"/>
  <c r="S227" i="19"/>
  <c r="S228" i="19"/>
  <c r="S229" i="19"/>
  <c r="S230" i="19"/>
  <c r="S231" i="19"/>
  <c r="S232" i="19"/>
  <c r="S233" i="19"/>
  <c r="S234" i="19"/>
  <c r="S235" i="19"/>
  <c r="S236" i="19"/>
  <c r="S237" i="19"/>
  <c r="S238" i="19"/>
  <c r="S239" i="19"/>
  <c r="S240" i="19"/>
  <c r="S241" i="19"/>
  <c r="S242" i="19"/>
  <c r="S243" i="19"/>
  <c r="S244" i="19"/>
  <c r="S245" i="19"/>
  <c r="S246" i="19"/>
  <c r="S247" i="19"/>
  <c r="S248" i="19"/>
  <c r="S249" i="19"/>
  <c r="S250" i="19"/>
  <c r="S251" i="19"/>
  <c r="S252" i="19"/>
  <c r="S253" i="19"/>
  <c r="S254" i="19"/>
  <c r="S255" i="19"/>
  <c r="S256" i="19"/>
  <c r="S257" i="19"/>
  <c r="S258" i="19"/>
  <c r="S259" i="19"/>
  <c r="S260" i="19"/>
  <c r="S261" i="19"/>
  <c r="S262" i="19"/>
  <c r="S263" i="19"/>
  <c r="S264" i="19"/>
  <c r="S265" i="19"/>
  <c r="S266" i="19"/>
  <c r="S267" i="19"/>
  <c r="S268" i="19"/>
  <c r="S269" i="19"/>
  <c r="S270" i="19"/>
  <c r="S271" i="19"/>
  <c r="S272" i="19"/>
  <c r="S273" i="19"/>
  <c r="S274" i="19"/>
  <c r="S275" i="19"/>
  <c r="S276" i="19"/>
  <c r="S277" i="19"/>
  <c r="S278" i="19"/>
  <c r="S279" i="19"/>
  <c r="S280" i="19"/>
  <c r="S281" i="19"/>
  <c r="S282" i="19"/>
  <c r="S283" i="19"/>
  <c r="S284" i="19"/>
  <c r="S285" i="19"/>
  <c r="S286" i="19"/>
  <c r="S287" i="19"/>
  <c r="S288" i="19"/>
  <c r="S289" i="19"/>
  <c r="S290" i="19"/>
  <c r="S291" i="19"/>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U4" i="19" l="1"/>
  <c r="U10" i="19"/>
  <c r="U15" i="19"/>
  <c r="U19" i="19"/>
  <c r="U21" i="19"/>
  <c r="U24" i="19"/>
  <c r="U26" i="19"/>
  <c r="U36" i="19"/>
  <c r="U43" i="19"/>
  <c r="U44" i="19"/>
  <c r="U50" i="19"/>
  <c r="U53" i="19"/>
  <c r="U54" i="19"/>
  <c r="U95" i="19"/>
  <c r="U113" i="19"/>
  <c r="U115" i="19"/>
  <c r="U117" i="19"/>
  <c r="U125" i="19"/>
  <c r="U126" i="19"/>
  <c r="U128" i="19"/>
  <c r="U129" i="19"/>
  <c r="U132" i="19"/>
  <c r="U133" i="19"/>
  <c r="U134" i="19"/>
  <c r="U137" i="19"/>
  <c r="U138" i="19"/>
  <c r="U141" i="19"/>
  <c r="U145" i="19"/>
  <c r="U151" i="19"/>
  <c r="U155" i="19"/>
  <c r="U157" i="19"/>
  <c r="U163" i="19"/>
  <c r="U164" i="19"/>
  <c r="U169" i="19"/>
  <c r="U173" i="19"/>
  <c r="U182" i="19"/>
  <c r="U190" i="19"/>
  <c r="U199" i="19"/>
  <c r="U210" i="19"/>
  <c r="U211" i="19"/>
  <c r="U217" i="19"/>
  <c r="U224" i="19"/>
  <c r="U234" i="19"/>
  <c r="U248" i="19"/>
  <c r="U260" i="19"/>
  <c r="U263" i="19"/>
  <c r="U265" i="19"/>
  <c r="U267" i="19"/>
  <c r="U269" i="19"/>
  <c r="U271" i="19"/>
  <c r="U272" i="19"/>
  <c r="U273" i="19"/>
  <c r="U275" i="19"/>
  <c r="U281" i="19"/>
  <c r="U282" i="19"/>
  <c r="U289" i="19"/>
  <c r="U290" i="19"/>
  <c r="U291" i="19"/>
  <c r="H4" i="19"/>
  <c r="AH4" i="19" s="1"/>
  <c r="H5" i="19"/>
  <c r="AH5" i="19" s="1"/>
  <c r="H6" i="19"/>
  <c r="AH6" i="19" s="1"/>
  <c r="H7" i="19"/>
  <c r="AH7" i="19" s="1"/>
  <c r="H8" i="19"/>
  <c r="AH8" i="19" s="1"/>
  <c r="H9" i="19"/>
  <c r="AH9" i="19" s="1"/>
  <c r="H10" i="19"/>
  <c r="AH10" i="19" s="1"/>
  <c r="H11" i="19"/>
  <c r="AH11" i="19" s="1"/>
  <c r="H12" i="19"/>
  <c r="AH12" i="19" s="1"/>
  <c r="H13" i="19"/>
  <c r="AH13" i="19" s="1"/>
  <c r="H14" i="19"/>
  <c r="AH14" i="19" s="1"/>
  <c r="H15" i="19"/>
  <c r="AH15" i="19" s="1"/>
  <c r="H16" i="19"/>
  <c r="AH16" i="19" s="1"/>
  <c r="H17" i="19"/>
  <c r="AH17" i="19" s="1"/>
  <c r="H18" i="19"/>
  <c r="AH18" i="19" s="1"/>
  <c r="H19" i="19"/>
  <c r="AH19" i="19" s="1"/>
  <c r="H20" i="19"/>
  <c r="AH20" i="19" s="1"/>
  <c r="H21" i="19"/>
  <c r="AH21" i="19" s="1"/>
  <c r="H22" i="19"/>
  <c r="AH22" i="19" s="1"/>
  <c r="H23" i="19"/>
  <c r="AH23" i="19" s="1"/>
  <c r="H24" i="19"/>
  <c r="AH24" i="19" s="1"/>
  <c r="H25" i="19"/>
  <c r="AH25" i="19" s="1"/>
  <c r="H26" i="19"/>
  <c r="AH26" i="19" s="1"/>
  <c r="H27" i="19"/>
  <c r="AH27" i="19" s="1"/>
  <c r="H28" i="19"/>
  <c r="AH28" i="19" s="1"/>
  <c r="H29" i="19"/>
  <c r="AH29" i="19" s="1"/>
  <c r="H30" i="19"/>
  <c r="AH30" i="19" s="1"/>
  <c r="H31" i="19"/>
  <c r="AH31" i="19" s="1"/>
  <c r="H32" i="19"/>
  <c r="AH32" i="19" s="1"/>
  <c r="H33" i="19"/>
  <c r="AH33" i="19" s="1"/>
  <c r="H34" i="19"/>
  <c r="AH34" i="19" s="1"/>
  <c r="H35" i="19"/>
  <c r="AH35" i="19" s="1"/>
  <c r="H36" i="19"/>
  <c r="AH36" i="19" s="1"/>
  <c r="H37" i="19"/>
  <c r="AH37" i="19" s="1"/>
  <c r="H38" i="19"/>
  <c r="AH38" i="19" s="1"/>
  <c r="H39" i="19"/>
  <c r="AH39" i="19" s="1"/>
  <c r="H40" i="19"/>
  <c r="AH40" i="19" s="1"/>
  <c r="H41" i="19"/>
  <c r="AH41" i="19" s="1"/>
  <c r="H42" i="19"/>
  <c r="AH42" i="19" s="1"/>
  <c r="H43" i="19"/>
  <c r="AH43" i="19" s="1"/>
  <c r="H44" i="19"/>
  <c r="AH44" i="19" s="1"/>
  <c r="H45" i="19"/>
  <c r="AH45" i="19" s="1"/>
  <c r="H46" i="19"/>
  <c r="AH46" i="19" s="1"/>
  <c r="H47" i="19"/>
  <c r="AH47" i="19" s="1"/>
  <c r="H48" i="19"/>
  <c r="AH48" i="19" s="1"/>
  <c r="H49" i="19"/>
  <c r="AH49" i="19" s="1"/>
  <c r="H50" i="19"/>
  <c r="AH50" i="19" s="1"/>
  <c r="H51" i="19"/>
  <c r="AH51" i="19" s="1"/>
  <c r="H52" i="19"/>
  <c r="AH52" i="19" s="1"/>
  <c r="H53" i="19"/>
  <c r="AH53" i="19" s="1"/>
  <c r="H54" i="19"/>
  <c r="AH54" i="19" s="1"/>
  <c r="H55" i="19"/>
  <c r="AH55" i="19" s="1"/>
  <c r="H56" i="19"/>
  <c r="AH56" i="19" s="1"/>
  <c r="H57" i="19"/>
  <c r="AH57" i="19" s="1"/>
  <c r="H58" i="19"/>
  <c r="AH58" i="19" s="1"/>
  <c r="H59" i="19"/>
  <c r="AH59" i="19" s="1"/>
  <c r="H60" i="19"/>
  <c r="AH60" i="19" s="1"/>
  <c r="H61" i="19"/>
  <c r="AH61" i="19" s="1"/>
  <c r="H62" i="19"/>
  <c r="AH62" i="19" s="1"/>
  <c r="H63" i="19"/>
  <c r="AH63" i="19" s="1"/>
  <c r="H64" i="19"/>
  <c r="AH64" i="19" s="1"/>
  <c r="H65" i="19"/>
  <c r="AH65" i="19" s="1"/>
  <c r="H66" i="19"/>
  <c r="AH66" i="19" s="1"/>
  <c r="H67" i="19"/>
  <c r="AH67" i="19" s="1"/>
  <c r="H68" i="19"/>
  <c r="AH68" i="19" s="1"/>
  <c r="H69" i="19"/>
  <c r="AH69" i="19" s="1"/>
  <c r="AI69" i="19" s="1"/>
  <c r="H70" i="19"/>
  <c r="AH70" i="19" s="1"/>
  <c r="H71" i="19"/>
  <c r="AH71" i="19" s="1"/>
  <c r="H72" i="19"/>
  <c r="AH72" i="19" s="1"/>
  <c r="H73" i="19"/>
  <c r="AH73" i="19" s="1"/>
  <c r="H74" i="19"/>
  <c r="AH74" i="19" s="1"/>
  <c r="H75" i="19"/>
  <c r="AH75" i="19" s="1"/>
  <c r="H76" i="19"/>
  <c r="AH76" i="19" s="1"/>
  <c r="H77" i="19"/>
  <c r="AH77" i="19" s="1"/>
  <c r="H78" i="19"/>
  <c r="AH78" i="19" s="1"/>
  <c r="H79" i="19"/>
  <c r="AH79" i="19" s="1"/>
  <c r="H80" i="19"/>
  <c r="AH80" i="19" s="1"/>
  <c r="H81" i="19"/>
  <c r="AH81" i="19" s="1"/>
  <c r="H82" i="19"/>
  <c r="AH82" i="19" s="1"/>
  <c r="H83" i="19"/>
  <c r="AH83" i="19" s="1"/>
  <c r="H84" i="19"/>
  <c r="AH84" i="19" s="1"/>
  <c r="H85" i="19"/>
  <c r="AH85" i="19" s="1"/>
  <c r="H86" i="19"/>
  <c r="AH86" i="19" s="1"/>
  <c r="H87" i="19"/>
  <c r="AH87" i="19" s="1"/>
  <c r="H88" i="19"/>
  <c r="AH88" i="19" s="1"/>
  <c r="H89" i="19"/>
  <c r="AH89" i="19" s="1"/>
  <c r="H90" i="19"/>
  <c r="AH90" i="19" s="1"/>
  <c r="H91" i="19"/>
  <c r="AH91" i="19" s="1"/>
  <c r="H92" i="19"/>
  <c r="AH92" i="19" s="1"/>
  <c r="H93" i="19"/>
  <c r="AH93" i="19" s="1"/>
  <c r="H94" i="19"/>
  <c r="AH94" i="19" s="1"/>
  <c r="H95" i="19"/>
  <c r="AH95" i="19" s="1"/>
  <c r="H96" i="19"/>
  <c r="AH96" i="19" s="1"/>
  <c r="H97" i="19"/>
  <c r="AH97" i="19" s="1"/>
  <c r="H98" i="19"/>
  <c r="AH98" i="19" s="1"/>
  <c r="H99" i="19"/>
  <c r="AH99" i="19" s="1"/>
  <c r="H100" i="19"/>
  <c r="AH100" i="19" s="1"/>
  <c r="H101" i="19"/>
  <c r="AH101" i="19" s="1"/>
  <c r="H102" i="19"/>
  <c r="AH102" i="19" s="1"/>
  <c r="H103" i="19"/>
  <c r="AH103" i="19" s="1"/>
  <c r="H104" i="19"/>
  <c r="AH104" i="19" s="1"/>
  <c r="H105" i="19"/>
  <c r="AH105" i="19" s="1"/>
  <c r="H106" i="19"/>
  <c r="AH106" i="19" s="1"/>
  <c r="H107" i="19"/>
  <c r="AH107" i="19" s="1"/>
  <c r="H108" i="19"/>
  <c r="AH108" i="19" s="1"/>
  <c r="H109" i="19"/>
  <c r="AH109" i="19" s="1"/>
  <c r="H110" i="19"/>
  <c r="AH110" i="19" s="1"/>
  <c r="H111" i="19"/>
  <c r="AH111" i="19" s="1"/>
  <c r="H112" i="19"/>
  <c r="AH112" i="19" s="1"/>
  <c r="H113" i="19"/>
  <c r="AH113" i="19" s="1"/>
  <c r="H114" i="19"/>
  <c r="AH114" i="19" s="1"/>
  <c r="H115" i="19"/>
  <c r="AH115" i="19" s="1"/>
  <c r="H116" i="19"/>
  <c r="AH116" i="19" s="1"/>
  <c r="H117" i="19"/>
  <c r="AH117" i="19" s="1"/>
  <c r="H118" i="19"/>
  <c r="AH118" i="19" s="1"/>
  <c r="H119" i="19"/>
  <c r="AH119" i="19" s="1"/>
  <c r="H120" i="19"/>
  <c r="AH120" i="19" s="1"/>
  <c r="H121" i="19"/>
  <c r="AH121" i="19" s="1"/>
  <c r="H122" i="19"/>
  <c r="AH122" i="19" s="1"/>
  <c r="H123" i="19"/>
  <c r="AH123" i="19" s="1"/>
  <c r="H124" i="19"/>
  <c r="AH124" i="19" s="1"/>
  <c r="H125" i="19"/>
  <c r="AH125" i="19" s="1"/>
  <c r="H126" i="19"/>
  <c r="AH126" i="19" s="1"/>
  <c r="H127" i="19"/>
  <c r="AH127" i="19" s="1"/>
  <c r="H128" i="19"/>
  <c r="AH128" i="19" s="1"/>
  <c r="H129" i="19"/>
  <c r="AH129" i="19" s="1"/>
  <c r="H130" i="19"/>
  <c r="AH130" i="19" s="1"/>
  <c r="H131" i="19"/>
  <c r="AH131" i="19" s="1"/>
  <c r="H132" i="19"/>
  <c r="AH132" i="19" s="1"/>
  <c r="H133" i="19"/>
  <c r="AH133" i="19" s="1"/>
  <c r="H134" i="19"/>
  <c r="AH134" i="19" s="1"/>
  <c r="H135" i="19"/>
  <c r="AH135" i="19" s="1"/>
  <c r="H136" i="19"/>
  <c r="AH136" i="19" s="1"/>
  <c r="H137" i="19"/>
  <c r="AH137" i="19" s="1"/>
  <c r="H138" i="19"/>
  <c r="AH138" i="19" s="1"/>
  <c r="H139" i="19"/>
  <c r="AH139" i="19" s="1"/>
  <c r="H140" i="19"/>
  <c r="AH140" i="19" s="1"/>
  <c r="H141" i="19"/>
  <c r="AH141" i="19" s="1"/>
  <c r="H142" i="19"/>
  <c r="AH142" i="19" s="1"/>
  <c r="H143" i="19"/>
  <c r="AH143" i="19" s="1"/>
  <c r="H144" i="19"/>
  <c r="AH144" i="19" s="1"/>
  <c r="H145" i="19"/>
  <c r="AH145" i="19" s="1"/>
  <c r="H146" i="19"/>
  <c r="AH146" i="19" s="1"/>
  <c r="H147" i="19"/>
  <c r="AH147" i="19" s="1"/>
  <c r="H148" i="19"/>
  <c r="AH148" i="19" s="1"/>
  <c r="H149" i="19"/>
  <c r="AH149" i="19" s="1"/>
  <c r="H150" i="19"/>
  <c r="AH150" i="19" s="1"/>
  <c r="H151" i="19"/>
  <c r="AH151" i="19" s="1"/>
  <c r="H152" i="19"/>
  <c r="AH152" i="19" s="1"/>
  <c r="H153" i="19"/>
  <c r="AH153" i="19" s="1"/>
  <c r="H154" i="19"/>
  <c r="AH154" i="19" s="1"/>
  <c r="H155" i="19"/>
  <c r="AH155" i="19" s="1"/>
  <c r="H156" i="19"/>
  <c r="AH156" i="19" s="1"/>
  <c r="H157" i="19"/>
  <c r="AH157" i="19" s="1"/>
  <c r="H158" i="19"/>
  <c r="AH158" i="19" s="1"/>
  <c r="H159" i="19"/>
  <c r="AH159" i="19" s="1"/>
  <c r="H160" i="19"/>
  <c r="AH160" i="19" s="1"/>
  <c r="H161" i="19"/>
  <c r="AH161" i="19" s="1"/>
  <c r="H162" i="19"/>
  <c r="AH162" i="19" s="1"/>
  <c r="H163" i="19"/>
  <c r="AH163" i="19" s="1"/>
  <c r="H164" i="19"/>
  <c r="AH164" i="19" s="1"/>
  <c r="H165" i="19"/>
  <c r="AH165" i="19" s="1"/>
  <c r="H166" i="19"/>
  <c r="AH166" i="19" s="1"/>
  <c r="H167" i="19"/>
  <c r="AH167" i="19" s="1"/>
  <c r="H168" i="19"/>
  <c r="AH168" i="19" s="1"/>
  <c r="H169" i="19"/>
  <c r="AH169" i="19" s="1"/>
  <c r="H170" i="19"/>
  <c r="AH170" i="19" s="1"/>
  <c r="H171" i="19"/>
  <c r="AH171" i="19" s="1"/>
  <c r="H172" i="19"/>
  <c r="AH172" i="19" s="1"/>
  <c r="H173" i="19"/>
  <c r="AH173" i="19" s="1"/>
  <c r="H174" i="19"/>
  <c r="AH174" i="19" s="1"/>
  <c r="H175" i="19"/>
  <c r="AH175" i="19" s="1"/>
  <c r="H176" i="19"/>
  <c r="AH176" i="19" s="1"/>
  <c r="H177" i="19"/>
  <c r="AH177" i="19" s="1"/>
  <c r="H178" i="19"/>
  <c r="AH178" i="19" s="1"/>
  <c r="H179" i="19"/>
  <c r="AH179" i="19" s="1"/>
  <c r="H180" i="19"/>
  <c r="AH180" i="19" s="1"/>
  <c r="H181" i="19"/>
  <c r="AH181" i="19" s="1"/>
  <c r="H182" i="19"/>
  <c r="AH182" i="19" s="1"/>
  <c r="H183" i="19"/>
  <c r="AH183" i="19" s="1"/>
  <c r="H184" i="19"/>
  <c r="AH184" i="19" s="1"/>
  <c r="H185" i="19"/>
  <c r="AH185" i="19" s="1"/>
  <c r="H186" i="19"/>
  <c r="AH186" i="19" s="1"/>
  <c r="H187" i="19"/>
  <c r="AH187" i="19" s="1"/>
  <c r="H188" i="19"/>
  <c r="AH188" i="19" s="1"/>
  <c r="H189" i="19"/>
  <c r="AH189" i="19" s="1"/>
  <c r="H190" i="19"/>
  <c r="AH190" i="19" s="1"/>
  <c r="H191" i="19"/>
  <c r="AH191" i="19" s="1"/>
  <c r="H192" i="19"/>
  <c r="AH192" i="19" s="1"/>
  <c r="H193" i="19"/>
  <c r="AH193" i="19" s="1"/>
  <c r="H194" i="19"/>
  <c r="AH194" i="19" s="1"/>
  <c r="H195" i="19"/>
  <c r="AH195" i="19" s="1"/>
  <c r="H196" i="19"/>
  <c r="AH196" i="19" s="1"/>
  <c r="H197" i="19"/>
  <c r="AH197" i="19" s="1"/>
  <c r="H198" i="19"/>
  <c r="AH198" i="19" s="1"/>
  <c r="H199" i="19"/>
  <c r="AH199" i="19" s="1"/>
  <c r="H200" i="19"/>
  <c r="AH200" i="19" s="1"/>
  <c r="H201" i="19"/>
  <c r="AH201" i="19" s="1"/>
  <c r="H202" i="19"/>
  <c r="AH202" i="19" s="1"/>
  <c r="H203" i="19"/>
  <c r="AH203" i="19" s="1"/>
  <c r="H204" i="19"/>
  <c r="AH204" i="19" s="1"/>
  <c r="H205" i="19"/>
  <c r="AH205" i="19" s="1"/>
  <c r="H206" i="19"/>
  <c r="AH206" i="19" s="1"/>
  <c r="H207" i="19"/>
  <c r="AH207" i="19" s="1"/>
  <c r="H208" i="19"/>
  <c r="AH208" i="19" s="1"/>
  <c r="H209" i="19"/>
  <c r="AH209" i="19" s="1"/>
  <c r="H210" i="19"/>
  <c r="AH210" i="19" s="1"/>
  <c r="H211" i="19"/>
  <c r="AH211" i="19" s="1"/>
  <c r="H212" i="19"/>
  <c r="AH212" i="19" s="1"/>
  <c r="H213" i="19"/>
  <c r="AH213" i="19" s="1"/>
  <c r="H214" i="19"/>
  <c r="AH214" i="19" s="1"/>
  <c r="H215" i="19"/>
  <c r="AH215" i="19" s="1"/>
  <c r="H216" i="19"/>
  <c r="AH216" i="19" s="1"/>
  <c r="H217" i="19"/>
  <c r="AH217" i="19" s="1"/>
  <c r="H218" i="19"/>
  <c r="AH218" i="19" s="1"/>
  <c r="H219" i="19"/>
  <c r="AH219" i="19" s="1"/>
  <c r="H220" i="19"/>
  <c r="AH220" i="19" s="1"/>
  <c r="H221" i="19"/>
  <c r="AH221" i="19" s="1"/>
  <c r="H222" i="19"/>
  <c r="AH222" i="19" s="1"/>
  <c r="H223" i="19"/>
  <c r="AH223" i="19" s="1"/>
  <c r="H224" i="19"/>
  <c r="AH224" i="19" s="1"/>
  <c r="H225" i="19"/>
  <c r="AH225" i="19" s="1"/>
  <c r="H226" i="19"/>
  <c r="AH226" i="19" s="1"/>
  <c r="H227" i="19"/>
  <c r="AH227" i="19" s="1"/>
  <c r="H228" i="19"/>
  <c r="AH228" i="19" s="1"/>
  <c r="H229" i="19"/>
  <c r="AH229" i="19" s="1"/>
  <c r="H230" i="19"/>
  <c r="AH230" i="19" s="1"/>
  <c r="H231" i="19"/>
  <c r="AH231" i="19" s="1"/>
  <c r="H232" i="19"/>
  <c r="AH232" i="19" s="1"/>
  <c r="H233" i="19"/>
  <c r="AH233" i="19" s="1"/>
  <c r="H234" i="19"/>
  <c r="AH234" i="19" s="1"/>
  <c r="H235" i="19"/>
  <c r="AH235" i="19" s="1"/>
  <c r="H236" i="19"/>
  <c r="AH236" i="19" s="1"/>
  <c r="H237" i="19"/>
  <c r="AH237" i="19" s="1"/>
  <c r="H238" i="19"/>
  <c r="AH238" i="19" s="1"/>
  <c r="H239" i="19"/>
  <c r="AH239" i="19" s="1"/>
  <c r="H240" i="19"/>
  <c r="AH240" i="19" s="1"/>
  <c r="H241" i="19"/>
  <c r="AH241" i="19" s="1"/>
  <c r="H242" i="19"/>
  <c r="AH242" i="19" s="1"/>
  <c r="H243" i="19"/>
  <c r="AH243" i="19" s="1"/>
  <c r="H244" i="19"/>
  <c r="AH244" i="19" s="1"/>
  <c r="H245" i="19"/>
  <c r="AH245" i="19" s="1"/>
  <c r="H246" i="19"/>
  <c r="AH246" i="19" s="1"/>
  <c r="H247" i="19"/>
  <c r="AH247" i="19" s="1"/>
  <c r="H248" i="19"/>
  <c r="AH248" i="19" s="1"/>
  <c r="H249" i="19"/>
  <c r="AH249" i="19" s="1"/>
  <c r="H250" i="19"/>
  <c r="AH250" i="19" s="1"/>
  <c r="H251" i="19"/>
  <c r="AH251" i="19" s="1"/>
  <c r="H252" i="19"/>
  <c r="AH252" i="19" s="1"/>
  <c r="H253" i="19"/>
  <c r="AH253" i="19" s="1"/>
  <c r="H254" i="19"/>
  <c r="AH254" i="19" s="1"/>
  <c r="H255" i="19"/>
  <c r="AH255" i="19" s="1"/>
  <c r="H256" i="19"/>
  <c r="AH256" i="19" s="1"/>
  <c r="H257" i="19"/>
  <c r="AH257" i="19" s="1"/>
  <c r="H258" i="19"/>
  <c r="AH258" i="19" s="1"/>
  <c r="H259" i="19"/>
  <c r="AH259" i="19" s="1"/>
  <c r="H260" i="19"/>
  <c r="AH260" i="19" s="1"/>
  <c r="H261" i="19"/>
  <c r="AH261" i="19" s="1"/>
  <c r="H262" i="19"/>
  <c r="AH262" i="19" s="1"/>
  <c r="H263" i="19"/>
  <c r="AH263" i="19" s="1"/>
  <c r="H264" i="19"/>
  <c r="AH264" i="19" s="1"/>
  <c r="H265" i="19"/>
  <c r="AH265" i="19" s="1"/>
  <c r="H266" i="19"/>
  <c r="AH266" i="19" s="1"/>
  <c r="H267" i="19"/>
  <c r="AH267" i="19" s="1"/>
  <c r="H268" i="19"/>
  <c r="AH268" i="19" s="1"/>
  <c r="H269" i="19"/>
  <c r="AH269" i="19" s="1"/>
  <c r="H270" i="19"/>
  <c r="AH270" i="19" s="1"/>
  <c r="H271" i="19"/>
  <c r="AH271" i="19" s="1"/>
  <c r="H272" i="19"/>
  <c r="AH272" i="19" s="1"/>
  <c r="H273" i="19"/>
  <c r="AH273" i="19" s="1"/>
  <c r="H274" i="19"/>
  <c r="AH274" i="19" s="1"/>
  <c r="H275" i="19"/>
  <c r="AH275" i="19" s="1"/>
  <c r="H276" i="19"/>
  <c r="AH276" i="19" s="1"/>
  <c r="H277" i="19"/>
  <c r="AH277" i="19" s="1"/>
  <c r="H278" i="19"/>
  <c r="AH278" i="19" s="1"/>
  <c r="H279" i="19"/>
  <c r="AH279" i="19" s="1"/>
  <c r="H280" i="19"/>
  <c r="AH280" i="19" s="1"/>
  <c r="H281" i="19"/>
  <c r="AH281" i="19" s="1"/>
  <c r="H282" i="19"/>
  <c r="AH282" i="19" s="1"/>
  <c r="H283" i="19"/>
  <c r="AH283" i="19" s="1"/>
  <c r="H284" i="19"/>
  <c r="AH284" i="19" s="1"/>
  <c r="H285" i="19"/>
  <c r="AH285" i="19" s="1"/>
  <c r="H286" i="19"/>
  <c r="AH286" i="19" s="1"/>
  <c r="H287" i="19"/>
  <c r="AH287" i="19" s="1"/>
  <c r="H288" i="19"/>
  <c r="AH288" i="19" s="1"/>
  <c r="H289" i="19"/>
  <c r="AH289" i="19" s="1"/>
  <c r="H290" i="19"/>
  <c r="AH290" i="19" s="1"/>
  <c r="H291" i="19"/>
  <c r="AH291" i="19" s="1"/>
  <c r="H3" i="19"/>
  <c r="AH3" i="19" s="1"/>
  <c r="A225" i="19"/>
  <c r="C225" i="19"/>
  <c r="D225" i="19"/>
  <c r="E225" i="19"/>
  <c r="I225" i="19"/>
  <c r="J225" i="19" s="1"/>
  <c r="K225" i="19" a="1"/>
  <c r="K225" i="19" s="1"/>
  <c r="L225" i="19" s="1"/>
  <c r="N225" i="19"/>
  <c r="O225" i="19"/>
  <c r="P225" i="19"/>
  <c r="Q225" i="19" s="1"/>
  <c r="U225" i="19"/>
  <c r="T225" i="19"/>
  <c r="W225" i="19"/>
  <c r="X225" i="19"/>
  <c r="Z225" i="19"/>
  <c r="AA225" i="19"/>
  <c r="AB225" i="19" s="1"/>
  <c r="A226" i="19"/>
  <c r="C226" i="19"/>
  <c r="D226" i="19"/>
  <c r="E226" i="19"/>
  <c r="I226" i="19"/>
  <c r="J226" i="19" s="1"/>
  <c r="AG226" i="19" s="1"/>
  <c r="K226" i="19" a="1"/>
  <c r="K226" i="19" s="1"/>
  <c r="L226" i="19" s="1"/>
  <c r="N226" i="19"/>
  <c r="O226" i="19"/>
  <c r="P226" i="19"/>
  <c r="Q226" i="19" s="1"/>
  <c r="U226" i="19"/>
  <c r="T226" i="19"/>
  <c r="W226" i="19"/>
  <c r="X226" i="19"/>
  <c r="Z226" i="19"/>
  <c r="AA226" i="19"/>
  <c r="AB226" i="19" s="1"/>
  <c r="A227" i="19"/>
  <c r="C227" i="19"/>
  <c r="D227" i="19"/>
  <c r="E227" i="19"/>
  <c r="I227" i="19"/>
  <c r="J227" i="19" s="1"/>
  <c r="AG227" i="19" s="1"/>
  <c r="K227" i="19" a="1"/>
  <c r="K227" i="19" s="1"/>
  <c r="L227" i="19" s="1"/>
  <c r="N227" i="19"/>
  <c r="O227" i="19"/>
  <c r="P227" i="19"/>
  <c r="U227" i="19"/>
  <c r="T227" i="19"/>
  <c r="W227" i="19"/>
  <c r="X227" i="19"/>
  <c r="Z227" i="19"/>
  <c r="AA227" i="19"/>
  <c r="AB227" i="19" s="1"/>
  <c r="A228" i="19"/>
  <c r="C228" i="19"/>
  <c r="D228" i="19"/>
  <c r="E228" i="19"/>
  <c r="I228" i="19"/>
  <c r="J228" i="19" s="1"/>
  <c r="AG228" i="19" s="1"/>
  <c r="K228" i="19" a="1"/>
  <c r="K228" i="19" s="1"/>
  <c r="L228" i="19" s="1"/>
  <c r="N228" i="19"/>
  <c r="O228" i="19"/>
  <c r="P228" i="19"/>
  <c r="U228" i="19"/>
  <c r="T228" i="19"/>
  <c r="W228" i="19"/>
  <c r="X228" i="19"/>
  <c r="Z228" i="19"/>
  <c r="AA228" i="19"/>
  <c r="AB228" i="19" s="1"/>
  <c r="A229" i="19"/>
  <c r="C229" i="19"/>
  <c r="D229" i="19"/>
  <c r="E229" i="19"/>
  <c r="I229" i="19"/>
  <c r="J229" i="19" s="1"/>
  <c r="K229" i="19" a="1"/>
  <c r="K229" i="19" s="1"/>
  <c r="L229" i="19" s="1"/>
  <c r="N229" i="19"/>
  <c r="O229" i="19"/>
  <c r="P229" i="19"/>
  <c r="U229" i="19"/>
  <c r="T229" i="19"/>
  <c r="W229" i="19"/>
  <c r="X229" i="19"/>
  <c r="Z229" i="19"/>
  <c r="AA229" i="19"/>
  <c r="AB229" i="19" s="1"/>
  <c r="A230" i="19"/>
  <c r="C230" i="19"/>
  <c r="D230" i="19"/>
  <c r="E230" i="19"/>
  <c r="I230" i="19"/>
  <c r="J230" i="19" s="1"/>
  <c r="K230" i="19" a="1"/>
  <c r="K230" i="19" s="1"/>
  <c r="L230" i="19" s="1"/>
  <c r="N230" i="19"/>
  <c r="O230" i="19"/>
  <c r="P230" i="19"/>
  <c r="U230" i="19"/>
  <c r="T230" i="19"/>
  <c r="W230" i="19"/>
  <c r="X230" i="19"/>
  <c r="Z230" i="19"/>
  <c r="AA230" i="19"/>
  <c r="AB230" i="19" s="1"/>
  <c r="A231" i="19"/>
  <c r="C231" i="19"/>
  <c r="D231" i="19"/>
  <c r="E231" i="19"/>
  <c r="I231" i="19"/>
  <c r="J231" i="19" s="1"/>
  <c r="K231" i="19" a="1"/>
  <c r="K231" i="19" s="1"/>
  <c r="L231" i="19" s="1"/>
  <c r="N231" i="19"/>
  <c r="O231" i="19"/>
  <c r="P231" i="19"/>
  <c r="U231" i="19"/>
  <c r="T231" i="19"/>
  <c r="W231" i="19"/>
  <c r="X231" i="19"/>
  <c r="Z231" i="19"/>
  <c r="AA231" i="19"/>
  <c r="AB231" i="19" s="1"/>
  <c r="A232" i="19"/>
  <c r="C232" i="19"/>
  <c r="D232" i="19"/>
  <c r="E232" i="19"/>
  <c r="I232" i="19"/>
  <c r="J232" i="19" s="1"/>
  <c r="K232" i="19" a="1"/>
  <c r="K232" i="19" s="1"/>
  <c r="L232" i="19" s="1"/>
  <c r="N232" i="19"/>
  <c r="O232" i="19"/>
  <c r="P232" i="19"/>
  <c r="U232" i="19"/>
  <c r="T232" i="19"/>
  <c r="W232" i="19"/>
  <c r="X232" i="19"/>
  <c r="Z232" i="19"/>
  <c r="AA232" i="19"/>
  <c r="AB232" i="19" s="1"/>
  <c r="A233" i="19"/>
  <c r="C233" i="19"/>
  <c r="D233" i="19"/>
  <c r="E233" i="19"/>
  <c r="I233" i="19"/>
  <c r="J233" i="19" s="1"/>
  <c r="AG233" i="19" s="1"/>
  <c r="K233" i="19" a="1"/>
  <c r="K233" i="19" s="1"/>
  <c r="L233" i="19" s="1"/>
  <c r="N233" i="19"/>
  <c r="O233" i="19"/>
  <c r="P233" i="19"/>
  <c r="U233" i="19"/>
  <c r="T233" i="19"/>
  <c r="W233" i="19"/>
  <c r="X233" i="19"/>
  <c r="Z233" i="19"/>
  <c r="AA233" i="19"/>
  <c r="AB233" i="19" s="1"/>
  <c r="A234" i="19"/>
  <c r="C234" i="19"/>
  <c r="D234" i="19"/>
  <c r="E234" i="19"/>
  <c r="I234" i="19"/>
  <c r="J234" i="19" s="1"/>
  <c r="K234" i="19" a="1"/>
  <c r="K234" i="19" s="1"/>
  <c r="L234" i="19" s="1"/>
  <c r="N234" i="19"/>
  <c r="O234" i="19"/>
  <c r="P234" i="19"/>
  <c r="Q234" i="19" s="1"/>
  <c r="T234" i="19"/>
  <c r="W234" i="19"/>
  <c r="X234" i="19"/>
  <c r="Z234" i="19" s="1"/>
  <c r="AA234" i="19"/>
  <c r="AB234" i="19" s="1"/>
  <c r="A235" i="19"/>
  <c r="C235" i="19"/>
  <c r="D235" i="19"/>
  <c r="E235" i="19"/>
  <c r="I235" i="19"/>
  <c r="J235" i="19" s="1"/>
  <c r="K235" i="19" a="1"/>
  <c r="K235" i="19" s="1"/>
  <c r="L235" i="19" s="1"/>
  <c r="N235" i="19"/>
  <c r="O235" i="19"/>
  <c r="P235" i="19"/>
  <c r="Q235" i="19" s="1"/>
  <c r="U235" i="19"/>
  <c r="T235" i="19"/>
  <c r="W235" i="19"/>
  <c r="X235" i="19"/>
  <c r="Z235" i="19"/>
  <c r="AA235" i="19"/>
  <c r="AB235" i="19" s="1"/>
  <c r="A236" i="19"/>
  <c r="C236" i="19"/>
  <c r="D236" i="19"/>
  <c r="E236" i="19"/>
  <c r="I236" i="19"/>
  <c r="J236" i="19" s="1"/>
  <c r="AG236" i="19" s="1"/>
  <c r="K236" i="19" a="1"/>
  <c r="K236" i="19" s="1"/>
  <c r="L236" i="19" s="1"/>
  <c r="N236" i="19"/>
  <c r="O236" i="19"/>
  <c r="P236" i="19"/>
  <c r="U236" i="19"/>
  <c r="T236" i="19"/>
  <c r="W236" i="19"/>
  <c r="X236" i="19"/>
  <c r="Z236" i="19"/>
  <c r="AA236" i="19"/>
  <c r="AB236" i="19" s="1"/>
  <c r="A237" i="19"/>
  <c r="C237" i="19"/>
  <c r="D237" i="19"/>
  <c r="E237" i="19"/>
  <c r="I237" i="19"/>
  <c r="J237" i="19" s="1"/>
  <c r="K237" i="19" a="1"/>
  <c r="K237" i="19" s="1"/>
  <c r="L237" i="19" s="1"/>
  <c r="N237" i="19"/>
  <c r="O237" i="19"/>
  <c r="P237" i="19"/>
  <c r="Q237" i="19" s="1"/>
  <c r="U237" i="19"/>
  <c r="T237" i="19"/>
  <c r="W237" i="19"/>
  <c r="X237" i="19"/>
  <c r="Z237" i="19"/>
  <c r="AA237" i="19"/>
  <c r="AB237" i="19" s="1"/>
  <c r="A238" i="19"/>
  <c r="C238" i="19"/>
  <c r="D238" i="19"/>
  <c r="E238" i="19"/>
  <c r="I238" i="19"/>
  <c r="J238" i="19" s="1"/>
  <c r="K238" i="19" a="1"/>
  <c r="K238" i="19" s="1"/>
  <c r="L238" i="19" s="1"/>
  <c r="N238" i="19"/>
  <c r="O238" i="19"/>
  <c r="P238" i="19"/>
  <c r="U238" i="19"/>
  <c r="T238" i="19"/>
  <c r="W238" i="19"/>
  <c r="X238" i="19"/>
  <c r="Z238" i="19"/>
  <c r="AA238" i="19"/>
  <c r="AB238" i="19" s="1"/>
  <c r="A239" i="19"/>
  <c r="C239" i="19"/>
  <c r="D239" i="19"/>
  <c r="E239" i="19"/>
  <c r="I239" i="19"/>
  <c r="J239" i="19" s="1"/>
  <c r="AG239" i="19" s="1"/>
  <c r="K239" i="19" a="1"/>
  <c r="K239" i="19" s="1"/>
  <c r="N239" i="19"/>
  <c r="O239" i="19"/>
  <c r="P239" i="19"/>
  <c r="Q239" i="19" s="1"/>
  <c r="U239" i="19"/>
  <c r="T239" i="19"/>
  <c r="W239" i="19"/>
  <c r="X239" i="19"/>
  <c r="Z239" i="19"/>
  <c r="AA239" i="19"/>
  <c r="AB239" i="19" s="1"/>
  <c r="A240" i="19"/>
  <c r="C240" i="19"/>
  <c r="D240" i="19"/>
  <c r="E240" i="19"/>
  <c r="I240" i="19"/>
  <c r="J240" i="19" s="1"/>
  <c r="K240" i="19" a="1"/>
  <c r="K240" i="19" s="1"/>
  <c r="N240" i="19"/>
  <c r="O240" i="19"/>
  <c r="P240" i="19"/>
  <c r="Q240" i="19" s="1"/>
  <c r="U240" i="19"/>
  <c r="T240" i="19"/>
  <c r="W240" i="19"/>
  <c r="X240" i="19"/>
  <c r="Z240" i="19"/>
  <c r="AA240" i="19"/>
  <c r="AB240" i="19" s="1"/>
  <c r="A241" i="19"/>
  <c r="C241" i="19"/>
  <c r="D241" i="19"/>
  <c r="E241" i="19"/>
  <c r="I241" i="19"/>
  <c r="J241" i="19" s="1"/>
  <c r="AG241" i="19" s="1"/>
  <c r="K241" i="19" a="1"/>
  <c r="K241" i="19" s="1"/>
  <c r="L241" i="19" s="1"/>
  <c r="N241" i="19"/>
  <c r="O241" i="19"/>
  <c r="P241" i="19"/>
  <c r="Q241" i="19" s="1"/>
  <c r="U241" i="19"/>
  <c r="T241" i="19"/>
  <c r="W241" i="19"/>
  <c r="X241" i="19"/>
  <c r="Z241" i="19"/>
  <c r="AA241" i="19"/>
  <c r="AB241" i="19" s="1"/>
  <c r="A242" i="19"/>
  <c r="C242" i="19"/>
  <c r="D242" i="19"/>
  <c r="E242" i="19"/>
  <c r="I242" i="19"/>
  <c r="J242" i="19" s="1"/>
  <c r="K242" i="19" a="1"/>
  <c r="K242" i="19" s="1"/>
  <c r="L242" i="19" s="1"/>
  <c r="N242" i="19"/>
  <c r="O242" i="19"/>
  <c r="P242" i="19"/>
  <c r="Q242" i="19" s="1"/>
  <c r="U242" i="19"/>
  <c r="T242" i="19"/>
  <c r="W242" i="19"/>
  <c r="X242" i="19"/>
  <c r="Z242" i="19" s="1"/>
  <c r="AA242" i="19"/>
  <c r="AB242" i="19" s="1"/>
  <c r="A243" i="19"/>
  <c r="C243" i="19"/>
  <c r="D243" i="19"/>
  <c r="E243" i="19"/>
  <c r="I243" i="19"/>
  <c r="J243" i="19" s="1"/>
  <c r="AG243" i="19" s="1"/>
  <c r="K243" i="19" a="1"/>
  <c r="K243" i="19" s="1"/>
  <c r="L243" i="19" s="1"/>
  <c r="N243" i="19"/>
  <c r="O243" i="19"/>
  <c r="P243" i="19"/>
  <c r="Q243" i="19" s="1"/>
  <c r="U243" i="19"/>
  <c r="T243" i="19"/>
  <c r="W243" i="19"/>
  <c r="X243" i="19"/>
  <c r="Z243" i="19"/>
  <c r="AA243" i="19"/>
  <c r="AB243" i="19" s="1"/>
  <c r="A244" i="19"/>
  <c r="C244" i="19"/>
  <c r="D244" i="19"/>
  <c r="E244" i="19"/>
  <c r="I244" i="19"/>
  <c r="J244" i="19"/>
  <c r="AG244" i="19" s="1"/>
  <c r="K244" i="19" a="1"/>
  <c r="K244" i="19" s="1"/>
  <c r="L244" i="19" s="1"/>
  <c r="N244" i="19"/>
  <c r="O244" i="19"/>
  <c r="P244" i="19"/>
  <c r="Q244" i="19" s="1"/>
  <c r="U244" i="19"/>
  <c r="T244" i="19"/>
  <c r="W244" i="19"/>
  <c r="X244" i="19"/>
  <c r="Z244" i="19"/>
  <c r="AA244" i="19"/>
  <c r="AB244" i="19" s="1"/>
  <c r="A245" i="19"/>
  <c r="C245" i="19"/>
  <c r="D245" i="19"/>
  <c r="E245" i="19"/>
  <c r="I245" i="19"/>
  <c r="J245" i="19" s="1"/>
  <c r="K245" i="19" a="1"/>
  <c r="K245" i="19" s="1"/>
  <c r="L245" i="19" s="1"/>
  <c r="N245" i="19"/>
  <c r="O245" i="19"/>
  <c r="P245" i="19"/>
  <c r="U245" i="19"/>
  <c r="T245" i="19"/>
  <c r="W245" i="19"/>
  <c r="X245" i="19"/>
  <c r="Z245" i="19"/>
  <c r="AA245" i="19"/>
  <c r="AB245" i="19" s="1"/>
  <c r="A246" i="19"/>
  <c r="C246" i="19"/>
  <c r="D246" i="19"/>
  <c r="E246" i="19"/>
  <c r="I246" i="19"/>
  <c r="J246" i="19" s="1"/>
  <c r="AG246" i="19" s="1"/>
  <c r="K246" i="19" a="1"/>
  <c r="K246" i="19" s="1"/>
  <c r="N246" i="19"/>
  <c r="O246" i="19"/>
  <c r="P246" i="19"/>
  <c r="U246" i="19"/>
  <c r="T246" i="19"/>
  <c r="W246" i="19"/>
  <c r="X246" i="19"/>
  <c r="Z246" i="19"/>
  <c r="AA246" i="19"/>
  <c r="AB246" i="19" s="1"/>
  <c r="A247" i="19"/>
  <c r="C247" i="19"/>
  <c r="D247" i="19"/>
  <c r="E247" i="19"/>
  <c r="I247" i="19"/>
  <c r="J247" i="19" s="1"/>
  <c r="K247" i="19" a="1"/>
  <c r="K247" i="19" s="1"/>
  <c r="L247" i="19" s="1"/>
  <c r="N247" i="19"/>
  <c r="O247" i="19"/>
  <c r="P247" i="19"/>
  <c r="U247" i="19"/>
  <c r="T247" i="19"/>
  <c r="W247" i="19"/>
  <c r="X247" i="19"/>
  <c r="Z247" i="19"/>
  <c r="AA247" i="19"/>
  <c r="AB247" i="19" s="1"/>
  <c r="A248" i="19"/>
  <c r="C248" i="19"/>
  <c r="D248" i="19"/>
  <c r="E248" i="19"/>
  <c r="I248" i="19"/>
  <c r="J248" i="19" s="1"/>
  <c r="K248" i="19" a="1"/>
  <c r="K248" i="19" s="1"/>
  <c r="L248" i="19" s="1"/>
  <c r="N248" i="19"/>
  <c r="O248" i="19"/>
  <c r="P248" i="19"/>
  <c r="Q248" i="19" s="1"/>
  <c r="V248" i="19"/>
  <c r="T248" i="19"/>
  <c r="W248" i="19"/>
  <c r="X248" i="19"/>
  <c r="Z248" i="19"/>
  <c r="AA248" i="19"/>
  <c r="AB248" i="19" s="1"/>
  <c r="A249" i="19"/>
  <c r="C249" i="19"/>
  <c r="D249" i="19"/>
  <c r="E249" i="19"/>
  <c r="I249" i="19"/>
  <c r="J249" i="19" s="1"/>
  <c r="K249" i="19" a="1"/>
  <c r="K249" i="19" s="1"/>
  <c r="L249" i="19" s="1"/>
  <c r="N249" i="19"/>
  <c r="O249" i="19"/>
  <c r="P249" i="19"/>
  <c r="U249" i="19"/>
  <c r="T249" i="19"/>
  <c r="W249" i="19"/>
  <c r="X249" i="19"/>
  <c r="Z249" i="19"/>
  <c r="AA249" i="19"/>
  <c r="AB249" i="19" s="1"/>
  <c r="A250" i="19"/>
  <c r="C250" i="19"/>
  <c r="D250" i="19"/>
  <c r="E250" i="19"/>
  <c r="I250" i="19"/>
  <c r="J250" i="19" s="1"/>
  <c r="K250" i="19" a="1"/>
  <c r="K250" i="19" s="1"/>
  <c r="L250" i="19" s="1"/>
  <c r="N250" i="19"/>
  <c r="O250" i="19"/>
  <c r="P250" i="19"/>
  <c r="U250" i="19"/>
  <c r="T250" i="19"/>
  <c r="W250" i="19"/>
  <c r="X250" i="19"/>
  <c r="Z250" i="19"/>
  <c r="AA250" i="19"/>
  <c r="AB250" i="19" s="1"/>
  <c r="A251" i="19"/>
  <c r="C251" i="19"/>
  <c r="D251" i="19"/>
  <c r="E251" i="19"/>
  <c r="I251" i="19"/>
  <c r="J251" i="19" s="1"/>
  <c r="K251" i="19" a="1"/>
  <c r="K251" i="19" s="1"/>
  <c r="L251" i="19" s="1"/>
  <c r="N251" i="19"/>
  <c r="O251" i="19"/>
  <c r="P251" i="19"/>
  <c r="U251" i="19"/>
  <c r="T251" i="19"/>
  <c r="W251" i="19"/>
  <c r="X251" i="19"/>
  <c r="Z251" i="19" s="1"/>
  <c r="AA251" i="19"/>
  <c r="AB251" i="19" s="1"/>
  <c r="A252" i="19"/>
  <c r="C252" i="19"/>
  <c r="D252" i="19"/>
  <c r="E252" i="19"/>
  <c r="I252" i="19"/>
  <c r="J252" i="19" s="1"/>
  <c r="AG252" i="19" s="1"/>
  <c r="K252" i="19" a="1"/>
  <c r="K252" i="19" s="1"/>
  <c r="L252" i="19" s="1"/>
  <c r="N252" i="19"/>
  <c r="O252" i="19"/>
  <c r="P252" i="19"/>
  <c r="U252" i="19"/>
  <c r="T252" i="19"/>
  <c r="W252" i="19"/>
  <c r="X252" i="19"/>
  <c r="Z252" i="19"/>
  <c r="AA252" i="19"/>
  <c r="AB252" i="19" s="1"/>
  <c r="A253" i="19"/>
  <c r="C253" i="19"/>
  <c r="D253" i="19"/>
  <c r="E253" i="19"/>
  <c r="I253" i="19"/>
  <c r="J253" i="19" s="1"/>
  <c r="K253" i="19" a="1"/>
  <c r="K253" i="19" s="1"/>
  <c r="N253" i="19"/>
  <c r="O253" i="19"/>
  <c r="P253" i="19"/>
  <c r="V253" i="19"/>
  <c r="T253" i="19"/>
  <c r="W253" i="19"/>
  <c r="X253" i="19"/>
  <c r="Z253" i="19"/>
  <c r="AA253" i="19"/>
  <c r="AB253" i="19" s="1"/>
  <c r="A254" i="19"/>
  <c r="C254" i="19"/>
  <c r="D254" i="19"/>
  <c r="E254" i="19"/>
  <c r="I254" i="19"/>
  <c r="J254" i="19" s="1"/>
  <c r="AG254" i="19" s="1"/>
  <c r="K254" i="19" a="1"/>
  <c r="K254" i="19" s="1"/>
  <c r="L254" i="19" s="1"/>
  <c r="N254" i="19"/>
  <c r="O254" i="19"/>
  <c r="P254" i="19"/>
  <c r="Q254" i="19" s="1"/>
  <c r="U254" i="19"/>
  <c r="T254" i="19"/>
  <c r="W254" i="19"/>
  <c r="X254" i="19"/>
  <c r="Z254" i="19" s="1"/>
  <c r="AA254" i="19"/>
  <c r="AB254" i="19" s="1"/>
  <c r="A255" i="19"/>
  <c r="C255" i="19"/>
  <c r="D255" i="19"/>
  <c r="E255" i="19"/>
  <c r="I255" i="19"/>
  <c r="J255" i="19" s="1"/>
  <c r="AG255" i="19" s="1"/>
  <c r="K255" i="19" a="1"/>
  <c r="K255" i="19" s="1"/>
  <c r="L255" i="19" s="1"/>
  <c r="N255" i="19"/>
  <c r="O255" i="19"/>
  <c r="P255" i="19"/>
  <c r="Q255" i="19" s="1"/>
  <c r="U255" i="19"/>
  <c r="T255" i="19"/>
  <c r="W255" i="19"/>
  <c r="X255" i="19"/>
  <c r="Z255" i="19"/>
  <c r="AA255" i="19"/>
  <c r="AB255" i="19" s="1"/>
  <c r="A256" i="19"/>
  <c r="C256" i="19"/>
  <c r="D256" i="19"/>
  <c r="E256" i="19"/>
  <c r="I256" i="19"/>
  <c r="J256" i="19" s="1"/>
  <c r="K256" i="19" a="1"/>
  <c r="K256" i="19" s="1"/>
  <c r="L256" i="19" s="1"/>
  <c r="N256" i="19"/>
  <c r="O256" i="19"/>
  <c r="P256" i="19"/>
  <c r="Q256" i="19" s="1"/>
  <c r="U256" i="19"/>
  <c r="T256" i="19"/>
  <c r="W256" i="19"/>
  <c r="X256" i="19"/>
  <c r="Z256" i="19"/>
  <c r="AA256" i="19"/>
  <c r="AB256" i="19" s="1"/>
  <c r="A257" i="19"/>
  <c r="C257" i="19"/>
  <c r="D257" i="19"/>
  <c r="E257" i="19"/>
  <c r="I257" i="19"/>
  <c r="J257" i="19" s="1"/>
  <c r="AG257" i="19" s="1"/>
  <c r="K257" i="19" a="1"/>
  <c r="K257" i="19" s="1"/>
  <c r="L257" i="19" s="1"/>
  <c r="N257" i="19"/>
  <c r="O257" i="19"/>
  <c r="P257" i="19"/>
  <c r="U257" i="19"/>
  <c r="T257" i="19"/>
  <c r="W257" i="19"/>
  <c r="X257" i="19"/>
  <c r="Z257" i="19"/>
  <c r="AA257" i="19"/>
  <c r="AB257" i="19" s="1"/>
  <c r="A258" i="19"/>
  <c r="C258" i="19"/>
  <c r="D258" i="19"/>
  <c r="E258" i="19"/>
  <c r="I258" i="19"/>
  <c r="J258" i="19" s="1"/>
  <c r="AG258" i="19" s="1"/>
  <c r="K258" i="19" a="1"/>
  <c r="K258" i="19" s="1"/>
  <c r="L258" i="19" s="1"/>
  <c r="N258" i="19"/>
  <c r="O258" i="19"/>
  <c r="P258" i="19"/>
  <c r="U258" i="19"/>
  <c r="T258" i="19"/>
  <c r="W258" i="19"/>
  <c r="X258" i="19"/>
  <c r="Z258" i="19"/>
  <c r="AA258" i="19"/>
  <c r="AB258" i="19" s="1"/>
  <c r="A259" i="19"/>
  <c r="C259" i="19"/>
  <c r="D259" i="19"/>
  <c r="E259" i="19"/>
  <c r="I259" i="19"/>
  <c r="J259" i="19" s="1"/>
  <c r="AG259" i="19" s="1"/>
  <c r="K259" i="19" a="1"/>
  <c r="K259" i="19" s="1"/>
  <c r="N259" i="19"/>
  <c r="O259" i="19"/>
  <c r="P259" i="19"/>
  <c r="U259" i="19"/>
  <c r="T259" i="19"/>
  <c r="W259" i="19"/>
  <c r="X259" i="19"/>
  <c r="Z259" i="19"/>
  <c r="AA259" i="19"/>
  <c r="AB259" i="19" s="1"/>
  <c r="A260" i="19"/>
  <c r="C260" i="19"/>
  <c r="D260" i="19"/>
  <c r="E260" i="19"/>
  <c r="I260" i="19"/>
  <c r="J260" i="19"/>
  <c r="AG260" i="19" s="1"/>
  <c r="K260" i="19" a="1"/>
  <c r="K260" i="19" s="1"/>
  <c r="L260" i="19" s="1"/>
  <c r="N260" i="19"/>
  <c r="O260" i="19"/>
  <c r="P260" i="19"/>
  <c r="V260" i="19"/>
  <c r="T260" i="19"/>
  <c r="W260" i="19"/>
  <c r="X260" i="19"/>
  <c r="Z260" i="19"/>
  <c r="AA260" i="19"/>
  <c r="AB260" i="19" s="1"/>
  <c r="A261" i="19"/>
  <c r="C261" i="19"/>
  <c r="D261" i="19"/>
  <c r="E261" i="19"/>
  <c r="I261" i="19"/>
  <c r="J261" i="19" s="1"/>
  <c r="K261" i="19" a="1"/>
  <c r="K261" i="19" s="1"/>
  <c r="L261" i="19" s="1"/>
  <c r="N261" i="19"/>
  <c r="O261" i="19"/>
  <c r="P261" i="19"/>
  <c r="Q261" i="19" s="1"/>
  <c r="U261" i="19"/>
  <c r="T261" i="19"/>
  <c r="W261" i="19"/>
  <c r="X261" i="19"/>
  <c r="Z261" i="19"/>
  <c r="AA261" i="19"/>
  <c r="AB261" i="19" s="1"/>
  <c r="A262" i="19"/>
  <c r="C262" i="19"/>
  <c r="D262" i="19"/>
  <c r="E262" i="19"/>
  <c r="I262" i="19"/>
  <c r="J262" i="19" s="1"/>
  <c r="AG262" i="19" s="1"/>
  <c r="K262" i="19" a="1"/>
  <c r="K262" i="19" s="1"/>
  <c r="L262" i="19" s="1"/>
  <c r="N262" i="19"/>
  <c r="O262" i="19"/>
  <c r="P262" i="19"/>
  <c r="Q262" i="19" s="1"/>
  <c r="U262" i="19"/>
  <c r="T262" i="19"/>
  <c r="W262" i="19"/>
  <c r="X262" i="19"/>
  <c r="Z262" i="19"/>
  <c r="AA262" i="19"/>
  <c r="AB262" i="19" s="1"/>
  <c r="A263" i="19"/>
  <c r="C263" i="19"/>
  <c r="D263" i="19"/>
  <c r="E263" i="19"/>
  <c r="I263" i="19"/>
  <c r="J263" i="19" s="1"/>
  <c r="K263" i="19" a="1"/>
  <c r="K263" i="19" s="1"/>
  <c r="L263" i="19" s="1"/>
  <c r="N263" i="19"/>
  <c r="O263" i="19"/>
  <c r="P263" i="19"/>
  <c r="T263" i="19"/>
  <c r="W263" i="19"/>
  <c r="X263" i="19"/>
  <c r="Z263" i="19" s="1"/>
  <c r="AA263" i="19"/>
  <c r="AB263" i="19" s="1"/>
  <c r="A264" i="19"/>
  <c r="C264" i="19"/>
  <c r="D264" i="19"/>
  <c r="E264" i="19"/>
  <c r="I264" i="19"/>
  <c r="J264" i="19" s="1"/>
  <c r="AG264" i="19" s="1"/>
  <c r="K264" i="19" a="1"/>
  <c r="K264" i="19" s="1"/>
  <c r="L264" i="19" s="1"/>
  <c r="N264" i="19"/>
  <c r="O264" i="19"/>
  <c r="P264" i="19"/>
  <c r="U264" i="19"/>
  <c r="T264" i="19"/>
  <c r="W264" i="19"/>
  <c r="X264" i="19"/>
  <c r="Z264" i="19" s="1"/>
  <c r="AA264" i="19"/>
  <c r="AB264" i="19" s="1"/>
  <c r="A265" i="19"/>
  <c r="C265" i="19"/>
  <c r="D265" i="19"/>
  <c r="E265" i="19"/>
  <c r="I265" i="19"/>
  <c r="J265" i="19" s="1"/>
  <c r="K265" i="19" a="1"/>
  <c r="K265" i="19" s="1"/>
  <c r="L265" i="19" s="1"/>
  <c r="N265" i="19"/>
  <c r="O265" i="19"/>
  <c r="P265" i="19"/>
  <c r="T265" i="19"/>
  <c r="W265" i="19"/>
  <c r="X265" i="19"/>
  <c r="Z265" i="19"/>
  <c r="AA265" i="19"/>
  <c r="AB265" i="19" s="1"/>
  <c r="A266" i="19"/>
  <c r="C266" i="19"/>
  <c r="D266" i="19"/>
  <c r="E266" i="19"/>
  <c r="I266" i="19"/>
  <c r="J266" i="19" s="1"/>
  <c r="AG266" i="19" s="1"/>
  <c r="K266" i="19" a="1"/>
  <c r="K266" i="19" s="1"/>
  <c r="L266" i="19" s="1"/>
  <c r="N266" i="19"/>
  <c r="O266" i="19"/>
  <c r="P266" i="19"/>
  <c r="V266" i="19"/>
  <c r="T266" i="19"/>
  <c r="W266" i="19"/>
  <c r="X266" i="19"/>
  <c r="Z266" i="19" s="1"/>
  <c r="AA266" i="19"/>
  <c r="AB266" i="19" s="1"/>
  <c r="A267" i="19"/>
  <c r="C267" i="19"/>
  <c r="D267" i="19"/>
  <c r="E267" i="19"/>
  <c r="I267" i="19"/>
  <c r="J267" i="19" s="1"/>
  <c r="K267" i="19" a="1"/>
  <c r="K267" i="19" s="1"/>
  <c r="L267" i="19" s="1"/>
  <c r="N267" i="19"/>
  <c r="O267" i="19"/>
  <c r="P267" i="19"/>
  <c r="T267" i="19"/>
  <c r="W267" i="19"/>
  <c r="X267" i="19"/>
  <c r="Z267" i="19"/>
  <c r="AA267" i="19"/>
  <c r="AB267" i="19" s="1"/>
  <c r="A268" i="19"/>
  <c r="C268" i="19"/>
  <c r="D268" i="19"/>
  <c r="E268" i="19"/>
  <c r="I268" i="19"/>
  <c r="J268" i="19" s="1"/>
  <c r="AG268" i="19" s="1"/>
  <c r="K268" i="19" a="1"/>
  <c r="K268" i="19" s="1"/>
  <c r="L268" i="19" s="1"/>
  <c r="N268" i="19"/>
  <c r="O268" i="19"/>
  <c r="P268" i="19"/>
  <c r="T268" i="19"/>
  <c r="W268" i="19"/>
  <c r="X268" i="19"/>
  <c r="Z268" i="19" s="1"/>
  <c r="AA268" i="19"/>
  <c r="AB268" i="19" s="1"/>
  <c r="A269" i="19"/>
  <c r="C269" i="19"/>
  <c r="D269" i="19"/>
  <c r="E269" i="19"/>
  <c r="I269" i="19"/>
  <c r="J269" i="19" s="1"/>
  <c r="K269" i="19" a="1"/>
  <c r="K269" i="19" s="1"/>
  <c r="L269" i="19" s="1"/>
  <c r="N269" i="19"/>
  <c r="O269" i="19"/>
  <c r="P269" i="19"/>
  <c r="T269" i="19"/>
  <c r="W269" i="19"/>
  <c r="X269" i="19"/>
  <c r="Z269" i="19" s="1"/>
  <c r="Y269" i="19" s="1"/>
  <c r="AA269" i="19"/>
  <c r="AB269" i="19" s="1"/>
  <c r="A270" i="19"/>
  <c r="C270" i="19"/>
  <c r="D270" i="19"/>
  <c r="E270" i="19"/>
  <c r="I270" i="19"/>
  <c r="J270" i="19" s="1"/>
  <c r="K270" i="19" a="1"/>
  <c r="K270" i="19" s="1"/>
  <c r="L270" i="19" s="1"/>
  <c r="N270" i="19"/>
  <c r="O270" i="19"/>
  <c r="P270" i="19"/>
  <c r="U270" i="19"/>
  <c r="T270" i="19"/>
  <c r="W270" i="19"/>
  <c r="X270" i="19"/>
  <c r="Z270" i="19"/>
  <c r="AA270" i="19"/>
  <c r="AB270" i="19" s="1"/>
  <c r="A271" i="19"/>
  <c r="C271" i="19"/>
  <c r="D271" i="19"/>
  <c r="E271" i="19"/>
  <c r="I271" i="19"/>
  <c r="J271" i="19" s="1"/>
  <c r="K271" i="19" a="1"/>
  <c r="K271" i="19" s="1"/>
  <c r="L271" i="19" s="1"/>
  <c r="N271" i="19"/>
  <c r="O271" i="19"/>
  <c r="P271" i="19"/>
  <c r="Q271" i="19" s="1"/>
  <c r="T271" i="19"/>
  <c r="W271" i="19"/>
  <c r="X271" i="19"/>
  <c r="Z271" i="19"/>
  <c r="AA271" i="19"/>
  <c r="AB271" i="19" s="1"/>
  <c r="A272" i="19"/>
  <c r="C272" i="19"/>
  <c r="D272" i="19"/>
  <c r="E272" i="19"/>
  <c r="I272" i="19"/>
  <c r="J272" i="19" s="1"/>
  <c r="K272" i="19" a="1"/>
  <c r="K272" i="19" s="1"/>
  <c r="L272" i="19" s="1"/>
  <c r="N272" i="19"/>
  <c r="O272" i="19"/>
  <c r="P272" i="19"/>
  <c r="Q272" i="19" s="1"/>
  <c r="T272" i="19"/>
  <c r="W272" i="19"/>
  <c r="X272" i="19"/>
  <c r="Z272" i="19" s="1"/>
  <c r="AA272" i="19"/>
  <c r="AB272" i="19" s="1"/>
  <c r="A273" i="19"/>
  <c r="C273" i="19"/>
  <c r="D273" i="19"/>
  <c r="E273" i="19"/>
  <c r="I273" i="19"/>
  <c r="J273" i="19" s="1"/>
  <c r="K273" i="19" a="1"/>
  <c r="K273" i="19" s="1"/>
  <c r="L273" i="19" s="1"/>
  <c r="N273" i="19"/>
  <c r="O273" i="19"/>
  <c r="P273" i="19"/>
  <c r="Q273" i="19" s="1"/>
  <c r="T273" i="19"/>
  <c r="W273" i="19"/>
  <c r="X273" i="19"/>
  <c r="Z273" i="19" s="1"/>
  <c r="AA273" i="19"/>
  <c r="AB273" i="19" s="1"/>
  <c r="A274" i="19"/>
  <c r="C274" i="19"/>
  <c r="D274" i="19"/>
  <c r="E274" i="19"/>
  <c r="I274" i="19"/>
  <c r="J274" i="19" s="1"/>
  <c r="K274" i="19" a="1"/>
  <c r="K274" i="19" s="1"/>
  <c r="L274" i="19" s="1"/>
  <c r="N274" i="19"/>
  <c r="O274" i="19"/>
  <c r="P274" i="19"/>
  <c r="Q274" i="19" s="1"/>
  <c r="U274" i="19"/>
  <c r="T274" i="19"/>
  <c r="W274" i="19"/>
  <c r="X274" i="19"/>
  <c r="Z274" i="19"/>
  <c r="AA274" i="19"/>
  <c r="AB274" i="19" s="1"/>
  <c r="A275" i="19"/>
  <c r="C275" i="19"/>
  <c r="D275" i="19"/>
  <c r="E275" i="19"/>
  <c r="I275" i="19"/>
  <c r="J275" i="19" s="1"/>
  <c r="K275" i="19" a="1"/>
  <c r="K275" i="19" s="1"/>
  <c r="L275" i="19" s="1"/>
  <c r="N275" i="19"/>
  <c r="O275" i="19"/>
  <c r="P275" i="19"/>
  <c r="Q275" i="19" s="1"/>
  <c r="T275" i="19"/>
  <c r="W275" i="19"/>
  <c r="X275" i="19"/>
  <c r="Z275" i="19"/>
  <c r="AA275" i="19"/>
  <c r="AB275" i="19" s="1"/>
  <c r="A276" i="19"/>
  <c r="C276" i="19"/>
  <c r="D276" i="19"/>
  <c r="E276" i="19"/>
  <c r="I276" i="19"/>
  <c r="J276" i="19" s="1"/>
  <c r="K276" i="19" a="1"/>
  <c r="K276" i="19" s="1"/>
  <c r="L276" i="19" s="1"/>
  <c r="N276" i="19"/>
  <c r="O276" i="19"/>
  <c r="P276" i="19"/>
  <c r="Q276" i="19" s="1"/>
  <c r="U276" i="19"/>
  <c r="T276" i="19"/>
  <c r="W276" i="19"/>
  <c r="X276" i="19"/>
  <c r="Z276" i="19"/>
  <c r="AA276" i="19"/>
  <c r="AB276" i="19" s="1"/>
  <c r="A277" i="19"/>
  <c r="C277" i="19"/>
  <c r="D277" i="19"/>
  <c r="E277" i="19"/>
  <c r="I277" i="19"/>
  <c r="J277" i="19" s="1"/>
  <c r="K277" i="19" a="1"/>
  <c r="K277" i="19" s="1"/>
  <c r="L277" i="19" s="1"/>
  <c r="N277" i="19"/>
  <c r="O277" i="19"/>
  <c r="P277" i="19"/>
  <c r="Q277" i="19" s="1"/>
  <c r="U277" i="19"/>
  <c r="T277" i="19"/>
  <c r="W277" i="19"/>
  <c r="X277" i="19"/>
  <c r="Z277" i="19"/>
  <c r="AA277" i="19"/>
  <c r="AB277" i="19" s="1"/>
  <c r="A278" i="19"/>
  <c r="C278" i="19"/>
  <c r="D278" i="19"/>
  <c r="E278" i="19"/>
  <c r="I278" i="19"/>
  <c r="J278" i="19" s="1"/>
  <c r="AG278" i="19" s="1"/>
  <c r="K278" i="19" a="1"/>
  <c r="K278" i="19" s="1"/>
  <c r="L278" i="19" s="1"/>
  <c r="N278" i="19"/>
  <c r="O278" i="19"/>
  <c r="P278" i="19"/>
  <c r="U278" i="19"/>
  <c r="T278" i="19"/>
  <c r="W278" i="19"/>
  <c r="X278" i="19"/>
  <c r="Z278" i="19"/>
  <c r="AA278" i="19"/>
  <c r="AB278" i="19" s="1"/>
  <c r="A279" i="19"/>
  <c r="C279" i="19"/>
  <c r="D279" i="19"/>
  <c r="E279" i="19"/>
  <c r="I279" i="19"/>
  <c r="J279" i="19" s="1"/>
  <c r="K279" i="19" a="1"/>
  <c r="K279" i="19" s="1"/>
  <c r="L279" i="19" s="1"/>
  <c r="N279" i="19"/>
  <c r="O279" i="19"/>
  <c r="P279" i="19"/>
  <c r="V279" i="19"/>
  <c r="T279" i="19"/>
  <c r="W279" i="19"/>
  <c r="X279" i="19"/>
  <c r="Z279" i="19" s="1"/>
  <c r="AA279" i="19"/>
  <c r="AB279" i="19" s="1"/>
  <c r="A280" i="19"/>
  <c r="C280" i="19"/>
  <c r="D280" i="19"/>
  <c r="E280" i="19"/>
  <c r="I280" i="19"/>
  <c r="J280" i="19" s="1"/>
  <c r="AG280" i="19" s="1"/>
  <c r="K280" i="19" a="1"/>
  <c r="K280" i="19" s="1"/>
  <c r="L280" i="19" s="1"/>
  <c r="N280" i="19"/>
  <c r="O280" i="19"/>
  <c r="P280" i="19"/>
  <c r="U280" i="19"/>
  <c r="T280" i="19"/>
  <c r="W280" i="19"/>
  <c r="X280" i="19"/>
  <c r="Z280" i="19"/>
  <c r="AA280" i="19"/>
  <c r="AB280" i="19" s="1"/>
  <c r="A281" i="19"/>
  <c r="C281" i="19"/>
  <c r="D281" i="19"/>
  <c r="E281" i="19"/>
  <c r="I281" i="19"/>
  <c r="J281" i="19" s="1"/>
  <c r="K281" i="19" a="1"/>
  <c r="K281" i="19" s="1"/>
  <c r="N281" i="19"/>
  <c r="O281" i="19"/>
  <c r="P281" i="19"/>
  <c r="Q281" i="19" s="1"/>
  <c r="T281" i="19"/>
  <c r="W281" i="19"/>
  <c r="X281" i="19"/>
  <c r="Z281" i="19"/>
  <c r="AA281" i="19"/>
  <c r="AB281" i="19" s="1"/>
  <c r="A282" i="19"/>
  <c r="C282" i="19"/>
  <c r="D282" i="19"/>
  <c r="E282" i="19"/>
  <c r="I282" i="19"/>
  <c r="J282" i="19" s="1"/>
  <c r="K282" i="19" a="1"/>
  <c r="K282" i="19" s="1"/>
  <c r="L282" i="19" s="1"/>
  <c r="N282" i="19"/>
  <c r="O282" i="19"/>
  <c r="P282" i="19"/>
  <c r="Q282" i="19" s="1"/>
  <c r="T282" i="19"/>
  <c r="W282" i="19"/>
  <c r="X282" i="19"/>
  <c r="Z282" i="19"/>
  <c r="AA282" i="19"/>
  <c r="AB282" i="19" s="1"/>
  <c r="A283" i="19"/>
  <c r="C283" i="19"/>
  <c r="D283" i="19"/>
  <c r="E283" i="19"/>
  <c r="I283" i="19"/>
  <c r="J283" i="19" s="1"/>
  <c r="AG283" i="19" s="1"/>
  <c r="K283" i="19" a="1"/>
  <c r="K283" i="19" s="1"/>
  <c r="L283" i="19" s="1"/>
  <c r="N283" i="19"/>
  <c r="O283" i="19"/>
  <c r="P283" i="19"/>
  <c r="U283" i="19"/>
  <c r="T283" i="19"/>
  <c r="W283" i="19"/>
  <c r="X283" i="19"/>
  <c r="Z283" i="19"/>
  <c r="AA283" i="19"/>
  <c r="AB283" i="19" s="1"/>
  <c r="A284" i="19"/>
  <c r="C284" i="19"/>
  <c r="D284" i="19"/>
  <c r="E284" i="19"/>
  <c r="I284" i="19"/>
  <c r="J284" i="19" s="1"/>
  <c r="AG284" i="19" s="1"/>
  <c r="K284" i="19" a="1"/>
  <c r="K284" i="19" s="1"/>
  <c r="L284" i="19" s="1"/>
  <c r="N284" i="19"/>
  <c r="O284" i="19"/>
  <c r="P284" i="19"/>
  <c r="U284" i="19"/>
  <c r="T284" i="19"/>
  <c r="W284" i="19"/>
  <c r="X284" i="19"/>
  <c r="Z284" i="19"/>
  <c r="AA284" i="19"/>
  <c r="AB284" i="19" s="1"/>
  <c r="A285" i="19"/>
  <c r="C285" i="19"/>
  <c r="D285" i="19"/>
  <c r="E285" i="19"/>
  <c r="I285" i="19"/>
  <c r="J285" i="19" s="1"/>
  <c r="K285" i="19" a="1"/>
  <c r="K285" i="19" s="1"/>
  <c r="L285" i="19" s="1"/>
  <c r="N285" i="19"/>
  <c r="O285" i="19"/>
  <c r="P285" i="19"/>
  <c r="Q285" i="19" s="1"/>
  <c r="V285" i="19"/>
  <c r="T285" i="19"/>
  <c r="W285" i="19"/>
  <c r="X285" i="19"/>
  <c r="Z285" i="19"/>
  <c r="AA285" i="19"/>
  <c r="AB285" i="19" s="1"/>
  <c r="A286" i="19"/>
  <c r="C286" i="19"/>
  <c r="D286" i="19"/>
  <c r="E286" i="19"/>
  <c r="I286" i="19"/>
  <c r="J286" i="19" s="1"/>
  <c r="K286" i="19" a="1"/>
  <c r="K286" i="19" s="1"/>
  <c r="L286" i="19" s="1"/>
  <c r="N286" i="19"/>
  <c r="O286" i="19"/>
  <c r="P286" i="19"/>
  <c r="V286" i="19"/>
  <c r="T286" i="19"/>
  <c r="W286" i="19"/>
  <c r="X286" i="19"/>
  <c r="Z286" i="19"/>
  <c r="AA286" i="19"/>
  <c r="AB286" i="19" s="1"/>
  <c r="A287" i="19"/>
  <c r="C287" i="19"/>
  <c r="D287" i="19"/>
  <c r="E287" i="19"/>
  <c r="I287" i="19"/>
  <c r="J287" i="19" s="1"/>
  <c r="K287" i="19" a="1"/>
  <c r="K287" i="19" s="1"/>
  <c r="L287" i="19" s="1"/>
  <c r="N287" i="19"/>
  <c r="O287" i="19"/>
  <c r="P287" i="19"/>
  <c r="U287" i="19"/>
  <c r="T287" i="19"/>
  <c r="W287" i="19"/>
  <c r="X287" i="19"/>
  <c r="Z287" i="19" s="1"/>
  <c r="AA287" i="19"/>
  <c r="AB287" i="19" s="1"/>
  <c r="A288" i="19"/>
  <c r="C288" i="19"/>
  <c r="D288" i="19"/>
  <c r="E288" i="19"/>
  <c r="I288" i="19"/>
  <c r="J288" i="19" s="1"/>
  <c r="K288" i="19" a="1"/>
  <c r="K288" i="19" s="1"/>
  <c r="L288" i="19" s="1"/>
  <c r="N288" i="19"/>
  <c r="O288" i="19"/>
  <c r="P288" i="19"/>
  <c r="Q288" i="19" s="1"/>
  <c r="U288" i="19"/>
  <c r="T288" i="19"/>
  <c r="W288" i="19"/>
  <c r="X288" i="19"/>
  <c r="Z288" i="19" s="1"/>
  <c r="AA288" i="19"/>
  <c r="AB288" i="19" s="1"/>
  <c r="A289" i="19"/>
  <c r="C289" i="19"/>
  <c r="D289" i="19"/>
  <c r="E289" i="19"/>
  <c r="I289" i="19"/>
  <c r="J289" i="19" s="1"/>
  <c r="AG289" i="19" s="1"/>
  <c r="K289" i="19" a="1"/>
  <c r="K289" i="19" s="1"/>
  <c r="N289" i="19"/>
  <c r="O289" i="19"/>
  <c r="P289" i="19"/>
  <c r="T289" i="19"/>
  <c r="W289" i="19"/>
  <c r="X289" i="19"/>
  <c r="Z289" i="19"/>
  <c r="AA289" i="19"/>
  <c r="AB289" i="19" s="1"/>
  <c r="A290" i="19"/>
  <c r="C290" i="19"/>
  <c r="D290" i="19"/>
  <c r="E290" i="19"/>
  <c r="I290" i="19"/>
  <c r="J290" i="19" s="1"/>
  <c r="K290" i="19" a="1"/>
  <c r="K290" i="19" s="1"/>
  <c r="L290" i="19" s="1"/>
  <c r="N290" i="19"/>
  <c r="O290" i="19"/>
  <c r="P290" i="19"/>
  <c r="T290" i="19"/>
  <c r="W290" i="19"/>
  <c r="X290" i="19"/>
  <c r="Z290" i="19" s="1"/>
  <c r="AA290" i="19"/>
  <c r="AB290" i="19" s="1"/>
  <c r="A291" i="19"/>
  <c r="C291" i="19"/>
  <c r="D291" i="19"/>
  <c r="E291" i="19"/>
  <c r="I291" i="19"/>
  <c r="J291" i="19" s="1"/>
  <c r="K291" i="19" a="1"/>
  <c r="K291" i="19" s="1"/>
  <c r="L291" i="19" s="1"/>
  <c r="N291" i="19"/>
  <c r="O291" i="19"/>
  <c r="P291" i="19"/>
  <c r="T291" i="19"/>
  <c r="W291" i="19"/>
  <c r="X291" i="19"/>
  <c r="Z291" i="19"/>
  <c r="AA291" i="19"/>
  <c r="AB291" i="19" s="1"/>
  <c r="Q249" i="19" l="1"/>
  <c r="R249" i="19" s="1" a="1"/>
  <c r="R249" i="19" s="1"/>
  <c r="AF249" i="19" s="1"/>
  <c r="AI139" i="19"/>
  <c r="AI103" i="19"/>
  <c r="Q278" i="19"/>
  <c r="R278" i="19" s="1" a="1"/>
  <c r="R278" i="19" s="1"/>
  <c r="AF278" i="19" s="1"/>
  <c r="AI42" i="19"/>
  <c r="Q268" i="19"/>
  <c r="R268" i="19" s="1" a="1"/>
  <c r="R268" i="19" s="1"/>
  <c r="AF268" i="19" s="1"/>
  <c r="AR240" i="19"/>
  <c r="AQ236" i="19"/>
  <c r="AR236" i="19"/>
  <c r="AI236" i="19"/>
  <c r="L253" i="19"/>
  <c r="M253" i="19" s="1" a="1"/>
  <c r="M253" i="19" s="1"/>
  <c r="AE253" i="19" s="1" a="1"/>
  <c r="AE253" i="19" s="1"/>
  <c r="AI79" i="19"/>
  <c r="Q246" i="19"/>
  <c r="R246" i="19" s="1" a="1"/>
  <c r="R246" i="19" s="1"/>
  <c r="AF246" i="19" s="1"/>
  <c r="AI214" i="19"/>
  <c r="AI38" i="19"/>
  <c r="AI57" i="19"/>
  <c r="AI172" i="19"/>
  <c r="Q231" i="19"/>
  <c r="R231" i="19" s="1" a="1"/>
  <c r="R231" i="19" s="1"/>
  <c r="Q227" i="19"/>
  <c r="R227" i="19" s="1" a="1"/>
  <c r="R227" i="19" s="1"/>
  <c r="AF227" i="19" s="1"/>
  <c r="AQ278" i="19"/>
  <c r="AR278" i="19"/>
  <c r="AQ259" i="19"/>
  <c r="AR259" i="19"/>
  <c r="AQ255" i="19"/>
  <c r="AR255" i="19"/>
  <c r="Q245" i="19"/>
  <c r="R245" i="19" s="1" a="1"/>
  <c r="R245" i="19" s="1"/>
  <c r="AI199" i="19"/>
  <c r="AI43" i="19"/>
  <c r="AI218" i="19"/>
  <c r="AI178" i="19"/>
  <c r="AI102" i="19"/>
  <c r="Q257" i="19"/>
  <c r="R257" i="19" s="1" a="1"/>
  <c r="R257" i="19" s="1"/>
  <c r="AF257" i="19" s="1"/>
  <c r="AI137" i="19"/>
  <c r="AI21" i="19"/>
  <c r="AR288" i="19"/>
  <c r="AI119" i="19"/>
  <c r="AI80" i="19"/>
  <c r="AI40" i="19"/>
  <c r="AI275" i="19"/>
  <c r="AI99" i="19"/>
  <c r="AR281" i="19"/>
  <c r="AI274" i="19"/>
  <c r="AR274" i="19"/>
  <c r="AI194" i="19"/>
  <c r="AI154" i="19"/>
  <c r="AI117" i="19"/>
  <c r="AR229" i="19"/>
  <c r="AR225" i="19"/>
  <c r="AI213" i="19"/>
  <c r="AI37" i="19"/>
  <c r="AI36" i="19"/>
  <c r="AR271" i="19"/>
  <c r="AR249" i="19"/>
  <c r="AQ241" i="19"/>
  <c r="AR241" i="19"/>
  <c r="AI35" i="19"/>
  <c r="Q287" i="19"/>
  <c r="R287" i="19" s="1" a="1"/>
  <c r="R287" i="19" s="1"/>
  <c r="AF287" i="19" s="1"/>
  <c r="L281" i="19"/>
  <c r="M281" i="19" s="1" a="1"/>
  <c r="M281" i="19" s="1"/>
  <c r="F281" i="19" s="1"/>
  <c r="AR280" i="19"/>
  <c r="AI179" i="19"/>
  <c r="Q289" i="19"/>
  <c r="R289" i="19" s="1" a="1"/>
  <c r="R289" i="19" s="1"/>
  <c r="AF289" i="19" s="1"/>
  <c r="AR232" i="19"/>
  <c r="AR228" i="19"/>
  <c r="AQ228" i="19"/>
  <c r="AI278" i="19"/>
  <c r="AI258" i="19"/>
  <c r="AI198" i="19"/>
  <c r="AI121" i="19"/>
  <c r="AI22" i="19"/>
  <c r="AI157" i="19"/>
  <c r="AI61" i="19"/>
  <c r="AI256" i="19"/>
  <c r="Q265" i="19"/>
  <c r="R265" i="19" s="1" a="1"/>
  <c r="R265" i="19" s="1"/>
  <c r="AF265" i="19" s="1"/>
  <c r="AP265" i="19" s="1"/>
  <c r="AR244" i="19"/>
  <c r="AQ244" i="19"/>
  <c r="AI235" i="19"/>
  <c r="AI175" i="19"/>
  <c r="AQ260" i="19"/>
  <c r="AR260" i="19"/>
  <c r="Q279" i="19"/>
  <c r="R279" i="19" s="1" a="1"/>
  <c r="R279" i="19" s="1"/>
  <c r="AF279" i="19" s="1"/>
  <c r="AR264" i="19"/>
  <c r="AQ264" i="19"/>
  <c r="AI253" i="19"/>
  <c r="AI173" i="19"/>
  <c r="AI97" i="19"/>
  <c r="AI17" i="19"/>
  <c r="AI232" i="19"/>
  <c r="AI15" i="19"/>
  <c r="AI290" i="19"/>
  <c r="AI250" i="19"/>
  <c r="AI230" i="19"/>
  <c r="AI150" i="19"/>
  <c r="AI94" i="19"/>
  <c r="AI34" i="19"/>
  <c r="AQ257" i="19"/>
  <c r="AR257" i="19"/>
  <c r="AI289" i="19"/>
  <c r="AI229" i="19"/>
  <c r="AI189" i="19"/>
  <c r="AI149" i="19"/>
  <c r="AI73" i="19"/>
  <c r="AI53" i="19"/>
  <c r="AI13" i="19"/>
  <c r="AI188" i="19"/>
  <c r="AI168" i="19"/>
  <c r="AI129" i="19"/>
  <c r="AR286" i="19"/>
  <c r="Q259" i="19"/>
  <c r="R259" i="19" s="1" a="1"/>
  <c r="R259" i="19" s="1"/>
  <c r="AI267" i="19"/>
  <c r="AI247" i="19"/>
  <c r="AI207" i="19"/>
  <c r="AI167" i="19"/>
  <c r="AI128" i="19"/>
  <c r="AI91" i="19"/>
  <c r="AI31" i="19"/>
  <c r="AI11" i="19"/>
  <c r="AR275" i="19"/>
  <c r="AR242" i="19"/>
  <c r="L239" i="19"/>
  <c r="M239" i="19" s="1" a="1"/>
  <c r="M239" i="19" s="1"/>
  <c r="F239" i="19" s="1"/>
  <c r="AR238" i="19"/>
  <c r="Q232" i="19"/>
  <c r="R232" i="19" s="1" a="1"/>
  <c r="R232" i="19" s="1"/>
  <c r="AI127" i="19"/>
  <c r="AI90" i="19"/>
  <c r="AI70" i="19"/>
  <c r="AI30" i="19"/>
  <c r="Q291" i="19"/>
  <c r="R291" i="19" s="1" a="1"/>
  <c r="R291" i="19" s="1"/>
  <c r="AR279" i="19"/>
  <c r="AQ254" i="19"/>
  <c r="AR254" i="19"/>
  <c r="AI264" i="19"/>
  <c r="AI244" i="19"/>
  <c r="AI224" i="19"/>
  <c r="AI184" i="19"/>
  <c r="AI144" i="19"/>
  <c r="AQ280" i="19"/>
  <c r="Q267" i="19"/>
  <c r="R267" i="19" s="1" a="1"/>
  <c r="R267" i="19" s="1"/>
  <c r="Q260" i="19"/>
  <c r="R260" i="19" s="1" a="1"/>
  <c r="R260" i="19" s="1"/>
  <c r="AR231" i="19"/>
  <c r="AQ227" i="19"/>
  <c r="AR227" i="19"/>
  <c r="AI263" i="19"/>
  <c r="AI183" i="19"/>
  <c r="AI125" i="19"/>
  <c r="AI107" i="19"/>
  <c r="AI87" i="19"/>
  <c r="AI67" i="19"/>
  <c r="AI47" i="19"/>
  <c r="AI7" i="19"/>
  <c r="AR287" i="19"/>
  <c r="AQ283" i="19"/>
  <c r="AR283" i="19"/>
  <c r="AR269" i="19"/>
  <c r="AI282" i="19"/>
  <c r="AI262" i="19"/>
  <c r="AI182" i="19"/>
  <c r="AI142" i="19"/>
  <c r="AI106" i="19"/>
  <c r="AI86" i="19"/>
  <c r="AI66" i="19"/>
  <c r="AI26" i="19"/>
  <c r="AI279" i="19"/>
  <c r="AI159" i="19"/>
  <c r="AI23" i="19"/>
  <c r="AI238" i="19"/>
  <c r="AI82" i="19"/>
  <c r="AR291" i="19"/>
  <c r="AI41" i="19"/>
  <c r="AR248" i="19"/>
  <c r="Q230" i="19"/>
  <c r="R230" i="19" s="1" a="1"/>
  <c r="R230" i="19" s="1"/>
  <c r="AI216" i="19"/>
  <c r="AI136" i="19"/>
  <c r="Q286" i="19"/>
  <c r="R286" i="19" s="1" a="1"/>
  <c r="R286" i="19" s="1"/>
  <c r="AI195" i="19"/>
  <c r="AI118" i="19"/>
  <c r="AI234" i="19"/>
  <c r="AI174" i="19"/>
  <c r="AI134" i="19"/>
  <c r="AI233" i="19"/>
  <c r="AI272" i="19"/>
  <c r="AI132" i="19"/>
  <c r="AI96" i="19"/>
  <c r="AI56" i="19"/>
  <c r="AR245" i="19"/>
  <c r="AR289" i="19"/>
  <c r="AQ289" i="19"/>
  <c r="Q283" i="19"/>
  <c r="R283" i="19" s="1" a="1"/>
  <c r="R283" i="19" s="1"/>
  <c r="AR261" i="19"/>
  <c r="AR253" i="19"/>
  <c r="AI130" i="19"/>
  <c r="Q251" i="19"/>
  <c r="R251" i="19" s="1" a="1"/>
  <c r="R251" i="19" s="1"/>
  <c r="AF251" i="19" s="1"/>
  <c r="Q247" i="19"/>
  <c r="R247" i="19" s="1" a="1"/>
  <c r="R247" i="19" s="1"/>
  <c r="Q263" i="19"/>
  <c r="R263" i="19" s="1" a="1"/>
  <c r="R263" i="19" s="1"/>
  <c r="AF263" i="19" s="1"/>
  <c r="AR234" i="19"/>
  <c r="AI228" i="19"/>
  <c r="AI51" i="19"/>
  <c r="Q228" i="19"/>
  <c r="R228" i="19" s="1" a="1"/>
  <c r="R228" i="19" s="1"/>
  <c r="AF228" i="19" s="1"/>
  <c r="AI266" i="19"/>
  <c r="AI226" i="19"/>
  <c r="AI186" i="19"/>
  <c r="AQ262" i="19"/>
  <c r="AR262" i="19"/>
  <c r="AI265" i="19"/>
  <c r="AI205" i="19"/>
  <c r="AI145" i="19"/>
  <c r="AI109" i="19"/>
  <c r="AI49" i="19"/>
  <c r="L259" i="19"/>
  <c r="M259" i="19" s="1" a="1"/>
  <c r="M259" i="19" s="1"/>
  <c r="F259" i="19" s="1"/>
  <c r="AQ258" i="19"/>
  <c r="AR258" i="19"/>
  <c r="Q236" i="19"/>
  <c r="R236" i="19" s="1" a="1"/>
  <c r="R236" i="19" s="1"/>
  <c r="AF236" i="19" s="1"/>
  <c r="AP236" i="19" s="1"/>
  <c r="AI68" i="19"/>
  <c r="AI8" i="19"/>
  <c r="Q252" i="19"/>
  <c r="R252" i="19" s="1" a="1"/>
  <c r="R252" i="19" s="1"/>
  <c r="AF252" i="19" s="1"/>
  <c r="AI223" i="19"/>
  <c r="AQ266" i="19"/>
  <c r="AR266" i="19"/>
  <c r="Q264" i="19"/>
  <c r="R264" i="19" s="1" a="1"/>
  <c r="R264" i="19" s="1"/>
  <c r="AF264" i="19" s="1"/>
  <c r="AR251" i="19"/>
  <c r="AR247" i="19"/>
  <c r="L240" i="19"/>
  <c r="M240" i="19" s="1" a="1"/>
  <c r="M240" i="19" s="1"/>
  <c r="F240" i="19" s="1"/>
  <c r="AQ239" i="19"/>
  <c r="AR239" i="19"/>
  <c r="AR235" i="19"/>
  <c r="Q233" i="19"/>
  <c r="R233" i="19" s="1" a="1"/>
  <c r="R233" i="19" s="1"/>
  <c r="AF233" i="19" s="1"/>
  <c r="Q229" i="19"/>
  <c r="R229" i="19" s="1" a="1"/>
  <c r="R229" i="19" s="1"/>
  <c r="AF229" i="19" s="1"/>
  <c r="AP229" i="19" s="1"/>
  <c r="AI261" i="19"/>
  <c r="AI241" i="19"/>
  <c r="AI221" i="19"/>
  <c r="AI201" i="19"/>
  <c r="AI181" i="19"/>
  <c r="AI161" i="19"/>
  <c r="AI141" i="19"/>
  <c r="AI105" i="19"/>
  <c r="AI45" i="19"/>
  <c r="AI25" i="19"/>
  <c r="AR273" i="19"/>
  <c r="Q253" i="19"/>
  <c r="R253" i="19" s="1" a="1"/>
  <c r="R253" i="19" s="1"/>
  <c r="AF253" i="19" s="1"/>
  <c r="AI138" i="19"/>
  <c r="AI62" i="19"/>
  <c r="AQ284" i="19"/>
  <c r="AR284" i="19"/>
  <c r="AI277" i="19"/>
  <c r="AI237" i="19"/>
  <c r="AI177" i="19"/>
  <c r="AI81" i="19"/>
  <c r="AR270" i="19"/>
  <c r="AI276" i="19"/>
  <c r="L289" i="19"/>
  <c r="M289" i="19" s="1" a="1"/>
  <c r="M289" i="19" s="1"/>
  <c r="F289" i="19" s="1"/>
  <c r="AR277" i="19"/>
  <c r="AR267" i="19"/>
  <c r="AR252" i="19"/>
  <c r="AQ252" i="19"/>
  <c r="AI39" i="19"/>
  <c r="AR256" i="19"/>
  <c r="Q250" i="19"/>
  <c r="R250" i="19" s="1" a="1"/>
  <c r="R250" i="19" s="1"/>
  <c r="Q238" i="19"/>
  <c r="R238" i="19" s="1" a="1"/>
  <c r="R238" i="19" s="1"/>
  <c r="AI18" i="19"/>
  <c r="AR233" i="19"/>
  <c r="AQ233" i="19"/>
  <c r="AI273" i="19"/>
  <c r="AI193" i="19"/>
  <c r="AI153" i="19"/>
  <c r="AI116" i="19"/>
  <c r="Q290" i="19"/>
  <c r="R290" i="19" s="1" a="1"/>
  <c r="R290" i="19" s="1"/>
  <c r="AF290" i="19" s="1"/>
  <c r="AR285" i="19"/>
  <c r="Q258" i="19"/>
  <c r="R258" i="19" s="1" a="1"/>
  <c r="R258" i="19" s="1"/>
  <c r="AF258" i="19" s="1"/>
  <c r="AI212" i="19"/>
  <c r="AI152" i="19"/>
  <c r="AI76" i="19"/>
  <c r="L246" i="19"/>
  <c r="M246" i="19" s="1" a="1"/>
  <c r="M246" i="19" s="1"/>
  <c r="F246" i="19" s="1"/>
  <c r="AR237" i="19"/>
  <c r="AI271" i="19"/>
  <c r="AI231" i="19"/>
  <c r="AI211" i="19"/>
  <c r="AI191" i="19"/>
  <c r="AI171" i="19"/>
  <c r="AI95" i="19"/>
  <c r="AI55" i="19"/>
  <c r="Q269" i="19"/>
  <c r="R269" i="19" s="1" a="1"/>
  <c r="R269" i="19" s="1"/>
  <c r="AF269" i="19" s="1"/>
  <c r="AI270" i="19"/>
  <c r="AQ268" i="19"/>
  <c r="AR268" i="19"/>
  <c r="Q266" i="19"/>
  <c r="R266" i="19" s="1" a="1"/>
  <c r="R266" i="19" s="1"/>
  <c r="AF266" i="19" s="1"/>
  <c r="AP266" i="19" s="1"/>
  <c r="AI269" i="19"/>
  <c r="AI249" i="19"/>
  <c r="AI209" i="19"/>
  <c r="AI93" i="19"/>
  <c r="AI33" i="19"/>
  <c r="AR282" i="19"/>
  <c r="AR230" i="19"/>
  <c r="AQ226" i="19"/>
  <c r="AR226" i="19"/>
  <c r="AI288" i="19"/>
  <c r="AI268" i="19"/>
  <c r="AI148" i="19"/>
  <c r="AI112" i="19"/>
  <c r="AI92" i="19"/>
  <c r="AI52" i="19"/>
  <c r="AI32" i="19"/>
  <c r="AI12" i="19"/>
  <c r="Q280" i="19"/>
  <c r="R280" i="19" s="1" a="1"/>
  <c r="R280" i="19" s="1"/>
  <c r="AF280" i="19" s="1"/>
  <c r="AR265" i="19"/>
  <c r="AR250" i="19"/>
  <c r="AQ246" i="19"/>
  <c r="AR246" i="19"/>
  <c r="AI286" i="19"/>
  <c r="AI246" i="19"/>
  <c r="AI206" i="19"/>
  <c r="AI166" i="19"/>
  <c r="AI110" i="19"/>
  <c r="Q284" i="19"/>
  <c r="R284" i="19" s="1" a="1"/>
  <c r="R284" i="19" s="1"/>
  <c r="AR272" i="19"/>
  <c r="AI285" i="19"/>
  <c r="AI225" i="19"/>
  <c r="AI165" i="19"/>
  <c r="AI126" i="19"/>
  <c r="AI29" i="19"/>
  <c r="AI9" i="19"/>
  <c r="AR290" i="19"/>
  <c r="Q270" i="19"/>
  <c r="R270" i="19" s="1" a="1"/>
  <c r="R270" i="19" s="1"/>
  <c r="AF270" i="19" s="1"/>
  <c r="AI284" i="19"/>
  <c r="AI204" i="19"/>
  <c r="AI88" i="19"/>
  <c r="AR276" i="19"/>
  <c r="AR263" i="19"/>
  <c r="AQ243" i="19"/>
  <c r="AR243" i="19"/>
  <c r="AI280" i="19"/>
  <c r="AI240" i="19"/>
  <c r="AI220" i="19"/>
  <c r="AI160" i="19"/>
  <c r="AI123" i="19"/>
  <c r="AI104" i="19"/>
  <c r="AI84" i="19"/>
  <c r="AI64" i="19"/>
  <c r="AI44" i="19"/>
  <c r="AS246" i="19"/>
  <c r="AS247" i="19"/>
  <c r="Y234" i="19"/>
  <c r="Y272" i="19"/>
  <c r="Y290" i="19"/>
  <c r="Y276" i="19"/>
  <c r="Y266" i="19"/>
  <c r="Y251" i="19"/>
  <c r="Y263" i="19"/>
  <c r="Y250" i="19"/>
  <c r="Y246" i="19"/>
  <c r="Y254" i="19"/>
  <c r="Y231" i="19"/>
  <c r="Y287" i="19"/>
  <c r="Y273" i="19"/>
  <c r="Y288" i="19"/>
  <c r="Y275" i="19"/>
  <c r="Y242" i="19"/>
  <c r="Y279" i="19"/>
  <c r="Y264" i="19"/>
  <c r="Y237" i="19"/>
  <c r="Y261" i="19"/>
  <c r="Y257" i="19"/>
  <c r="Y226" i="19"/>
  <c r="AG285" i="19"/>
  <c r="AG286" i="19"/>
  <c r="AG272" i="19"/>
  <c r="AG265" i="19"/>
  <c r="U279" i="19"/>
  <c r="U253" i="19"/>
  <c r="U268" i="19"/>
  <c r="V268" i="19" s="1"/>
  <c r="AG281" i="19"/>
  <c r="U286" i="19"/>
  <c r="U266" i="19"/>
  <c r="U285" i="19"/>
  <c r="AG276" i="19"/>
  <c r="AG287" i="19"/>
  <c r="AG237" i="19"/>
  <c r="AG256" i="19"/>
  <c r="AG253" i="19"/>
  <c r="AG230" i="19"/>
  <c r="AG240" i="19"/>
  <c r="AG291" i="19"/>
  <c r="AG229" i="19"/>
  <c r="AQ229" i="19" s="1"/>
  <c r="AG251" i="19"/>
  <c r="AG235" i="19"/>
  <c r="AG238" i="19"/>
  <c r="AG261" i="19"/>
  <c r="AG273" i="19"/>
  <c r="AG267" i="19"/>
  <c r="AG290" i="19"/>
  <c r="AG234" i="19"/>
  <c r="AG232" i="19"/>
  <c r="AG250" i="19"/>
  <c r="AG249" i="19"/>
  <c r="AG242" i="19"/>
  <c r="AG248" i="19"/>
  <c r="AG247" i="19"/>
  <c r="AG245" i="19"/>
  <c r="AG231" i="19"/>
  <c r="AG275" i="19"/>
  <c r="AG274" i="19"/>
  <c r="AQ274" i="19" s="1"/>
  <c r="AG271" i="19"/>
  <c r="AG270" i="19"/>
  <c r="AG279" i="19"/>
  <c r="AG277" i="19"/>
  <c r="AG269" i="19"/>
  <c r="AG288" i="19"/>
  <c r="AG263" i="19"/>
  <c r="AG282" i="19"/>
  <c r="AG225" i="19"/>
  <c r="AQ225" i="19" s="1"/>
  <c r="V289" i="19"/>
  <c r="V280" i="19"/>
  <c r="V270" i="19"/>
  <c r="V278" i="19"/>
  <c r="V250" i="19"/>
  <c r="V290" i="19"/>
  <c r="V262" i="19"/>
  <c r="R285" i="19" a="1"/>
  <c r="R285" i="19" s="1"/>
  <c r="V259" i="19"/>
  <c r="R261" i="19" a="1"/>
  <c r="R261" i="19" s="1"/>
  <c r="R281" i="19" a="1"/>
  <c r="R281" i="19" s="1"/>
  <c r="R282" i="19" a="1"/>
  <c r="R282" i="19" s="1"/>
  <c r="R248" i="19" a="1"/>
  <c r="R248" i="19" s="1"/>
  <c r="R239" i="19" a="1"/>
  <c r="R239" i="19" s="1"/>
  <c r="R262" i="19" a="1"/>
  <c r="R262" i="19" s="1"/>
  <c r="AF262" i="19" s="1"/>
  <c r="AP262" i="19" s="1"/>
  <c r="R273" i="19" a="1"/>
  <c r="R273" i="19" s="1"/>
  <c r="AF273" i="19" s="1"/>
  <c r="R272" i="19" a="1"/>
  <c r="R272" i="19" s="1"/>
  <c r="AF272" i="19" s="1"/>
  <c r="R288" i="19" a="1"/>
  <c r="R288" i="19" s="1"/>
  <c r="AF288" i="19" s="1"/>
  <c r="R275" i="19" a="1"/>
  <c r="R275" i="19" s="1"/>
  <c r="R274" i="19" a="1"/>
  <c r="R274" i="19" s="1"/>
  <c r="AF274" i="19" s="1"/>
  <c r="AP274" i="19" s="1"/>
  <c r="R271" i="19" a="1"/>
  <c r="R271" i="19" s="1"/>
  <c r="R277" i="19" a="1"/>
  <c r="R277" i="19" s="1"/>
  <c r="R276" i="19" a="1"/>
  <c r="R276" i="19" s="1"/>
  <c r="AF276" i="19" s="1"/>
  <c r="R237" i="19" a="1"/>
  <c r="R237" i="19" s="1"/>
  <c r="AF237" i="19" s="1"/>
  <c r="R235" i="19" a="1"/>
  <c r="R235" i="19" s="1"/>
  <c r="AF235" i="19" s="1"/>
  <c r="R234" i="19" a="1"/>
  <c r="R234" i="19" s="1"/>
  <c r="R226" i="19" a="1"/>
  <c r="R226" i="19" s="1"/>
  <c r="R225" i="19" a="1"/>
  <c r="R225" i="19" s="1"/>
  <c r="AF225" i="19" s="1"/>
  <c r="R244" i="19" a="1"/>
  <c r="R244" i="19" s="1"/>
  <c r="R243" i="19" a="1"/>
  <c r="R243" i="19" s="1"/>
  <c r="R242" i="19" a="1"/>
  <c r="R242" i="19" s="1"/>
  <c r="R256" i="19" a="1"/>
  <c r="R256" i="19" s="1"/>
  <c r="R255" i="19" a="1"/>
  <c r="R255" i="19" s="1"/>
  <c r="R254" i="19" a="1"/>
  <c r="R254" i="19" s="1"/>
  <c r="R241" i="19" a="1"/>
  <c r="R241" i="19" s="1"/>
  <c r="R240" i="19" a="1"/>
  <c r="R240" i="19" s="1"/>
  <c r="AF240" i="19" s="1"/>
  <c r="V281" i="19"/>
  <c r="M241" i="19" a="1"/>
  <c r="M241" i="19" s="1"/>
  <c r="F241" i="19" s="1"/>
  <c r="V230" i="19"/>
  <c r="M279" i="19" a="1"/>
  <c r="M279" i="19" s="1"/>
  <c r="AE279" i="19" s="1" a="1"/>
  <c r="AE279" i="19" s="1"/>
  <c r="V273" i="19"/>
  <c r="M285" i="19" a="1"/>
  <c r="M285" i="19" s="1"/>
  <c r="AE285" i="19" s="1" a="1"/>
  <c r="AE285" i="19" s="1"/>
  <c r="M251" i="19" a="1"/>
  <c r="M251" i="19" s="1"/>
  <c r="F251" i="19" s="1"/>
  <c r="M254" i="19" a="1"/>
  <c r="M254" i="19" s="1"/>
  <c r="F254" i="19" s="1"/>
  <c r="M250" i="19" a="1"/>
  <c r="M250" i="19" s="1"/>
  <c r="F250" i="19" s="1"/>
  <c r="M288" i="19" a="1"/>
  <c r="M288" i="19" s="1"/>
  <c r="F288" i="19" s="1"/>
  <c r="M287" i="19" a="1"/>
  <c r="M287" i="19" s="1"/>
  <c r="F287" i="19" s="1"/>
  <c r="M235" i="19" a="1"/>
  <c r="M235" i="19" s="1"/>
  <c r="F235" i="19" s="1"/>
  <c r="M275" i="19" a="1"/>
  <c r="M275" i="19" s="1"/>
  <c r="M274" i="19" a="1"/>
  <c r="M274" i="19" s="1"/>
  <c r="M245" i="19" a="1"/>
  <c r="M245" i="19" s="1"/>
  <c r="F245" i="19" s="1"/>
  <c r="M286" i="19" a="1"/>
  <c r="M286" i="19" s="1"/>
  <c r="F286" i="19" s="1"/>
  <c r="M232" i="19" a="1"/>
  <c r="M232" i="19" s="1"/>
  <c r="F232" i="19" s="1"/>
  <c r="M238" i="19" a="1"/>
  <c r="M238" i="19" s="1"/>
  <c r="F238" i="19" s="1"/>
  <c r="M267" i="19" a="1"/>
  <c r="M267" i="19" s="1"/>
  <c r="F267" i="19" s="1"/>
  <c r="M266" i="19" a="1"/>
  <c r="M266" i="19" s="1"/>
  <c r="M265" i="19" a="1"/>
  <c r="M265" i="19" s="1"/>
  <c r="F265" i="19" s="1"/>
  <c r="M263" i="19" a="1"/>
  <c r="M263" i="19" s="1"/>
  <c r="F263" i="19" s="1"/>
  <c r="M225" i="19" a="1"/>
  <c r="M225" i="19" s="1"/>
  <c r="F225" i="19" s="1"/>
  <c r="M262" i="19" a="1"/>
  <c r="M262" i="19" s="1"/>
  <c r="F262" i="19" s="1"/>
  <c r="V274" i="19"/>
  <c r="V275" i="19"/>
  <c r="V261" i="19"/>
  <c r="V252" i="19"/>
  <c r="V264" i="19"/>
  <c r="V263" i="19"/>
  <c r="M284" i="19" a="1"/>
  <c r="M284" i="19" s="1"/>
  <c r="V282" i="19"/>
  <c r="V291" i="19"/>
  <c r="M270" i="19" a="1"/>
  <c r="M270" i="19" s="1"/>
  <c r="M260" i="19" a="1"/>
  <c r="M260" i="19" s="1"/>
  <c r="AE260" i="19" s="1" a="1"/>
  <c r="AE260" i="19" s="1"/>
  <c r="V277" i="19"/>
  <c r="V247" i="19"/>
  <c r="V284" i="19"/>
  <c r="V287" i="19"/>
  <c r="M264" i="19" a="1"/>
  <c r="M264" i="19" s="1"/>
  <c r="V245" i="19"/>
  <c r="V251" i="19"/>
  <c r="M280" i="19" a="1"/>
  <c r="M280" i="19" s="1"/>
  <c r="M283" i="19" a="1"/>
  <c r="M283" i="19" s="1"/>
  <c r="F283" i="19" s="1"/>
  <c r="V272" i="19"/>
  <c r="M243" i="19" a="1"/>
  <c r="M243" i="19" s="1"/>
  <c r="F243" i="19" s="1"/>
  <c r="M291" i="19" a="1"/>
  <c r="M291" i="19" s="1"/>
  <c r="F291" i="19" s="1"/>
  <c r="M247" i="19" a="1"/>
  <c r="M247" i="19" s="1"/>
  <c r="M242" i="19" a="1"/>
  <c r="M242" i="19" s="1"/>
  <c r="F242" i="19" s="1"/>
  <c r="M230" i="19" a="1"/>
  <c r="M230" i="19" s="1"/>
  <c r="F230" i="19" s="1"/>
  <c r="M244" i="19" a="1"/>
  <c r="M244" i="19" s="1"/>
  <c r="F244" i="19" s="1"/>
  <c r="M290" i="19" a="1"/>
  <c r="M290" i="19" s="1"/>
  <c r="M249" i="19" a="1"/>
  <c r="M249" i="19" s="1"/>
  <c r="M229" i="19" a="1"/>
  <c r="M229" i="19" s="1"/>
  <c r="M231" i="19" a="1"/>
  <c r="M231" i="19" s="1"/>
  <c r="F231" i="19" s="1"/>
  <c r="M248" i="19" a="1"/>
  <c r="M248" i="19" s="1"/>
  <c r="F248" i="19" s="1"/>
  <c r="M252" i="19" a="1"/>
  <c r="M252" i="19" s="1"/>
  <c r="F252" i="19" s="1"/>
  <c r="M237" i="19" a="1"/>
  <c r="M237" i="19" s="1"/>
  <c r="F237" i="19" s="1"/>
  <c r="M269" i="19" a="1"/>
  <c r="M269" i="19" s="1"/>
  <c r="F269" i="19" s="1"/>
  <c r="M236" i="19" a="1"/>
  <c r="M236" i="19" s="1"/>
  <c r="F236" i="19" s="1"/>
  <c r="M258" i="19" a="1"/>
  <c r="M258" i="19" s="1"/>
  <c r="F258" i="19" s="1"/>
  <c r="M228" i="19" a="1"/>
  <c r="M228" i="19" s="1"/>
  <c r="M268" i="19" a="1"/>
  <c r="M268" i="19" s="1"/>
  <c r="F268" i="19" s="1"/>
  <c r="M234" i="19" a="1"/>
  <c r="M234" i="19" s="1"/>
  <c r="F234" i="19" s="1"/>
  <c r="M278" i="19" a="1"/>
  <c r="M278" i="19" s="1"/>
  <c r="F278" i="19" s="1"/>
  <c r="M273" i="19" a="1"/>
  <c r="M273" i="19" s="1"/>
  <c r="F273" i="19" s="1"/>
  <c r="M227" i="19" a="1"/>
  <c r="M227" i="19" s="1"/>
  <c r="F227" i="19" s="1"/>
  <c r="M257" i="19" a="1"/>
  <c r="M257" i="19" s="1"/>
  <c r="F257" i="19" s="1"/>
  <c r="M233" i="19" a="1"/>
  <c r="M233" i="19" s="1"/>
  <c r="M272" i="19" a="1"/>
  <c r="M272" i="19" s="1"/>
  <c r="M282" i="19" a="1"/>
  <c r="M282" i="19" s="1"/>
  <c r="M277" i="19" a="1"/>
  <c r="M277" i="19" s="1"/>
  <c r="M226" i="19" a="1"/>
  <c r="M226" i="19" s="1"/>
  <c r="F226" i="19" s="1"/>
  <c r="M256" i="19" a="1"/>
  <c r="M256" i="19" s="1"/>
  <c r="F256" i="19" s="1"/>
  <c r="M276" i="19" a="1"/>
  <c r="M276" i="19" s="1"/>
  <c r="M271" i="19" a="1"/>
  <c r="M271" i="19" s="1"/>
  <c r="F271" i="19" s="1"/>
  <c r="M261" i="19" a="1"/>
  <c r="M261" i="19" s="1"/>
  <c r="M255" i="19" a="1"/>
  <c r="M255" i="19" s="1"/>
  <c r="F255" i="19" s="1"/>
  <c r="V241" i="19"/>
  <c r="V265" i="19"/>
  <c r="V228" i="19"/>
  <c r="V232" i="19"/>
  <c r="V283" i="19"/>
  <c r="V231" i="19"/>
  <c r="V236" i="19"/>
  <c r="V249" i="19"/>
  <c r="V243" i="19"/>
  <c r="V267" i="19"/>
  <c r="V256" i="19"/>
  <c r="V226" i="19"/>
  <c r="V288" i="19"/>
  <c r="V242" i="19"/>
  <c r="V237" i="19"/>
  <c r="V271" i="19"/>
  <c r="V234" i="19"/>
  <c r="V257" i="19"/>
  <c r="V258" i="19"/>
  <c r="V240" i="19"/>
  <c r="V254" i="19"/>
  <c r="V229" i="19"/>
  <c r="V227" i="19"/>
  <c r="V255" i="19"/>
  <c r="V239" i="19"/>
  <c r="V276" i="19"/>
  <c r="V269" i="19"/>
  <c r="V246" i="19"/>
  <c r="V235" i="19"/>
  <c r="V244" i="19"/>
  <c r="V233" i="19"/>
  <c r="V238" i="19"/>
  <c r="V225" i="19"/>
  <c r="AQ286" i="19" l="1"/>
  <c r="AE280" i="19" a="1"/>
  <c r="AE280" i="19" s="1"/>
  <c r="AQ282" i="19"/>
  <c r="AP251" i="19"/>
  <c r="AP273" i="19"/>
  <c r="AP225" i="19"/>
  <c r="AP279" i="19"/>
  <c r="AP235" i="19"/>
  <c r="AP246" i="19"/>
  <c r="AS244" i="19"/>
  <c r="AS234" i="19"/>
  <c r="AE289" i="19" a="1"/>
  <c r="AE289" i="19" s="1"/>
  <c r="AO289" i="19" s="1"/>
  <c r="AQ234" i="19"/>
  <c r="AQ290" i="19"/>
  <c r="AP289" i="19"/>
  <c r="AQ235" i="19"/>
  <c r="AP263" i="19"/>
  <c r="AP264" i="19"/>
  <c r="AQ291" i="19"/>
  <c r="AP233" i="19"/>
  <c r="AP268" i="19"/>
  <c r="AP257" i="19"/>
  <c r="AP278" i="19"/>
  <c r="AQ269" i="19"/>
  <c r="AP270" i="19"/>
  <c r="AP258" i="19"/>
  <c r="AP290" i="19"/>
  <c r="AP228" i="19"/>
  <c r="AP276" i="19"/>
  <c r="AS274" i="19"/>
  <c r="AS232" i="19"/>
  <c r="AQ263" i="19"/>
  <c r="AQ270" i="19"/>
  <c r="AP269" i="19"/>
  <c r="AQ256" i="19"/>
  <c r="AP227" i="19"/>
  <c r="AP253" i="19"/>
  <c r="AP237" i="19"/>
  <c r="AQ249" i="19"/>
  <c r="AQ232" i="19"/>
  <c r="AS233" i="19"/>
  <c r="AQ245" i="19"/>
  <c r="AQ247" i="19"/>
  <c r="AP252" i="19"/>
  <c r="AQ242" i="19"/>
  <c r="AQ276" i="19"/>
  <c r="AP280" i="19"/>
  <c r="AP249" i="19"/>
  <c r="AP288" i="19"/>
  <c r="AQ273" i="19"/>
  <c r="AQ267" i="19"/>
  <c r="AE240" i="19" a="1"/>
  <c r="AE240" i="19" s="1"/>
  <c r="AO240" i="19" s="1"/>
  <c r="AE281" i="19" a="1"/>
  <c r="AE281" i="19" s="1"/>
  <c r="AO281" i="19" s="1"/>
  <c r="AP272" i="19"/>
  <c r="AQ288" i="19"/>
  <c r="AQ261" i="19"/>
  <c r="AQ265" i="19"/>
  <c r="AQ277" i="19"/>
  <c r="F253" i="19"/>
  <c r="AP240" i="19"/>
  <c r="AQ271" i="19"/>
  <c r="AQ250" i="19"/>
  <c r="AQ240" i="19"/>
  <c r="AQ238" i="19"/>
  <c r="AQ272" i="19"/>
  <c r="AQ279" i="19"/>
  <c r="AQ285" i="19"/>
  <c r="AE239" i="19" a="1"/>
  <c r="AE239" i="19" s="1"/>
  <c r="AO239" i="19" s="1"/>
  <c r="AQ275" i="19"/>
  <c r="AQ230" i="19"/>
  <c r="AE259" i="19" a="1"/>
  <c r="AE259" i="19" s="1"/>
  <c r="AO259" i="19" s="1"/>
  <c r="AQ231" i="19"/>
  <c r="AQ253" i="19"/>
  <c r="AQ237" i="19"/>
  <c r="AQ287" i="19"/>
  <c r="AS289" i="19"/>
  <c r="AS249" i="19"/>
  <c r="AE228" i="19" a="1"/>
  <c r="AE228" i="19" s="1"/>
  <c r="AI257" i="19"/>
  <c r="AI227" i="19"/>
  <c r="AI252" i="19"/>
  <c r="AE225" i="19" a="1"/>
  <c r="AE225" i="19" s="1"/>
  <c r="AI287" i="19"/>
  <c r="AP287" i="19"/>
  <c r="AQ251" i="19"/>
  <c r="AI251" i="19"/>
  <c r="AQ248" i="19"/>
  <c r="AQ281" i="19"/>
  <c r="AS261" i="19"/>
  <c r="AS262" i="19"/>
  <c r="AS228" i="19"/>
  <c r="AS264" i="19"/>
  <c r="AE271" i="19" a="1"/>
  <c r="AE271" i="19" s="1"/>
  <c r="AE282" i="19" a="1"/>
  <c r="AE282" i="19" s="1"/>
  <c r="AE274" i="19" a="1"/>
  <c r="AE274" i="19" s="1"/>
  <c r="AO274" i="19" s="1"/>
  <c r="AS238" i="19"/>
  <c r="AE266" i="19" a="1"/>
  <c r="AE266" i="19" s="1"/>
  <c r="AO266" i="19" s="1"/>
  <c r="AS275" i="19"/>
  <c r="AS288" i="19"/>
  <c r="AS285" i="19"/>
  <c r="AO285" i="19"/>
  <c r="AO279" i="19"/>
  <c r="AS258" i="19"/>
  <c r="AS226" i="19"/>
  <c r="AS237" i="19"/>
  <c r="AS290" i="19"/>
  <c r="AS269" i="19"/>
  <c r="AS286" i="19"/>
  <c r="AE231" i="19" a="1"/>
  <c r="AE231" i="19" s="1"/>
  <c r="AS229" i="19"/>
  <c r="AS284" i="19"/>
  <c r="AE230" i="19" a="1"/>
  <c r="AE230" i="19" s="1"/>
  <c r="AO230" i="19" s="1"/>
  <c r="AS235" i="19"/>
  <c r="AE277" i="19" a="1"/>
  <c r="AE277" i="19" s="1"/>
  <c r="AS267" i="19"/>
  <c r="AE263" i="19" a="1"/>
  <c r="AE263" i="19" s="1"/>
  <c r="AO263" i="19" s="1"/>
  <c r="AE241" i="19" a="1"/>
  <c r="AE241" i="19" s="1"/>
  <c r="AE234" i="19" a="1"/>
  <c r="AE234" i="19" s="1"/>
  <c r="AO234" i="19" s="1"/>
  <c r="AE265" i="19" a="1"/>
  <c r="AE265" i="19" s="1"/>
  <c r="AE242" i="19" a="1"/>
  <c r="AE242" i="19" s="1"/>
  <c r="AE227" i="19" a="1"/>
  <c r="AE227" i="19" s="1"/>
  <c r="AE249" i="19" a="1"/>
  <c r="AE249" i="19" s="1"/>
  <c r="AE290" i="19" a="1"/>
  <c r="AE290" i="19" s="1"/>
  <c r="AE233" i="19" a="1"/>
  <c r="AE233" i="19" s="1"/>
  <c r="AE247" i="19" a="1"/>
  <c r="AE247" i="19" s="1"/>
  <c r="AE256" i="19" a="1"/>
  <c r="AE256" i="19" s="1"/>
  <c r="AO256" i="19" s="1"/>
  <c r="AE287" i="19" a="1"/>
  <c r="AE287" i="19" s="1"/>
  <c r="AO287" i="19" s="1"/>
  <c r="AE273" i="19" a="1"/>
  <c r="AE273" i="19" s="1"/>
  <c r="AE275" i="19" a="1"/>
  <c r="AE275" i="19" s="1"/>
  <c r="AO275" i="19" s="1"/>
  <c r="AE283" i="19" a="1"/>
  <c r="AE283" i="19" s="1"/>
  <c r="AE254" i="19" a="1"/>
  <c r="AE254" i="19" s="1"/>
  <c r="AE232" i="19" a="1"/>
  <c r="AE232" i="19" s="1"/>
  <c r="AE269" i="19" a="1"/>
  <c r="AE269" i="19" s="1"/>
  <c r="AE278" i="19" a="1"/>
  <c r="AE278" i="19" s="1"/>
  <c r="AO278" i="19" s="1"/>
  <c r="AE246" i="19" a="1"/>
  <c r="AE246" i="19" s="1"/>
  <c r="AE276" i="19" a="1"/>
  <c r="AE276" i="19" s="1"/>
  <c r="AE237" i="19" a="1"/>
  <c r="AE237" i="19" s="1"/>
  <c r="AE268" i="19" a="1"/>
  <c r="AE268" i="19" s="1"/>
  <c r="AE257" i="19" a="1"/>
  <c r="AE257" i="19" s="1"/>
  <c r="AE288" i="19" a="1"/>
  <c r="AE288" i="19" s="1"/>
  <c r="AE272" i="19" a="1"/>
  <c r="AE272" i="19" s="1"/>
  <c r="AE255" i="19" a="1"/>
  <c r="AE255" i="19" s="1"/>
  <c r="AE226" i="19" a="1"/>
  <c r="AE226" i="19" s="1"/>
  <c r="AE286" i="19" a="1"/>
  <c r="AE286" i="19" s="1"/>
  <c r="AO286" i="19" s="1"/>
  <c r="AE284" i="19" a="1"/>
  <c r="AE284" i="19" s="1"/>
  <c r="AE270" i="19" a="1"/>
  <c r="AE270" i="19" s="1"/>
  <c r="AE267" i="19" a="1"/>
  <c r="AE267" i="19" s="1"/>
  <c r="AE251" i="19" a="1"/>
  <c r="AE251" i="19" s="1"/>
  <c r="AE229" i="19" a="1"/>
  <c r="AE229" i="19" s="1"/>
  <c r="AE250" i="19" a="1"/>
  <c r="AE250" i="19" s="1"/>
  <c r="AE238" i="19" a="1"/>
  <c r="AE238" i="19" s="1"/>
  <c r="AO238" i="19" s="1"/>
  <c r="AE243" i="19" a="1"/>
  <c r="AE243" i="19" s="1"/>
  <c r="AE264" i="19" a="1"/>
  <c r="AE264" i="19" s="1"/>
  <c r="AO264" i="19" s="1"/>
  <c r="AE236" i="19" a="1"/>
  <c r="AE236" i="19" s="1"/>
  <c r="AE235" i="19" a="1"/>
  <c r="AE235" i="19" s="1"/>
  <c r="AE244" i="19" a="1"/>
  <c r="AE244" i="19" s="1"/>
  <c r="AE248" i="19" a="1"/>
  <c r="AE248" i="19" s="1"/>
  <c r="AE291" i="19" a="1"/>
  <c r="AE291" i="19" s="1"/>
  <c r="AO291" i="19" s="1"/>
  <c r="AE252" i="19" a="1"/>
  <c r="AE252" i="19" s="1"/>
  <c r="AE245" i="19" a="1"/>
  <c r="AE245" i="19" s="1"/>
  <c r="AO245" i="19" s="1"/>
  <c r="AE258" i="19" a="1"/>
  <c r="AE258" i="19" s="1"/>
  <c r="AE261" i="19" a="1"/>
  <c r="AE261" i="19" s="1"/>
  <c r="AO261" i="19" s="1"/>
  <c r="AE262" i="19" a="1"/>
  <c r="AE262" i="19" s="1"/>
  <c r="AO262" i="19" s="1"/>
  <c r="AS282" i="19"/>
  <c r="AS270" i="19"/>
  <c r="AS266" i="19"/>
  <c r="AO253" i="19"/>
  <c r="AF248" i="19"/>
  <c r="AP248" i="19" s="1"/>
  <c r="AF255" i="19"/>
  <c r="AF261" i="19"/>
  <c r="AP261" i="19" s="1"/>
  <c r="AF285" i="19"/>
  <c r="AP285" i="19" s="1"/>
  <c r="AF275" i="19"/>
  <c r="AP275" i="19" s="1"/>
  <c r="F285" i="19"/>
  <c r="F279" i="19"/>
  <c r="F266" i="19"/>
  <c r="F275" i="19"/>
  <c r="F274" i="19"/>
  <c r="AF256" i="19"/>
  <c r="AP256" i="19" s="1"/>
  <c r="AF277" i="19"/>
  <c r="AP277" i="19" s="1"/>
  <c r="AF238" i="19"/>
  <c r="AP238" i="19" s="1"/>
  <c r="AF234" i="19"/>
  <c r="AP234" i="19" s="1"/>
  <c r="AF244" i="19"/>
  <c r="AP244" i="19" s="1"/>
  <c r="AF242" i="19"/>
  <c r="AF241" i="19"/>
  <c r="AP241" i="19" s="1"/>
  <c r="AF282" i="19"/>
  <c r="AP282" i="19" s="1"/>
  <c r="AF286" i="19"/>
  <c r="AP286" i="19" s="1"/>
  <c r="AF245" i="19"/>
  <c r="F260" i="19"/>
  <c r="F284" i="19"/>
  <c r="F280" i="19"/>
  <c r="F270" i="19"/>
  <c r="F247" i="19"/>
  <c r="F264" i="19"/>
  <c r="AF226" i="19"/>
  <c r="AP226" i="19" s="1"/>
  <c r="AF283" i="19"/>
  <c r="AF267" i="19"/>
  <c r="AP267" i="19" s="1"/>
  <c r="AF231" i="19"/>
  <c r="AP231" i="19" s="1"/>
  <c r="AF291" i="19"/>
  <c r="AF254" i="19"/>
  <c r="AF247" i="19"/>
  <c r="AP247" i="19" s="1"/>
  <c r="F282" i="19"/>
  <c r="F229" i="19"/>
  <c r="F290" i="19"/>
  <c r="F272" i="19"/>
  <c r="F276" i="19"/>
  <c r="F249" i="19"/>
  <c r="F228" i="19"/>
  <c r="F261" i="19"/>
  <c r="F277" i="19"/>
  <c r="F233" i="19"/>
  <c r="AF250" i="19"/>
  <c r="AP250" i="19" s="1"/>
  <c r="AF281" i="19"/>
  <c r="AP281" i="19" s="1"/>
  <c r="AF260" i="19"/>
  <c r="AF239" i="19"/>
  <c r="AF243" i="19"/>
  <c r="AF259" i="19"/>
  <c r="AF232" i="19"/>
  <c r="AP232" i="19" s="1"/>
  <c r="AF230" i="19"/>
  <c r="AP230" i="19" s="1"/>
  <c r="AF271" i="19"/>
  <c r="AP271" i="19" s="1"/>
  <c r="AF284" i="19"/>
  <c r="AP284" i="19" s="1"/>
  <c r="AP245" i="19" l="1"/>
  <c r="AI245" i="19"/>
  <c r="AI248" i="19"/>
  <c r="AP243" i="19"/>
  <c r="AI243" i="19"/>
  <c r="AP254" i="19"/>
  <c r="AI254" i="19"/>
  <c r="AP291" i="19"/>
  <c r="AI291" i="19"/>
  <c r="AI281" i="19"/>
  <c r="AP259" i="19"/>
  <c r="AI259" i="19"/>
  <c r="AP283" i="19"/>
  <c r="AI283" i="19"/>
  <c r="AP239" i="19"/>
  <c r="AI239" i="19"/>
  <c r="AP255" i="19"/>
  <c r="AI255" i="19"/>
  <c r="AS255" i="19" s="1"/>
  <c r="AP260" i="19"/>
  <c r="AI260" i="19"/>
  <c r="AS260" i="19" s="1"/>
  <c r="AP242" i="19"/>
  <c r="AI242" i="19"/>
  <c r="AS287" i="19"/>
  <c r="AS280" i="19"/>
  <c r="AS278" i="19"/>
  <c r="AS250" i="19"/>
  <c r="AS279" i="19"/>
  <c r="AS245" i="19"/>
  <c r="AS253" i="19"/>
  <c r="AS276" i="19"/>
  <c r="AS236" i="19"/>
  <c r="AS252" i="19"/>
  <c r="AS230" i="19"/>
  <c r="AS273" i="19"/>
  <c r="AS268" i="19"/>
  <c r="AS227" i="19"/>
  <c r="AS272" i="19"/>
  <c r="AS241" i="19"/>
  <c r="AS256" i="19"/>
  <c r="AS277" i="19"/>
  <c r="AS263" i="19"/>
  <c r="AS231" i="19"/>
  <c r="AS225" i="19"/>
  <c r="AS240" i="19"/>
  <c r="AS257" i="19"/>
  <c r="AS271" i="19"/>
  <c r="AS251" i="19"/>
  <c r="AS265" i="19"/>
  <c r="AO244" i="19"/>
  <c r="AO277" i="19"/>
  <c r="AO225" i="19"/>
  <c r="AO268" i="19"/>
  <c r="AO270" i="19"/>
  <c r="AO267" i="19"/>
  <c r="AO233" i="19"/>
  <c r="AO235" i="19"/>
  <c r="AO272" i="19"/>
  <c r="AO276" i="19"/>
  <c r="AO282" i="19"/>
  <c r="AO284" i="19"/>
  <c r="AO258" i="19"/>
  <c r="AO251" i="19"/>
  <c r="AO252" i="19"/>
  <c r="AO248" i="19"/>
  <c r="AO229" i="19"/>
  <c r="AO231" i="19"/>
  <c r="AO280" i="19"/>
  <c r="AO254" i="19"/>
  <c r="AO257" i="19"/>
  <c r="AO271" i="19"/>
  <c r="AO237" i="19"/>
  <c r="AO288" i="19"/>
  <c r="AO260" i="19"/>
  <c r="AO241" i="19"/>
  <c r="AO249" i="19"/>
  <c r="AO273" i="19"/>
  <c r="AO226" i="19"/>
  <c r="AO250" i="19"/>
  <c r="AO246" i="19"/>
  <c r="AO265" i="19"/>
  <c r="AO290" i="19"/>
  <c r="AO227" i="19"/>
  <c r="AO232" i="19"/>
  <c r="AO269" i="19"/>
  <c r="AO255" i="19"/>
  <c r="AO236" i="19"/>
  <c r="AO242" i="19"/>
  <c r="AO283" i="19"/>
  <c r="AO247" i="19"/>
  <c r="AO228" i="19"/>
  <c r="AO243" i="19"/>
  <c r="A4" i="19"/>
  <c r="C4" i="19"/>
  <c r="D4" i="19"/>
  <c r="E4" i="19"/>
  <c r="I4" i="19"/>
  <c r="J4" i="19" s="1"/>
  <c r="AG4" i="19" s="1"/>
  <c r="K4" i="19" a="1"/>
  <c r="K4" i="19" s="1"/>
  <c r="L4" i="19" s="1"/>
  <c r="N4" i="19"/>
  <c r="O4" i="19"/>
  <c r="P4" i="19"/>
  <c r="Q4" i="19" s="1"/>
  <c r="T4" i="19"/>
  <c r="W4" i="19"/>
  <c r="X4" i="19"/>
  <c r="Z4" i="19" s="1"/>
  <c r="AA4" i="19"/>
  <c r="AB4" i="19" s="1"/>
  <c r="A5" i="19"/>
  <c r="C5" i="19"/>
  <c r="D5" i="19"/>
  <c r="E5" i="19"/>
  <c r="I5" i="19"/>
  <c r="J5" i="19" s="1"/>
  <c r="AG5" i="19" s="1"/>
  <c r="K5" i="19" a="1"/>
  <c r="K5" i="19" s="1"/>
  <c r="L5" i="19" s="1"/>
  <c r="N5" i="19"/>
  <c r="O5" i="19"/>
  <c r="P5" i="19"/>
  <c r="Q5" i="19" s="1"/>
  <c r="U5" i="19"/>
  <c r="T5" i="19"/>
  <c r="W5" i="19"/>
  <c r="X5" i="19"/>
  <c r="Z5" i="19"/>
  <c r="AA5" i="19"/>
  <c r="AB5" i="19" s="1"/>
  <c r="A6" i="19"/>
  <c r="C6" i="19"/>
  <c r="D6" i="19"/>
  <c r="E6" i="19"/>
  <c r="I6" i="19"/>
  <c r="J6" i="19"/>
  <c r="AG6" i="19" s="1"/>
  <c r="K6" i="19" a="1"/>
  <c r="K6" i="19" s="1"/>
  <c r="L6" i="19" s="1"/>
  <c r="N6" i="19"/>
  <c r="O6" i="19"/>
  <c r="P6" i="19"/>
  <c r="Q6" i="19" s="1"/>
  <c r="U6" i="19"/>
  <c r="T6" i="19"/>
  <c r="W6" i="19"/>
  <c r="X6" i="19"/>
  <c r="Z6" i="19"/>
  <c r="AA6" i="19"/>
  <c r="AB6" i="19" s="1"/>
  <c r="A7" i="19"/>
  <c r="C7" i="19"/>
  <c r="D7" i="19"/>
  <c r="E7" i="19"/>
  <c r="I7" i="19"/>
  <c r="J7" i="19" s="1"/>
  <c r="K7" i="19" a="1"/>
  <c r="K7" i="19" s="1"/>
  <c r="L7" i="19" s="1"/>
  <c r="N7" i="19"/>
  <c r="O7" i="19"/>
  <c r="P7" i="19"/>
  <c r="Q7" i="19" s="1"/>
  <c r="U7" i="19"/>
  <c r="T7" i="19"/>
  <c r="W7" i="19"/>
  <c r="X7" i="19"/>
  <c r="Z7" i="19"/>
  <c r="AA7" i="19"/>
  <c r="AB7" i="19" s="1"/>
  <c r="A8" i="19"/>
  <c r="C8" i="19"/>
  <c r="D8" i="19"/>
  <c r="E8" i="19"/>
  <c r="I8" i="19"/>
  <c r="J8" i="19" s="1"/>
  <c r="K8" i="19" a="1"/>
  <c r="K8" i="19" s="1"/>
  <c r="L8" i="19" s="1"/>
  <c r="N8" i="19"/>
  <c r="O8" i="19"/>
  <c r="P8" i="19"/>
  <c r="Q8" i="19" s="1"/>
  <c r="U8" i="19"/>
  <c r="T8" i="19"/>
  <c r="W8" i="19"/>
  <c r="X8" i="19"/>
  <c r="Z8" i="19"/>
  <c r="AA8" i="19"/>
  <c r="AB8" i="19" s="1"/>
  <c r="A9" i="19"/>
  <c r="C9" i="19"/>
  <c r="D9" i="19"/>
  <c r="E9" i="19"/>
  <c r="I9" i="19"/>
  <c r="J9" i="19" s="1"/>
  <c r="K9" i="19" a="1"/>
  <c r="K9" i="19" s="1"/>
  <c r="L9" i="19" s="1"/>
  <c r="N9" i="19"/>
  <c r="O9" i="19"/>
  <c r="P9" i="19"/>
  <c r="Q9" i="19" s="1"/>
  <c r="T9" i="19"/>
  <c r="W9" i="19"/>
  <c r="X9" i="19"/>
  <c r="Z9" i="19" s="1"/>
  <c r="AA9" i="19"/>
  <c r="AB9" i="19" s="1"/>
  <c r="A10" i="19"/>
  <c r="C10" i="19"/>
  <c r="D10" i="19"/>
  <c r="E10" i="19"/>
  <c r="I10" i="19"/>
  <c r="J10" i="19" s="1"/>
  <c r="K10" i="19" a="1"/>
  <c r="K10" i="19" s="1"/>
  <c r="L10" i="19" s="1"/>
  <c r="N10" i="19"/>
  <c r="O10" i="19"/>
  <c r="P10" i="19"/>
  <c r="Q10" i="19" s="1"/>
  <c r="T10" i="19"/>
  <c r="W10" i="19"/>
  <c r="X10" i="19"/>
  <c r="Z10" i="19" s="1"/>
  <c r="AA10" i="19"/>
  <c r="AB10" i="19" s="1"/>
  <c r="A11" i="19"/>
  <c r="C11" i="19"/>
  <c r="D11" i="19"/>
  <c r="E11" i="19"/>
  <c r="I11" i="19"/>
  <c r="J11" i="19" s="1"/>
  <c r="AG11" i="19" s="1"/>
  <c r="K11" i="19" a="1"/>
  <c r="K11" i="19" s="1"/>
  <c r="L11" i="19" s="1"/>
  <c r="N11" i="19"/>
  <c r="O11" i="19"/>
  <c r="P11" i="19"/>
  <c r="Q11" i="19" s="1"/>
  <c r="U11" i="19"/>
  <c r="T11" i="19"/>
  <c r="W11" i="19"/>
  <c r="X11" i="19"/>
  <c r="Z11" i="19"/>
  <c r="AA11" i="19"/>
  <c r="AB11" i="19" s="1"/>
  <c r="A12" i="19"/>
  <c r="C12" i="19"/>
  <c r="D12" i="19"/>
  <c r="E12" i="19"/>
  <c r="I12" i="19"/>
  <c r="J12" i="19" s="1"/>
  <c r="AG12" i="19" s="1"/>
  <c r="K12" i="19" a="1"/>
  <c r="K12" i="19" s="1"/>
  <c r="L12" i="19" s="1"/>
  <c r="N12" i="19"/>
  <c r="O12" i="19"/>
  <c r="P12" i="19"/>
  <c r="Q12" i="19" s="1"/>
  <c r="U12" i="19"/>
  <c r="T12" i="19"/>
  <c r="W12" i="19"/>
  <c r="X12" i="19"/>
  <c r="Z12" i="19"/>
  <c r="AA12" i="19"/>
  <c r="AB12" i="19" s="1"/>
  <c r="A13" i="19"/>
  <c r="C13" i="19"/>
  <c r="D13" i="19"/>
  <c r="E13" i="19"/>
  <c r="I13" i="19"/>
  <c r="J13" i="19" s="1"/>
  <c r="AG13" i="19" s="1"/>
  <c r="K13" i="19" a="1"/>
  <c r="K13" i="19" s="1"/>
  <c r="L13" i="19" s="1"/>
  <c r="N13" i="19"/>
  <c r="O13" i="19"/>
  <c r="P13" i="19"/>
  <c r="Q13" i="19" s="1"/>
  <c r="U13" i="19"/>
  <c r="T13" i="19"/>
  <c r="W13" i="19"/>
  <c r="X13" i="19"/>
  <c r="Z13" i="19"/>
  <c r="AA13" i="19"/>
  <c r="AB13" i="19" s="1"/>
  <c r="A14" i="19"/>
  <c r="C14" i="19"/>
  <c r="D14" i="19"/>
  <c r="E14" i="19"/>
  <c r="I14" i="19"/>
  <c r="J14" i="19" s="1"/>
  <c r="AG14" i="19" s="1"/>
  <c r="K14" i="19" a="1"/>
  <c r="K14" i="19" s="1"/>
  <c r="L14" i="19" s="1"/>
  <c r="N14" i="19"/>
  <c r="O14" i="19"/>
  <c r="P14" i="19"/>
  <c r="Q14" i="19" s="1"/>
  <c r="T14" i="19"/>
  <c r="W14" i="19"/>
  <c r="X14" i="19"/>
  <c r="Z14" i="19"/>
  <c r="AA14" i="19"/>
  <c r="AB14" i="19" s="1"/>
  <c r="A15" i="19"/>
  <c r="C15" i="19"/>
  <c r="D15" i="19"/>
  <c r="E15" i="19"/>
  <c r="I15" i="19"/>
  <c r="J15" i="19" s="1"/>
  <c r="K15" i="19" a="1"/>
  <c r="K15" i="19" s="1"/>
  <c r="L15" i="19" s="1"/>
  <c r="N15" i="19"/>
  <c r="O15" i="19"/>
  <c r="P15" i="19"/>
  <c r="Q15" i="19" s="1"/>
  <c r="T15" i="19"/>
  <c r="W15" i="19"/>
  <c r="X15" i="19"/>
  <c r="Z15" i="19"/>
  <c r="AA15" i="19"/>
  <c r="AB15" i="19" s="1"/>
  <c r="A16" i="19"/>
  <c r="C16" i="19"/>
  <c r="D16" i="19"/>
  <c r="E16" i="19"/>
  <c r="I16" i="19"/>
  <c r="J16" i="19" s="1"/>
  <c r="AG16" i="19" s="1"/>
  <c r="K16" i="19" a="1"/>
  <c r="K16" i="19" s="1"/>
  <c r="L16" i="19" s="1"/>
  <c r="N16" i="19"/>
  <c r="O16" i="19"/>
  <c r="P16" i="19"/>
  <c r="Q16" i="19" s="1"/>
  <c r="U16" i="19"/>
  <c r="T16" i="19"/>
  <c r="W16" i="19"/>
  <c r="X16" i="19"/>
  <c r="Z16" i="19"/>
  <c r="AA16" i="19"/>
  <c r="AB16" i="19" s="1"/>
  <c r="A17" i="19"/>
  <c r="C17" i="19"/>
  <c r="D17" i="19"/>
  <c r="E17" i="19"/>
  <c r="I17" i="19"/>
  <c r="J17" i="19" s="1"/>
  <c r="K17" i="19" a="1"/>
  <c r="K17" i="19" s="1"/>
  <c r="L17" i="19" s="1"/>
  <c r="N17" i="19"/>
  <c r="O17" i="19"/>
  <c r="P17" i="19"/>
  <c r="Q17" i="19" s="1"/>
  <c r="U17" i="19"/>
  <c r="T17" i="19"/>
  <c r="W17" i="19"/>
  <c r="X17" i="19"/>
  <c r="Z17" i="19" s="1"/>
  <c r="AA17" i="19"/>
  <c r="AB17" i="19" s="1"/>
  <c r="A18" i="19"/>
  <c r="C18" i="19"/>
  <c r="D18" i="19"/>
  <c r="E18" i="19"/>
  <c r="I18" i="19"/>
  <c r="J18" i="19" s="1"/>
  <c r="K18" i="19" a="1"/>
  <c r="K18" i="19" s="1"/>
  <c r="L18" i="19" s="1"/>
  <c r="N18" i="19"/>
  <c r="O18" i="19"/>
  <c r="P18" i="19"/>
  <c r="Q18" i="19" s="1"/>
  <c r="U18" i="19"/>
  <c r="T18" i="19"/>
  <c r="W18" i="19"/>
  <c r="X18" i="19"/>
  <c r="Z18" i="19" s="1"/>
  <c r="AA18" i="19"/>
  <c r="AB18" i="19" s="1"/>
  <c r="A19" i="19"/>
  <c r="C19" i="19"/>
  <c r="D19" i="19"/>
  <c r="E19" i="19"/>
  <c r="I19" i="19"/>
  <c r="J19" i="19" s="1"/>
  <c r="K19" i="19" a="1"/>
  <c r="K19" i="19" s="1"/>
  <c r="L19" i="19" s="1"/>
  <c r="N19" i="19"/>
  <c r="O19" i="19"/>
  <c r="P19" i="19"/>
  <c r="Q19" i="19" s="1"/>
  <c r="T19" i="19"/>
  <c r="W19" i="19"/>
  <c r="X19" i="19"/>
  <c r="Z19" i="19" s="1"/>
  <c r="AA19" i="19"/>
  <c r="AB19" i="19" s="1"/>
  <c r="A20" i="19"/>
  <c r="C20" i="19"/>
  <c r="D20" i="19"/>
  <c r="E20" i="19"/>
  <c r="I20" i="19"/>
  <c r="J20" i="19" s="1"/>
  <c r="AG20" i="19" s="1"/>
  <c r="K20" i="19" a="1"/>
  <c r="K20" i="19" s="1"/>
  <c r="L20" i="19" s="1"/>
  <c r="N20" i="19"/>
  <c r="O20" i="19"/>
  <c r="P20" i="19"/>
  <c r="Q20" i="19" s="1"/>
  <c r="T20" i="19"/>
  <c r="W20" i="19"/>
  <c r="X20" i="19"/>
  <c r="Z20" i="19"/>
  <c r="AA20" i="19"/>
  <c r="AB20" i="19" s="1"/>
  <c r="A21" i="19"/>
  <c r="C21" i="19"/>
  <c r="D21" i="19"/>
  <c r="E21" i="19"/>
  <c r="I21" i="19"/>
  <c r="J21" i="19" s="1"/>
  <c r="AG21" i="19" s="1"/>
  <c r="K21" i="19" a="1"/>
  <c r="K21" i="19" s="1"/>
  <c r="L21" i="19" s="1"/>
  <c r="N21" i="19"/>
  <c r="O21" i="19"/>
  <c r="P21" i="19"/>
  <c r="Q21" i="19" s="1"/>
  <c r="T21" i="19"/>
  <c r="W21" i="19"/>
  <c r="X21" i="19"/>
  <c r="Z21" i="19"/>
  <c r="AA21" i="19"/>
  <c r="AB21" i="19" s="1"/>
  <c r="A22" i="19"/>
  <c r="C22" i="19"/>
  <c r="D22" i="19"/>
  <c r="E22" i="19"/>
  <c r="I22" i="19"/>
  <c r="J22" i="19" s="1"/>
  <c r="AG22" i="19" s="1"/>
  <c r="K22" i="19" a="1"/>
  <c r="K22" i="19" s="1"/>
  <c r="L22" i="19" s="1"/>
  <c r="N22" i="19"/>
  <c r="O22" i="19"/>
  <c r="P22" i="19"/>
  <c r="Q22" i="19" s="1"/>
  <c r="U22" i="19"/>
  <c r="T22" i="19"/>
  <c r="W22" i="19"/>
  <c r="X22" i="19"/>
  <c r="Z22" i="19"/>
  <c r="AA22" i="19"/>
  <c r="AB22" i="19" s="1"/>
  <c r="A23" i="19"/>
  <c r="C23" i="19"/>
  <c r="D23" i="19"/>
  <c r="E23" i="19"/>
  <c r="I23" i="19"/>
  <c r="J23" i="19" s="1"/>
  <c r="AG23" i="19" s="1"/>
  <c r="K23" i="19" a="1"/>
  <c r="K23" i="19" s="1"/>
  <c r="L23" i="19" s="1"/>
  <c r="N23" i="19"/>
  <c r="O23" i="19"/>
  <c r="P23" i="19"/>
  <c r="Q23" i="19" s="1"/>
  <c r="U23" i="19"/>
  <c r="T23" i="19"/>
  <c r="W23" i="19"/>
  <c r="X23" i="19"/>
  <c r="Z23" i="19"/>
  <c r="AA23" i="19"/>
  <c r="AB23" i="19" s="1"/>
  <c r="A24" i="19"/>
  <c r="C24" i="19"/>
  <c r="D24" i="19"/>
  <c r="E24" i="19"/>
  <c r="I24" i="19"/>
  <c r="J24" i="19" s="1"/>
  <c r="AG24" i="19" s="1"/>
  <c r="K24" i="19" a="1"/>
  <c r="K24" i="19" s="1"/>
  <c r="L24" i="19" s="1"/>
  <c r="N24" i="19"/>
  <c r="O24" i="19"/>
  <c r="P24" i="19"/>
  <c r="Q24" i="19" s="1"/>
  <c r="T24" i="19"/>
  <c r="W24" i="19"/>
  <c r="X24" i="19"/>
  <c r="Z24" i="19" s="1"/>
  <c r="AA24" i="19"/>
  <c r="AB24" i="19" s="1"/>
  <c r="A25" i="19"/>
  <c r="C25" i="19"/>
  <c r="D25" i="19"/>
  <c r="E25" i="19"/>
  <c r="I25" i="19"/>
  <c r="J25" i="19"/>
  <c r="AG25" i="19" s="1"/>
  <c r="K25" i="19" a="1"/>
  <c r="K25" i="19" s="1"/>
  <c r="L25" i="19" s="1"/>
  <c r="N25" i="19"/>
  <c r="O25" i="19"/>
  <c r="P25" i="19"/>
  <c r="Q25" i="19" s="1"/>
  <c r="U25" i="19"/>
  <c r="T25" i="19"/>
  <c r="W25" i="19"/>
  <c r="X25" i="19"/>
  <c r="Z25" i="19" s="1"/>
  <c r="AA25" i="19"/>
  <c r="AB25" i="19" s="1"/>
  <c r="A26" i="19"/>
  <c r="C26" i="19"/>
  <c r="D26" i="19"/>
  <c r="E26" i="19"/>
  <c r="I26" i="19"/>
  <c r="J26" i="19" s="1"/>
  <c r="K26" i="19" a="1"/>
  <c r="K26" i="19" s="1"/>
  <c r="L26" i="19" s="1"/>
  <c r="N26" i="19"/>
  <c r="O26" i="19"/>
  <c r="P26" i="19"/>
  <c r="Q26" i="19" s="1"/>
  <c r="T26" i="19"/>
  <c r="W26" i="19"/>
  <c r="X26" i="19"/>
  <c r="Z26" i="19" s="1"/>
  <c r="AA26" i="19"/>
  <c r="AB26" i="19" s="1"/>
  <c r="A27" i="19"/>
  <c r="C27" i="19"/>
  <c r="D27" i="19"/>
  <c r="E27" i="19"/>
  <c r="I27" i="19"/>
  <c r="J27" i="19" s="1"/>
  <c r="AG27" i="19" s="1"/>
  <c r="K27" i="19" a="1"/>
  <c r="K27" i="19" s="1"/>
  <c r="L27" i="19" s="1"/>
  <c r="N27" i="19"/>
  <c r="O27" i="19"/>
  <c r="P27" i="19"/>
  <c r="Q27" i="19" s="1"/>
  <c r="U27" i="19"/>
  <c r="T27" i="19"/>
  <c r="W27" i="19"/>
  <c r="X27" i="19"/>
  <c r="Z27" i="19" s="1"/>
  <c r="AA27" i="19"/>
  <c r="AB27" i="19" s="1"/>
  <c r="A28" i="19"/>
  <c r="C28" i="19"/>
  <c r="D28" i="19"/>
  <c r="E28" i="19"/>
  <c r="I28" i="19"/>
  <c r="J28" i="19" s="1"/>
  <c r="AG28" i="19" s="1"/>
  <c r="K28" i="19" a="1"/>
  <c r="K28" i="19" s="1"/>
  <c r="L28" i="19" s="1"/>
  <c r="N28" i="19"/>
  <c r="O28" i="19"/>
  <c r="P28" i="19"/>
  <c r="Q28" i="19" s="1"/>
  <c r="U28" i="19"/>
  <c r="T28" i="19"/>
  <c r="W28" i="19"/>
  <c r="X28" i="19"/>
  <c r="Z28" i="19" s="1"/>
  <c r="AA28" i="19"/>
  <c r="AB28" i="19" s="1"/>
  <c r="A29" i="19"/>
  <c r="C29" i="19"/>
  <c r="D29" i="19"/>
  <c r="E29" i="19"/>
  <c r="I29" i="19"/>
  <c r="J29" i="19" s="1"/>
  <c r="AG29" i="19" s="1"/>
  <c r="K29" i="19" a="1"/>
  <c r="K29" i="19" s="1"/>
  <c r="L29" i="19" s="1"/>
  <c r="N29" i="19"/>
  <c r="O29" i="19"/>
  <c r="P29" i="19"/>
  <c r="Q29" i="19" s="1"/>
  <c r="U29" i="19"/>
  <c r="T29" i="19"/>
  <c r="W29" i="19"/>
  <c r="X29" i="19"/>
  <c r="Z29" i="19" s="1"/>
  <c r="AA29" i="19"/>
  <c r="AB29" i="19" s="1"/>
  <c r="A30" i="19"/>
  <c r="C30" i="19"/>
  <c r="D30" i="19"/>
  <c r="E30" i="19"/>
  <c r="I30" i="19"/>
  <c r="J30" i="19" s="1"/>
  <c r="K30" i="19" a="1"/>
  <c r="K30" i="19" s="1"/>
  <c r="L30" i="19" s="1"/>
  <c r="N30" i="19"/>
  <c r="O30" i="19"/>
  <c r="P30" i="19"/>
  <c r="Q30" i="19" s="1"/>
  <c r="T30" i="19"/>
  <c r="W30" i="19"/>
  <c r="X30" i="19"/>
  <c r="Z30" i="19" s="1"/>
  <c r="AA30" i="19"/>
  <c r="AB30" i="19" s="1"/>
  <c r="A31" i="19"/>
  <c r="C31" i="19"/>
  <c r="D31" i="19"/>
  <c r="E31" i="19"/>
  <c r="I31" i="19"/>
  <c r="J31" i="19" s="1"/>
  <c r="AG31" i="19" s="1"/>
  <c r="K31" i="19" a="1"/>
  <c r="K31" i="19" s="1"/>
  <c r="L31" i="19" s="1"/>
  <c r="N31" i="19"/>
  <c r="O31" i="19"/>
  <c r="P31" i="19"/>
  <c r="Q31" i="19" s="1"/>
  <c r="U31" i="19"/>
  <c r="T31" i="19"/>
  <c r="W31" i="19"/>
  <c r="X31" i="19"/>
  <c r="Z31" i="19"/>
  <c r="AA31" i="19"/>
  <c r="AB31" i="19" s="1"/>
  <c r="A32" i="19"/>
  <c r="C32" i="19"/>
  <c r="D32" i="19"/>
  <c r="E32" i="19"/>
  <c r="I32" i="19"/>
  <c r="J32" i="19" s="1"/>
  <c r="AG32" i="19" s="1"/>
  <c r="K32" i="19" a="1"/>
  <c r="K32" i="19" s="1"/>
  <c r="L32" i="19" s="1"/>
  <c r="N32" i="19"/>
  <c r="O32" i="19"/>
  <c r="P32" i="19"/>
  <c r="Q32" i="19" s="1"/>
  <c r="U32" i="19"/>
  <c r="T32" i="19"/>
  <c r="W32" i="19"/>
  <c r="X32" i="19"/>
  <c r="Z32" i="19"/>
  <c r="AA32" i="19"/>
  <c r="AB32" i="19" s="1"/>
  <c r="A33" i="19"/>
  <c r="C33" i="19"/>
  <c r="D33" i="19"/>
  <c r="E33" i="19"/>
  <c r="I33" i="19"/>
  <c r="J33" i="19" s="1"/>
  <c r="K33" i="19" a="1"/>
  <c r="K33" i="19" s="1"/>
  <c r="L33" i="19" s="1"/>
  <c r="N33" i="19"/>
  <c r="O33" i="19"/>
  <c r="P33" i="19"/>
  <c r="Q33" i="19" s="1"/>
  <c r="U33" i="19"/>
  <c r="T33" i="19"/>
  <c r="W33" i="19"/>
  <c r="X33" i="19"/>
  <c r="Z33" i="19" s="1"/>
  <c r="AA33" i="19"/>
  <c r="AB33" i="19" s="1"/>
  <c r="A34" i="19"/>
  <c r="C34" i="19"/>
  <c r="D34" i="19"/>
  <c r="E34" i="19"/>
  <c r="I34" i="19"/>
  <c r="J34" i="19" s="1"/>
  <c r="AG34" i="19" s="1"/>
  <c r="K34" i="19" a="1"/>
  <c r="K34" i="19" s="1"/>
  <c r="L34" i="19" s="1"/>
  <c r="N34" i="19"/>
  <c r="O34" i="19"/>
  <c r="P34" i="19"/>
  <c r="Q34" i="19" s="1"/>
  <c r="U34" i="19"/>
  <c r="T34" i="19"/>
  <c r="W34" i="19"/>
  <c r="X34" i="19"/>
  <c r="Z34" i="19" s="1"/>
  <c r="AA34" i="19"/>
  <c r="AB34" i="19" s="1"/>
  <c r="A35" i="19"/>
  <c r="C35" i="19"/>
  <c r="D35" i="19"/>
  <c r="E35" i="19"/>
  <c r="I35" i="19"/>
  <c r="J35" i="19" s="1"/>
  <c r="AG35" i="19" s="1"/>
  <c r="K35" i="19" a="1"/>
  <c r="K35" i="19" s="1"/>
  <c r="L35" i="19" s="1"/>
  <c r="N35" i="19"/>
  <c r="O35" i="19"/>
  <c r="P35" i="19"/>
  <c r="Q35" i="19" s="1"/>
  <c r="U35" i="19"/>
  <c r="T35" i="19"/>
  <c r="W35" i="19"/>
  <c r="X35" i="19"/>
  <c r="Z35" i="19" s="1"/>
  <c r="AA35" i="19"/>
  <c r="AB35" i="19" s="1"/>
  <c r="A36" i="19"/>
  <c r="C36" i="19"/>
  <c r="D36" i="19"/>
  <c r="E36" i="19"/>
  <c r="I36" i="19"/>
  <c r="J36" i="19" s="1"/>
  <c r="K36" i="19" a="1"/>
  <c r="K36" i="19" s="1"/>
  <c r="L36" i="19" s="1"/>
  <c r="N36" i="19"/>
  <c r="O36" i="19"/>
  <c r="P36" i="19"/>
  <c r="Q36" i="19" s="1"/>
  <c r="T36" i="19"/>
  <c r="W36" i="19"/>
  <c r="X36" i="19"/>
  <c r="Z36" i="19"/>
  <c r="AA36" i="19"/>
  <c r="AB36" i="19" s="1"/>
  <c r="A37" i="19"/>
  <c r="C37" i="19"/>
  <c r="D37" i="19"/>
  <c r="E37" i="19"/>
  <c r="I37" i="19"/>
  <c r="J37" i="19" s="1"/>
  <c r="AG37" i="19" s="1"/>
  <c r="K37" i="19" a="1"/>
  <c r="K37" i="19" s="1"/>
  <c r="L37" i="19" s="1"/>
  <c r="N37" i="19"/>
  <c r="O37" i="19"/>
  <c r="P37" i="19"/>
  <c r="Q37" i="19" s="1"/>
  <c r="U37" i="19"/>
  <c r="T37" i="19"/>
  <c r="W37" i="19"/>
  <c r="X37" i="19"/>
  <c r="Z37" i="19" s="1"/>
  <c r="AA37" i="19"/>
  <c r="AB37" i="19" s="1"/>
  <c r="A38" i="19"/>
  <c r="C38" i="19"/>
  <c r="D38" i="19"/>
  <c r="E38" i="19"/>
  <c r="I38" i="19"/>
  <c r="J38" i="19" s="1"/>
  <c r="K38" i="19" a="1"/>
  <c r="K38" i="19" s="1"/>
  <c r="L38" i="19" s="1"/>
  <c r="N38" i="19"/>
  <c r="O38" i="19"/>
  <c r="P38" i="19"/>
  <c r="Q38" i="19" s="1"/>
  <c r="T38" i="19"/>
  <c r="W38" i="19"/>
  <c r="X38" i="19"/>
  <c r="Z38" i="19" s="1"/>
  <c r="AA38" i="19"/>
  <c r="AB38" i="19" s="1"/>
  <c r="A39" i="19"/>
  <c r="C39" i="19"/>
  <c r="D39" i="19"/>
  <c r="E39" i="19"/>
  <c r="I39" i="19"/>
  <c r="J39" i="19" s="1"/>
  <c r="AG39" i="19" s="1"/>
  <c r="K39" i="19" a="1"/>
  <c r="K39" i="19" s="1"/>
  <c r="L39" i="19" s="1"/>
  <c r="N39" i="19"/>
  <c r="O39" i="19"/>
  <c r="P39" i="19"/>
  <c r="Q39" i="19" s="1"/>
  <c r="U39" i="19"/>
  <c r="T39" i="19"/>
  <c r="W39" i="19"/>
  <c r="X39" i="19"/>
  <c r="Z39" i="19"/>
  <c r="AA39" i="19"/>
  <c r="AB39" i="19" s="1"/>
  <c r="A40" i="19"/>
  <c r="C40" i="19"/>
  <c r="D40" i="19"/>
  <c r="E40" i="19"/>
  <c r="I40" i="19"/>
  <c r="J40" i="19" s="1"/>
  <c r="K40" i="19" a="1"/>
  <c r="K40" i="19" s="1"/>
  <c r="L40" i="19" s="1"/>
  <c r="N40" i="19"/>
  <c r="O40" i="19"/>
  <c r="P40" i="19"/>
  <c r="Q40" i="19" s="1"/>
  <c r="U40" i="19"/>
  <c r="T40" i="19"/>
  <c r="W40" i="19"/>
  <c r="X40" i="19"/>
  <c r="Z40" i="19"/>
  <c r="AA40" i="19"/>
  <c r="AB40" i="19" s="1"/>
  <c r="A41" i="19"/>
  <c r="C41" i="19"/>
  <c r="D41" i="19"/>
  <c r="E41" i="19"/>
  <c r="I41" i="19"/>
  <c r="J41" i="19" s="1"/>
  <c r="AG41" i="19" s="1"/>
  <c r="K41" i="19" a="1"/>
  <c r="K41" i="19" s="1"/>
  <c r="L41" i="19" s="1"/>
  <c r="N41" i="19"/>
  <c r="O41" i="19"/>
  <c r="P41" i="19"/>
  <c r="Q41" i="19" s="1"/>
  <c r="U41" i="19"/>
  <c r="T41" i="19"/>
  <c r="W41" i="19"/>
  <c r="X41" i="19"/>
  <c r="Z41" i="19" s="1"/>
  <c r="AA41" i="19"/>
  <c r="AB41" i="19" s="1"/>
  <c r="A42" i="19"/>
  <c r="C42" i="19"/>
  <c r="D42" i="19"/>
  <c r="E42" i="19"/>
  <c r="I42" i="19"/>
  <c r="J42" i="19" s="1"/>
  <c r="K42" i="19" a="1"/>
  <c r="K42" i="19" s="1"/>
  <c r="L42" i="19" s="1"/>
  <c r="N42" i="19"/>
  <c r="O42" i="19"/>
  <c r="P42" i="19"/>
  <c r="Q42" i="19" s="1"/>
  <c r="U42" i="19"/>
  <c r="T42" i="19"/>
  <c r="W42" i="19"/>
  <c r="X42" i="19"/>
  <c r="Z42" i="19" s="1"/>
  <c r="AA42" i="19"/>
  <c r="AB42" i="19" s="1"/>
  <c r="A43" i="19"/>
  <c r="C43" i="19"/>
  <c r="D43" i="19"/>
  <c r="E43" i="19"/>
  <c r="I43" i="19"/>
  <c r="J43" i="19" s="1"/>
  <c r="AG43" i="19" s="1"/>
  <c r="K43" i="19" a="1"/>
  <c r="K43" i="19" s="1"/>
  <c r="L43" i="19" s="1"/>
  <c r="N43" i="19"/>
  <c r="O43" i="19"/>
  <c r="P43" i="19"/>
  <c r="Q43" i="19" s="1"/>
  <c r="T43" i="19"/>
  <c r="W43" i="19"/>
  <c r="X43" i="19"/>
  <c r="Z43" i="19" s="1"/>
  <c r="AA43" i="19"/>
  <c r="AB43" i="19" s="1"/>
  <c r="A44" i="19"/>
  <c r="C44" i="19"/>
  <c r="D44" i="19"/>
  <c r="E44" i="19"/>
  <c r="I44" i="19"/>
  <c r="J44" i="19" s="1"/>
  <c r="K44" i="19" a="1"/>
  <c r="K44" i="19" s="1"/>
  <c r="L44" i="19" s="1"/>
  <c r="N44" i="19"/>
  <c r="O44" i="19"/>
  <c r="P44" i="19"/>
  <c r="Q44" i="19" s="1"/>
  <c r="T44" i="19"/>
  <c r="W44" i="19"/>
  <c r="X44" i="19"/>
  <c r="Z44" i="19" s="1"/>
  <c r="AA44" i="19"/>
  <c r="AB44" i="19" s="1"/>
  <c r="A45" i="19"/>
  <c r="C45" i="19"/>
  <c r="D45" i="19"/>
  <c r="E45" i="19"/>
  <c r="I45" i="19"/>
  <c r="J45" i="19" s="1"/>
  <c r="K45" i="19" a="1"/>
  <c r="K45" i="19" s="1"/>
  <c r="L45" i="19" s="1"/>
  <c r="N45" i="19"/>
  <c r="O45" i="19"/>
  <c r="P45" i="19"/>
  <c r="Q45" i="19" s="1"/>
  <c r="U45" i="19"/>
  <c r="T45" i="19"/>
  <c r="W45" i="19"/>
  <c r="X45" i="19"/>
  <c r="Z45" i="19" s="1"/>
  <c r="AA45" i="19"/>
  <c r="AB45" i="19" s="1"/>
  <c r="A46" i="19"/>
  <c r="C46" i="19"/>
  <c r="D46" i="19"/>
  <c r="E46" i="19"/>
  <c r="I46" i="19"/>
  <c r="J46" i="19" s="1"/>
  <c r="K46" i="19" a="1"/>
  <c r="K46" i="19" s="1"/>
  <c r="L46" i="19" s="1"/>
  <c r="N46" i="19"/>
  <c r="O46" i="19"/>
  <c r="P46" i="19"/>
  <c r="Q46" i="19" s="1"/>
  <c r="U46" i="19"/>
  <c r="T46" i="19"/>
  <c r="W46" i="19"/>
  <c r="X46" i="19"/>
  <c r="Z46" i="19"/>
  <c r="Y46" i="19" s="1"/>
  <c r="AA46" i="19"/>
  <c r="AB46" i="19" s="1"/>
  <c r="A47" i="19"/>
  <c r="C47" i="19"/>
  <c r="D47" i="19"/>
  <c r="E47" i="19"/>
  <c r="I47" i="19"/>
  <c r="J47" i="19" s="1"/>
  <c r="AG47" i="19" s="1"/>
  <c r="K47" i="19" a="1"/>
  <c r="K47" i="19" s="1"/>
  <c r="L47" i="19" s="1"/>
  <c r="N47" i="19"/>
  <c r="O47" i="19"/>
  <c r="P47" i="19"/>
  <c r="Q47" i="19" s="1"/>
  <c r="U47" i="19"/>
  <c r="T47" i="19"/>
  <c r="W47" i="19"/>
  <c r="X47" i="19"/>
  <c r="Z47" i="19"/>
  <c r="AA47" i="19"/>
  <c r="AB47" i="19" s="1"/>
  <c r="A48" i="19"/>
  <c r="C48" i="19"/>
  <c r="D48" i="19"/>
  <c r="E48" i="19"/>
  <c r="I48" i="19"/>
  <c r="J48" i="19" s="1"/>
  <c r="K48" i="19" a="1"/>
  <c r="K48" i="19" s="1"/>
  <c r="L48" i="19" s="1"/>
  <c r="N48" i="19"/>
  <c r="O48" i="19"/>
  <c r="P48" i="19"/>
  <c r="Q48" i="19" s="1"/>
  <c r="U48" i="19"/>
  <c r="T48" i="19"/>
  <c r="W48" i="19"/>
  <c r="X48" i="19"/>
  <c r="Z48" i="19"/>
  <c r="AA48" i="19"/>
  <c r="AB48" i="19" s="1"/>
  <c r="A49" i="19"/>
  <c r="C49" i="19"/>
  <c r="D49" i="19"/>
  <c r="E49" i="19"/>
  <c r="I49" i="19"/>
  <c r="J49" i="19" s="1"/>
  <c r="K49" i="19" a="1"/>
  <c r="K49" i="19" s="1"/>
  <c r="L49" i="19" s="1"/>
  <c r="N49" i="19"/>
  <c r="O49" i="19"/>
  <c r="P49" i="19"/>
  <c r="Q49" i="19" s="1"/>
  <c r="U49" i="19"/>
  <c r="T49" i="19"/>
  <c r="W49" i="19"/>
  <c r="X49" i="19"/>
  <c r="Z49" i="19"/>
  <c r="AA49" i="19"/>
  <c r="AB49" i="19" s="1"/>
  <c r="A50" i="19"/>
  <c r="C50" i="19"/>
  <c r="D50" i="19"/>
  <c r="E50" i="19"/>
  <c r="I50" i="19"/>
  <c r="J50" i="19" s="1"/>
  <c r="K50" i="19" a="1"/>
  <c r="K50" i="19" s="1"/>
  <c r="L50" i="19" s="1"/>
  <c r="N50" i="19"/>
  <c r="O50" i="19"/>
  <c r="P50" i="19"/>
  <c r="Q50" i="19" s="1"/>
  <c r="V50" i="19"/>
  <c r="T50" i="19"/>
  <c r="W50" i="19"/>
  <c r="X50" i="19"/>
  <c r="Z50" i="19"/>
  <c r="AA50" i="19"/>
  <c r="AB50" i="19" s="1"/>
  <c r="A51" i="19"/>
  <c r="C51" i="19"/>
  <c r="D51" i="19"/>
  <c r="E51" i="19"/>
  <c r="I51" i="19"/>
  <c r="J51" i="19" s="1"/>
  <c r="K51" i="19" a="1"/>
  <c r="K51" i="19" s="1"/>
  <c r="L51" i="19" s="1"/>
  <c r="N51" i="19"/>
  <c r="O51" i="19"/>
  <c r="P51" i="19"/>
  <c r="Q51" i="19" s="1"/>
  <c r="U51" i="19"/>
  <c r="T51" i="19"/>
  <c r="W51" i="19"/>
  <c r="X51" i="19"/>
  <c r="Z51" i="19"/>
  <c r="AA51" i="19"/>
  <c r="AB51" i="19" s="1"/>
  <c r="A52" i="19"/>
  <c r="C52" i="19"/>
  <c r="D52" i="19"/>
  <c r="E52" i="19"/>
  <c r="I52" i="19"/>
  <c r="J52" i="19" s="1"/>
  <c r="K52" i="19" a="1"/>
  <c r="K52" i="19" s="1"/>
  <c r="L52" i="19" s="1"/>
  <c r="N52" i="19"/>
  <c r="O52" i="19"/>
  <c r="P52" i="19"/>
  <c r="Q52" i="19" s="1"/>
  <c r="U52" i="19"/>
  <c r="T52" i="19"/>
  <c r="W52" i="19"/>
  <c r="X52" i="19"/>
  <c r="Z52" i="19"/>
  <c r="AA52" i="19"/>
  <c r="AB52" i="19" s="1"/>
  <c r="A53" i="19"/>
  <c r="C53" i="19"/>
  <c r="D53" i="19"/>
  <c r="E53" i="19"/>
  <c r="I53" i="19"/>
  <c r="J53" i="19" s="1"/>
  <c r="AG53" i="19" s="1"/>
  <c r="K53" i="19" a="1"/>
  <c r="K53" i="19" s="1"/>
  <c r="L53" i="19" s="1"/>
  <c r="N53" i="19"/>
  <c r="O53" i="19"/>
  <c r="P53" i="19"/>
  <c r="Q53" i="19" s="1"/>
  <c r="T53" i="19"/>
  <c r="W53" i="19"/>
  <c r="X53" i="19"/>
  <c r="Z53" i="19"/>
  <c r="AA53" i="19"/>
  <c r="AB53" i="19" s="1"/>
  <c r="A54" i="19"/>
  <c r="C54" i="19"/>
  <c r="D54" i="19"/>
  <c r="E54" i="19"/>
  <c r="I54" i="19"/>
  <c r="J54" i="19" s="1"/>
  <c r="AG54" i="19" s="1"/>
  <c r="K54" i="19" a="1"/>
  <c r="K54" i="19" s="1"/>
  <c r="L54" i="19" s="1"/>
  <c r="N54" i="19"/>
  <c r="O54" i="19"/>
  <c r="P54" i="19"/>
  <c r="Q54" i="19" s="1"/>
  <c r="T54" i="19"/>
  <c r="W54" i="19"/>
  <c r="X54" i="19"/>
  <c r="Z54" i="19" s="1"/>
  <c r="AA54" i="19"/>
  <c r="AB54" i="19" s="1"/>
  <c r="A55" i="19"/>
  <c r="C55" i="19"/>
  <c r="D55" i="19"/>
  <c r="E55" i="19"/>
  <c r="I55" i="19"/>
  <c r="J55" i="19" s="1"/>
  <c r="K55" i="19" a="1"/>
  <c r="K55" i="19" s="1"/>
  <c r="L55" i="19" s="1"/>
  <c r="N55" i="19"/>
  <c r="O55" i="19"/>
  <c r="P55" i="19"/>
  <c r="Q55" i="19" s="1"/>
  <c r="U55" i="19"/>
  <c r="T55" i="19"/>
  <c r="W55" i="19"/>
  <c r="X55" i="19"/>
  <c r="Z55" i="19" s="1"/>
  <c r="AA55" i="19"/>
  <c r="AB55" i="19" s="1"/>
  <c r="A56" i="19"/>
  <c r="C56" i="19"/>
  <c r="D56" i="19"/>
  <c r="E56" i="19"/>
  <c r="I56" i="19"/>
  <c r="J56" i="19" s="1"/>
  <c r="K56" i="19" a="1"/>
  <c r="K56" i="19" s="1"/>
  <c r="L56" i="19" s="1"/>
  <c r="N56" i="19"/>
  <c r="O56" i="19"/>
  <c r="P56" i="19"/>
  <c r="Q56" i="19" s="1"/>
  <c r="U56" i="19"/>
  <c r="T56" i="19"/>
  <c r="W56" i="19"/>
  <c r="X56" i="19"/>
  <c r="Z56" i="19"/>
  <c r="AA56" i="19"/>
  <c r="AB56" i="19" s="1"/>
  <c r="A57" i="19"/>
  <c r="C57" i="19"/>
  <c r="D57" i="19"/>
  <c r="E57" i="19"/>
  <c r="I57" i="19"/>
  <c r="J57" i="19" s="1"/>
  <c r="AG57" i="19" s="1"/>
  <c r="K57" i="19" a="1"/>
  <c r="K57" i="19" s="1"/>
  <c r="L57" i="19" s="1"/>
  <c r="N57" i="19"/>
  <c r="O57" i="19"/>
  <c r="P57" i="19"/>
  <c r="Q57" i="19" s="1"/>
  <c r="U57" i="19"/>
  <c r="T57" i="19"/>
  <c r="W57" i="19"/>
  <c r="X57" i="19"/>
  <c r="Z57" i="19"/>
  <c r="AA57" i="19"/>
  <c r="AB57" i="19" s="1"/>
  <c r="A58" i="19"/>
  <c r="C58" i="19"/>
  <c r="D58" i="19"/>
  <c r="E58" i="19"/>
  <c r="I58" i="19"/>
  <c r="J58" i="19" s="1"/>
  <c r="K58" i="19" a="1"/>
  <c r="K58" i="19" s="1"/>
  <c r="L58" i="19" s="1"/>
  <c r="N58" i="19"/>
  <c r="O58" i="19"/>
  <c r="P58" i="19"/>
  <c r="Q58" i="19" s="1"/>
  <c r="T58" i="19"/>
  <c r="W58" i="19"/>
  <c r="X58" i="19"/>
  <c r="Z58" i="19" s="1"/>
  <c r="AA58" i="19"/>
  <c r="AB58" i="19" s="1"/>
  <c r="A59" i="19"/>
  <c r="C59" i="19"/>
  <c r="D59" i="19"/>
  <c r="E59" i="19"/>
  <c r="I59" i="19"/>
  <c r="J59" i="19" s="1"/>
  <c r="AG59" i="19" s="1"/>
  <c r="K59" i="19" a="1"/>
  <c r="K59" i="19" s="1"/>
  <c r="L59" i="19" s="1"/>
  <c r="N59" i="19"/>
  <c r="O59" i="19"/>
  <c r="P59" i="19"/>
  <c r="Q59" i="19" s="1"/>
  <c r="U59" i="19"/>
  <c r="T59" i="19"/>
  <c r="W59" i="19"/>
  <c r="X59" i="19"/>
  <c r="Z59" i="19" s="1"/>
  <c r="AA59" i="19"/>
  <c r="AB59" i="19" s="1"/>
  <c r="A60" i="19"/>
  <c r="C60" i="19"/>
  <c r="D60" i="19"/>
  <c r="E60" i="19"/>
  <c r="I60" i="19"/>
  <c r="J60" i="19" s="1"/>
  <c r="K60" i="19" a="1"/>
  <c r="K60" i="19" s="1"/>
  <c r="L60" i="19" s="1"/>
  <c r="N60" i="19"/>
  <c r="O60" i="19"/>
  <c r="P60" i="19"/>
  <c r="Q60" i="19" s="1"/>
  <c r="T60" i="19"/>
  <c r="W60" i="19"/>
  <c r="X60" i="19"/>
  <c r="Z60" i="19"/>
  <c r="AA60" i="19"/>
  <c r="AB60" i="19" s="1"/>
  <c r="A61" i="19"/>
  <c r="C61" i="19"/>
  <c r="D61" i="19"/>
  <c r="E61" i="19"/>
  <c r="I61" i="19"/>
  <c r="J61" i="19" s="1"/>
  <c r="AG61" i="19" s="1"/>
  <c r="K61" i="19" a="1"/>
  <c r="K61" i="19" s="1"/>
  <c r="L61" i="19" s="1"/>
  <c r="N61" i="19"/>
  <c r="O61" i="19"/>
  <c r="P61" i="19"/>
  <c r="Q61" i="19" s="1"/>
  <c r="U61" i="19"/>
  <c r="T61" i="19"/>
  <c r="W61" i="19"/>
  <c r="X61" i="19"/>
  <c r="Z61" i="19"/>
  <c r="AA61" i="19"/>
  <c r="AB61" i="19" s="1"/>
  <c r="A62" i="19"/>
  <c r="C62" i="19"/>
  <c r="D62" i="19"/>
  <c r="E62" i="19"/>
  <c r="I62" i="19"/>
  <c r="J62" i="19" s="1"/>
  <c r="K62" i="19" a="1"/>
  <c r="K62" i="19" s="1"/>
  <c r="L62" i="19" s="1"/>
  <c r="N62" i="19"/>
  <c r="O62" i="19"/>
  <c r="P62" i="19"/>
  <c r="Q62" i="19" s="1"/>
  <c r="U62" i="19"/>
  <c r="T62" i="19"/>
  <c r="W62" i="19"/>
  <c r="X62" i="19"/>
  <c r="Z62" i="19" s="1"/>
  <c r="AA62" i="19"/>
  <c r="AB62" i="19" s="1"/>
  <c r="A63" i="19"/>
  <c r="C63" i="19"/>
  <c r="D63" i="19"/>
  <c r="E63" i="19"/>
  <c r="I63" i="19"/>
  <c r="J63" i="19" s="1"/>
  <c r="AG63" i="19" s="1"/>
  <c r="K63" i="19" a="1"/>
  <c r="K63" i="19" s="1"/>
  <c r="L63" i="19" s="1"/>
  <c r="N63" i="19"/>
  <c r="O63" i="19"/>
  <c r="P63" i="19"/>
  <c r="Q63" i="19" s="1"/>
  <c r="T63" i="19"/>
  <c r="W63" i="19"/>
  <c r="X63" i="19"/>
  <c r="Z63" i="19" s="1"/>
  <c r="AA63" i="19"/>
  <c r="AB63" i="19" s="1"/>
  <c r="A64" i="19"/>
  <c r="C64" i="19"/>
  <c r="D64" i="19"/>
  <c r="E64" i="19"/>
  <c r="I64" i="19"/>
  <c r="J64" i="19" s="1"/>
  <c r="K64" i="19" a="1"/>
  <c r="K64" i="19" s="1"/>
  <c r="L64" i="19" s="1"/>
  <c r="N64" i="19"/>
  <c r="O64" i="19"/>
  <c r="P64" i="19"/>
  <c r="Q64" i="19" s="1"/>
  <c r="T64" i="19"/>
  <c r="W64" i="19"/>
  <c r="X64" i="19"/>
  <c r="Z64" i="19" s="1"/>
  <c r="AA64" i="19"/>
  <c r="AB64" i="19" s="1"/>
  <c r="A65" i="19"/>
  <c r="C65" i="19"/>
  <c r="D65" i="19"/>
  <c r="E65" i="19"/>
  <c r="I65" i="19"/>
  <c r="J65" i="19" s="1"/>
  <c r="AG65" i="19" s="1"/>
  <c r="K65" i="19" a="1"/>
  <c r="K65" i="19" s="1"/>
  <c r="L65" i="19" s="1"/>
  <c r="N65" i="19"/>
  <c r="O65" i="19"/>
  <c r="P65" i="19"/>
  <c r="Q65" i="19" s="1"/>
  <c r="U65" i="19"/>
  <c r="T65" i="19"/>
  <c r="W65" i="19"/>
  <c r="X65" i="19"/>
  <c r="Z65" i="19"/>
  <c r="AA65" i="19"/>
  <c r="AB65" i="19" s="1"/>
  <c r="A66" i="19"/>
  <c r="C66" i="19"/>
  <c r="D66" i="19"/>
  <c r="E66" i="19"/>
  <c r="I66" i="19"/>
  <c r="J66" i="19" s="1"/>
  <c r="AG66" i="19" s="1"/>
  <c r="K66" i="19" a="1"/>
  <c r="K66" i="19" s="1"/>
  <c r="L66" i="19" s="1"/>
  <c r="N66" i="19"/>
  <c r="O66" i="19"/>
  <c r="P66" i="19"/>
  <c r="Q66" i="19" s="1"/>
  <c r="U66" i="19"/>
  <c r="T66" i="19"/>
  <c r="W66" i="19"/>
  <c r="X66" i="19"/>
  <c r="Z66" i="19"/>
  <c r="AA66" i="19"/>
  <c r="AB66" i="19" s="1"/>
  <c r="A67" i="19"/>
  <c r="C67" i="19"/>
  <c r="D67" i="19"/>
  <c r="E67" i="19"/>
  <c r="I67" i="19"/>
  <c r="J67" i="19" s="1"/>
  <c r="K67" i="19" a="1"/>
  <c r="K67" i="19" s="1"/>
  <c r="L67" i="19" s="1"/>
  <c r="N67" i="19"/>
  <c r="O67" i="19"/>
  <c r="P67" i="19"/>
  <c r="Q67" i="19" s="1"/>
  <c r="U67" i="19"/>
  <c r="T67" i="19"/>
  <c r="W67" i="19"/>
  <c r="X67" i="19"/>
  <c r="Z67" i="19" s="1"/>
  <c r="AA67" i="19"/>
  <c r="AB67" i="19" s="1"/>
  <c r="A68" i="19"/>
  <c r="C68" i="19"/>
  <c r="D68" i="19"/>
  <c r="E68" i="19"/>
  <c r="I68" i="19"/>
  <c r="J68" i="19" s="1"/>
  <c r="K68" i="19" a="1"/>
  <c r="K68" i="19" s="1"/>
  <c r="L68" i="19" s="1"/>
  <c r="N68" i="19"/>
  <c r="O68" i="19"/>
  <c r="P68" i="19"/>
  <c r="Q68" i="19" s="1"/>
  <c r="U68" i="19"/>
  <c r="T68" i="19"/>
  <c r="W68" i="19"/>
  <c r="X68" i="19"/>
  <c r="Z68" i="19" s="1"/>
  <c r="AA68" i="19"/>
  <c r="AB68" i="19" s="1"/>
  <c r="A69" i="19"/>
  <c r="C69" i="19"/>
  <c r="D69" i="19"/>
  <c r="E69" i="19"/>
  <c r="I69" i="19"/>
  <c r="J69" i="19" s="1"/>
  <c r="K69" i="19" a="1"/>
  <c r="K69" i="19" s="1"/>
  <c r="L69" i="19" s="1"/>
  <c r="N69" i="19"/>
  <c r="O69" i="19"/>
  <c r="P69" i="19"/>
  <c r="Q69" i="19" s="1"/>
  <c r="T69" i="19"/>
  <c r="W69" i="19"/>
  <c r="X69" i="19"/>
  <c r="Z69" i="19"/>
  <c r="AA69" i="19"/>
  <c r="AB69" i="19" s="1"/>
  <c r="A70" i="19"/>
  <c r="C70" i="19"/>
  <c r="D70" i="19"/>
  <c r="E70" i="19"/>
  <c r="I70" i="19"/>
  <c r="J70" i="19" s="1"/>
  <c r="K70" i="19" a="1"/>
  <c r="K70" i="19" s="1"/>
  <c r="L70" i="19" s="1"/>
  <c r="N70" i="19"/>
  <c r="O70" i="19"/>
  <c r="P70" i="19"/>
  <c r="Q70" i="19" s="1"/>
  <c r="T70" i="19"/>
  <c r="W70" i="19"/>
  <c r="X70" i="19"/>
  <c r="Z70" i="19"/>
  <c r="AA70" i="19"/>
  <c r="AB70" i="19" s="1"/>
  <c r="A71" i="19"/>
  <c r="C71" i="19"/>
  <c r="D71" i="19"/>
  <c r="E71" i="19"/>
  <c r="I71" i="19"/>
  <c r="J71" i="19" s="1"/>
  <c r="K71" i="19" a="1"/>
  <c r="K71" i="19" s="1"/>
  <c r="L71" i="19" s="1"/>
  <c r="N71" i="19"/>
  <c r="O71" i="19"/>
  <c r="P71" i="19"/>
  <c r="Q71" i="19" s="1"/>
  <c r="U71" i="19"/>
  <c r="T71" i="19"/>
  <c r="W71" i="19"/>
  <c r="X71" i="19"/>
  <c r="Z71" i="19"/>
  <c r="AA71" i="19"/>
  <c r="AB71" i="19" s="1"/>
  <c r="A72" i="19"/>
  <c r="C72" i="19"/>
  <c r="D72" i="19"/>
  <c r="E72" i="19"/>
  <c r="I72" i="19"/>
  <c r="J72" i="19" s="1"/>
  <c r="AG72" i="19" s="1"/>
  <c r="K72" i="19" a="1"/>
  <c r="K72" i="19" s="1"/>
  <c r="L72" i="19" s="1"/>
  <c r="N72" i="19"/>
  <c r="O72" i="19"/>
  <c r="P72" i="19"/>
  <c r="Q72" i="19" s="1"/>
  <c r="T72" i="19"/>
  <c r="W72" i="19"/>
  <c r="X72" i="19"/>
  <c r="Z72" i="19" s="1"/>
  <c r="AA72" i="19"/>
  <c r="AB72" i="19" s="1"/>
  <c r="A73" i="19"/>
  <c r="C73" i="19"/>
  <c r="D73" i="19"/>
  <c r="E73" i="19"/>
  <c r="I73" i="19"/>
  <c r="J73" i="19" s="1"/>
  <c r="K73" i="19" a="1"/>
  <c r="K73" i="19" s="1"/>
  <c r="L73" i="19" s="1"/>
  <c r="N73" i="19"/>
  <c r="O73" i="19"/>
  <c r="P73" i="19"/>
  <c r="Q73" i="19" s="1"/>
  <c r="U73" i="19"/>
  <c r="T73" i="19"/>
  <c r="W73" i="19"/>
  <c r="X73" i="19"/>
  <c r="Z73" i="19" s="1"/>
  <c r="AA73" i="19"/>
  <c r="AB73" i="19" s="1"/>
  <c r="A74" i="19"/>
  <c r="C74" i="19"/>
  <c r="D74" i="19"/>
  <c r="E74" i="19"/>
  <c r="I74" i="19"/>
  <c r="J74" i="19" s="1"/>
  <c r="K74" i="19" a="1"/>
  <c r="K74" i="19" s="1"/>
  <c r="L74" i="19" s="1"/>
  <c r="N74" i="19"/>
  <c r="O74" i="19"/>
  <c r="P74" i="19"/>
  <c r="Q74" i="19" s="1"/>
  <c r="T74" i="19"/>
  <c r="W74" i="19"/>
  <c r="X74" i="19"/>
  <c r="Z74" i="19" s="1"/>
  <c r="AA74" i="19"/>
  <c r="AB74" i="19" s="1"/>
  <c r="A75" i="19"/>
  <c r="C75" i="19"/>
  <c r="D75" i="19"/>
  <c r="E75" i="19"/>
  <c r="I75" i="19"/>
  <c r="J75" i="19" s="1"/>
  <c r="AG75" i="19" s="1"/>
  <c r="K75" i="19" a="1"/>
  <c r="K75" i="19" s="1"/>
  <c r="L75" i="19" s="1"/>
  <c r="N75" i="19"/>
  <c r="O75" i="19"/>
  <c r="P75" i="19"/>
  <c r="Q75" i="19" s="1"/>
  <c r="U75" i="19"/>
  <c r="T75" i="19"/>
  <c r="W75" i="19"/>
  <c r="X75" i="19"/>
  <c r="Z75" i="19"/>
  <c r="AA75" i="19"/>
  <c r="AB75" i="19" s="1"/>
  <c r="A76" i="19"/>
  <c r="C76" i="19"/>
  <c r="D76" i="19"/>
  <c r="E76" i="19"/>
  <c r="I76" i="19"/>
  <c r="J76" i="19" s="1"/>
  <c r="K76" i="19" a="1"/>
  <c r="K76" i="19" s="1"/>
  <c r="L76" i="19" s="1"/>
  <c r="N76" i="19"/>
  <c r="O76" i="19"/>
  <c r="P76" i="19"/>
  <c r="Q76" i="19" s="1"/>
  <c r="T76" i="19"/>
  <c r="W76" i="19"/>
  <c r="X76" i="19"/>
  <c r="Z76" i="19"/>
  <c r="AA76" i="19"/>
  <c r="AB76" i="19" s="1"/>
  <c r="A77" i="19"/>
  <c r="C77" i="19"/>
  <c r="D77" i="19"/>
  <c r="E77" i="19"/>
  <c r="I77" i="19"/>
  <c r="J77" i="19" s="1"/>
  <c r="AG77" i="19" s="1"/>
  <c r="K77" i="19" a="1"/>
  <c r="K77" i="19" s="1"/>
  <c r="L77" i="19" s="1"/>
  <c r="N77" i="19"/>
  <c r="O77" i="19"/>
  <c r="P77" i="19"/>
  <c r="Q77" i="19" s="1"/>
  <c r="T77" i="19"/>
  <c r="W77" i="19"/>
  <c r="X77" i="19"/>
  <c r="Z77" i="19"/>
  <c r="AA77" i="19"/>
  <c r="AB77" i="19" s="1"/>
  <c r="A78" i="19"/>
  <c r="C78" i="19"/>
  <c r="D78" i="19"/>
  <c r="E78" i="19"/>
  <c r="I78" i="19"/>
  <c r="J78" i="19" s="1"/>
  <c r="K78" i="19" a="1"/>
  <c r="K78" i="19" s="1"/>
  <c r="L78" i="19" s="1"/>
  <c r="N78" i="19"/>
  <c r="O78" i="19"/>
  <c r="P78" i="19"/>
  <c r="Q78" i="19" s="1"/>
  <c r="T78" i="19"/>
  <c r="W78" i="19"/>
  <c r="X78" i="19"/>
  <c r="Z78" i="19" s="1"/>
  <c r="AA78" i="19"/>
  <c r="AB78" i="19" s="1"/>
  <c r="A79" i="19"/>
  <c r="C79" i="19"/>
  <c r="D79" i="19"/>
  <c r="E79" i="19"/>
  <c r="I79" i="19"/>
  <c r="J79" i="19" s="1"/>
  <c r="K79" i="19" a="1"/>
  <c r="K79" i="19" s="1"/>
  <c r="L79" i="19" s="1"/>
  <c r="N79" i="19"/>
  <c r="O79" i="19"/>
  <c r="P79" i="19"/>
  <c r="Q79" i="19" s="1"/>
  <c r="U79" i="19"/>
  <c r="T79" i="19"/>
  <c r="W79" i="19"/>
  <c r="X79" i="19"/>
  <c r="Z79" i="19" s="1"/>
  <c r="AA79" i="19"/>
  <c r="AB79" i="19" s="1"/>
  <c r="A80" i="19"/>
  <c r="C80" i="19"/>
  <c r="D80" i="19"/>
  <c r="E80" i="19"/>
  <c r="I80" i="19"/>
  <c r="J80" i="19" s="1"/>
  <c r="K80" i="19" a="1"/>
  <c r="K80" i="19" s="1"/>
  <c r="L80" i="19" s="1"/>
  <c r="N80" i="19"/>
  <c r="O80" i="19"/>
  <c r="P80" i="19"/>
  <c r="Q80" i="19" s="1"/>
  <c r="U80" i="19"/>
  <c r="T80" i="19"/>
  <c r="W80" i="19"/>
  <c r="X80" i="19"/>
  <c r="Z80" i="19" s="1"/>
  <c r="AA80" i="19"/>
  <c r="AB80" i="19" s="1"/>
  <c r="A81" i="19"/>
  <c r="C81" i="19"/>
  <c r="D81" i="19"/>
  <c r="E81" i="19"/>
  <c r="I81" i="19"/>
  <c r="J81" i="19" s="1"/>
  <c r="K81" i="19" a="1"/>
  <c r="K81" i="19" s="1"/>
  <c r="L81" i="19" s="1"/>
  <c r="N81" i="19"/>
  <c r="O81" i="19"/>
  <c r="P81" i="19"/>
  <c r="Q81" i="19" s="1"/>
  <c r="U81" i="19"/>
  <c r="T81" i="19"/>
  <c r="W81" i="19"/>
  <c r="X81" i="19"/>
  <c r="Z81" i="19" s="1"/>
  <c r="AA81" i="19"/>
  <c r="AB81" i="19" s="1"/>
  <c r="A82" i="19"/>
  <c r="C82" i="19"/>
  <c r="D82" i="19"/>
  <c r="E82" i="19"/>
  <c r="I82" i="19"/>
  <c r="J82" i="19" s="1"/>
  <c r="AG82" i="19" s="1"/>
  <c r="K82" i="19" a="1"/>
  <c r="K82" i="19" s="1"/>
  <c r="L82" i="19" s="1"/>
  <c r="N82" i="19"/>
  <c r="O82" i="19"/>
  <c r="P82" i="19"/>
  <c r="Q82" i="19" s="1"/>
  <c r="T82" i="19"/>
  <c r="W82" i="19"/>
  <c r="X82" i="19"/>
  <c r="Z82" i="19" s="1"/>
  <c r="AA82" i="19"/>
  <c r="AB82" i="19" s="1"/>
  <c r="A83" i="19"/>
  <c r="C83" i="19"/>
  <c r="D83" i="19"/>
  <c r="E83" i="19"/>
  <c r="I83" i="19"/>
  <c r="J83" i="19" s="1"/>
  <c r="K83" i="19" a="1"/>
  <c r="K83" i="19" s="1"/>
  <c r="L83" i="19" s="1"/>
  <c r="N83" i="19"/>
  <c r="O83" i="19"/>
  <c r="P83" i="19"/>
  <c r="Q83" i="19" s="1"/>
  <c r="U83" i="19"/>
  <c r="T83" i="19"/>
  <c r="W83" i="19"/>
  <c r="X83" i="19"/>
  <c r="Z83" i="19" s="1"/>
  <c r="AA83" i="19"/>
  <c r="AB83" i="19" s="1"/>
  <c r="A84" i="19"/>
  <c r="C84" i="19"/>
  <c r="D84" i="19"/>
  <c r="E84" i="19"/>
  <c r="I84" i="19"/>
  <c r="J84" i="19" s="1"/>
  <c r="K84" i="19" a="1"/>
  <c r="K84" i="19" s="1"/>
  <c r="L84" i="19" s="1"/>
  <c r="N84" i="19"/>
  <c r="O84" i="19"/>
  <c r="P84" i="19"/>
  <c r="Q84" i="19" s="1"/>
  <c r="U84" i="19"/>
  <c r="T84" i="19"/>
  <c r="W84" i="19"/>
  <c r="X84" i="19"/>
  <c r="Z84" i="19" s="1"/>
  <c r="AA84" i="19"/>
  <c r="AB84" i="19" s="1"/>
  <c r="A85" i="19"/>
  <c r="C85" i="19"/>
  <c r="D85" i="19"/>
  <c r="E85" i="19"/>
  <c r="I85" i="19"/>
  <c r="J85" i="19" s="1"/>
  <c r="K85" i="19" a="1"/>
  <c r="K85" i="19" s="1"/>
  <c r="L85" i="19" s="1"/>
  <c r="N85" i="19"/>
  <c r="O85" i="19"/>
  <c r="P85" i="19"/>
  <c r="Q85" i="19" s="1"/>
  <c r="U85" i="19"/>
  <c r="T85" i="19"/>
  <c r="W85" i="19"/>
  <c r="X85" i="19"/>
  <c r="Z85" i="19"/>
  <c r="AA85" i="19"/>
  <c r="AB85" i="19" s="1"/>
  <c r="A86" i="19"/>
  <c r="C86" i="19"/>
  <c r="D86" i="19"/>
  <c r="E86" i="19"/>
  <c r="I86" i="19"/>
  <c r="J86" i="19" s="1"/>
  <c r="K86" i="19" a="1"/>
  <c r="K86" i="19" s="1"/>
  <c r="L86" i="19" s="1"/>
  <c r="N86" i="19"/>
  <c r="O86" i="19"/>
  <c r="P86" i="19"/>
  <c r="Q86" i="19" s="1"/>
  <c r="U86" i="19"/>
  <c r="T86" i="19"/>
  <c r="W86" i="19"/>
  <c r="X86" i="19"/>
  <c r="Z86" i="19"/>
  <c r="AA86" i="19"/>
  <c r="AB86" i="19" s="1"/>
  <c r="A87" i="19"/>
  <c r="C87" i="19"/>
  <c r="D87" i="19"/>
  <c r="E87" i="19"/>
  <c r="I87" i="19"/>
  <c r="J87" i="19" s="1"/>
  <c r="AG87" i="19" s="1"/>
  <c r="K87" i="19" a="1"/>
  <c r="K87" i="19" s="1"/>
  <c r="L87" i="19" s="1"/>
  <c r="N87" i="19"/>
  <c r="O87" i="19"/>
  <c r="P87" i="19"/>
  <c r="Q87" i="19" s="1"/>
  <c r="U87" i="19"/>
  <c r="T87" i="19"/>
  <c r="W87" i="19"/>
  <c r="X87" i="19"/>
  <c r="Z87" i="19"/>
  <c r="AA87" i="19"/>
  <c r="AB87" i="19" s="1"/>
  <c r="A88" i="19"/>
  <c r="C88" i="19"/>
  <c r="D88" i="19"/>
  <c r="E88" i="19"/>
  <c r="I88" i="19"/>
  <c r="J88" i="19" s="1"/>
  <c r="AG88" i="19" s="1"/>
  <c r="K88" i="19" a="1"/>
  <c r="K88" i="19" s="1"/>
  <c r="L88" i="19" s="1"/>
  <c r="N88" i="19"/>
  <c r="O88" i="19"/>
  <c r="P88" i="19"/>
  <c r="Q88" i="19" s="1"/>
  <c r="U88" i="19"/>
  <c r="T88" i="19"/>
  <c r="W88" i="19"/>
  <c r="X88" i="19"/>
  <c r="Z88" i="19" s="1"/>
  <c r="AA88" i="19"/>
  <c r="AB88" i="19" s="1"/>
  <c r="A89" i="19"/>
  <c r="C89" i="19"/>
  <c r="D89" i="19"/>
  <c r="E89" i="19"/>
  <c r="I89" i="19"/>
  <c r="J89" i="19" s="1"/>
  <c r="K89" i="19" a="1"/>
  <c r="K89" i="19" s="1"/>
  <c r="L89" i="19" s="1"/>
  <c r="N89" i="19"/>
  <c r="O89" i="19"/>
  <c r="P89" i="19"/>
  <c r="Q89" i="19" s="1"/>
  <c r="U89" i="19"/>
  <c r="T89" i="19"/>
  <c r="W89" i="19"/>
  <c r="X89" i="19"/>
  <c r="Z89" i="19" s="1"/>
  <c r="AA89" i="19"/>
  <c r="AB89" i="19" s="1"/>
  <c r="A90" i="19"/>
  <c r="C90" i="19"/>
  <c r="D90" i="19"/>
  <c r="E90" i="19"/>
  <c r="I90" i="19"/>
  <c r="J90" i="19" s="1"/>
  <c r="K90" i="19" a="1"/>
  <c r="K90" i="19" s="1"/>
  <c r="L90" i="19" s="1"/>
  <c r="N90" i="19"/>
  <c r="O90" i="19"/>
  <c r="P90" i="19"/>
  <c r="Q90" i="19" s="1"/>
  <c r="U90" i="19"/>
  <c r="T90" i="19"/>
  <c r="W90" i="19"/>
  <c r="X90" i="19"/>
  <c r="Z90" i="19" s="1"/>
  <c r="AA90" i="19"/>
  <c r="AB90" i="19" s="1"/>
  <c r="A91" i="19"/>
  <c r="C91" i="19"/>
  <c r="D91" i="19"/>
  <c r="E91" i="19"/>
  <c r="I91" i="19"/>
  <c r="J91" i="19" s="1"/>
  <c r="K91" i="19" a="1"/>
  <c r="K91" i="19" s="1"/>
  <c r="L91" i="19" s="1"/>
  <c r="N91" i="19"/>
  <c r="O91" i="19"/>
  <c r="P91" i="19"/>
  <c r="Q91" i="19" s="1"/>
  <c r="U91" i="19"/>
  <c r="T91" i="19"/>
  <c r="W91" i="19"/>
  <c r="X91" i="19"/>
  <c r="Z91" i="19"/>
  <c r="AA91" i="19"/>
  <c r="AB91" i="19" s="1"/>
  <c r="A92" i="19"/>
  <c r="C92" i="19"/>
  <c r="D92" i="19"/>
  <c r="E92" i="19"/>
  <c r="I92" i="19"/>
  <c r="J92" i="19" s="1"/>
  <c r="K92" i="19" a="1"/>
  <c r="K92" i="19" s="1"/>
  <c r="L92" i="19" s="1"/>
  <c r="N92" i="19"/>
  <c r="O92" i="19"/>
  <c r="P92" i="19"/>
  <c r="Q92" i="19" s="1"/>
  <c r="T92" i="19"/>
  <c r="W92" i="19"/>
  <c r="X92" i="19"/>
  <c r="Z92" i="19"/>
  <c r="AA92" i="19"/>
  <c r="AB92" i="19" s="1"/>
  <c r="A93" i="19"/>
  <c r="C93" i="19"/>
  <c r="D93" i="19"/>
  <c r="E93" i="19"/>
  <c r="I93" i="19"/>
  <c r="J93" i="19" s="1"/>
  <c r="K93" i="19" a="1"/>
  <c r="K93" i="19" s="1"/>
  <c r="L93" i="19" s="1"/>
  <c r="N93" i="19"/>
  <c r="O93" i="19"/>
  <c r="P93" i="19"/>
  <c r="Q93" i="19" s="1"/>
  <c r="T93" i="19"/>
  <c r="W93" i="19"/>
  <c r="X93" i="19"/>
  <c r="Z93" i="19"/>
  <c r="AA93" i="19"/>
  <c r="AB93" i="19" s="1"/>
  <c r="A94" i="19"/>
  <c r="C94" i="19"/>
  <c r="D94" i="19"/>
  <c r="E94" i="19"/>
  <c r="I94" i="19"/>
  <c r="J94" i="19" s="1"/>
  <c r="AG94" i="19" s="1"/>
  <c r="K94" i="19" a="1"/>
  <c r="K94" i="19" s="1"/>
  <c r="L94" i="19" s="1"/>
  <c r="N94" i="19"/>
  <c r="O94" i="19"/>
  <c r="P94" i="19"/>
  <c r="Q94" i="19" s="1"/>
  <c r="U94" i="19"/>
  <c r="T94" i="19"/>
  <c r="W94" i="19"/>
  <c r="X94" i="19"/>
  <c r="Z94" i="19" s="1"/>
  <c r="AA94" i="19"/>
  <c r="AB94" i="19" s="1"/>
  <c r="A95" i="19"/>
  <c r="C95" i="19"/>
  <c r="D95" i="19"/>
  <c r="E95" i="19"/>
  <c r="I95" i="19"/>
  <c r="J95" i="19" s="1"/>
  <c r="K95" i="19" a="1"/>
  <c r="K95" i="19" s="1"/>
  <c r="L95" i="19" s="1"/>
  <c r="N95" i="19"/>
  <c r="O95" i="19"/>
  <c r="P95" i="19"/>
  <c r="Q95" i="19" s="1"/>
  <c r="T95" i="19"/>
  <c r="W95" i="19"/>
  <c r="X95" i="19"/>
  <c r="Z95" i="19"/>
  <c r="AA95" i="19"/>
  <c r="AB95" i="19" s="1"/>
  <c r="A96" i="19"/>
  <c r="C96" i="19"/>
  <c r="D96" i="19"/>
  <c r="E96" i="19"/>
  <c r="I96" i="19"/>
  <c r="J96" i="19" s="1"/>
  <c r="AG96" i="19" s="1"/>
  <c r="K96" i="19" a="1"/>
  <c r="K96" i="19" s="1"/>
  <c r="L96" i="19" s="1"/>
  <c r="N96" i="19"/>
  <c r="O96" i="19"/>
  <c r="P96" i="19"/>
  <c r="Q96" i="19" s="1"/>
  <c r="U96" i="19"/>
  <c r="T96" i="19"/>
  <c r="W96" i="19"/>
  <c r="X96" i="19"/>
  <c r="Z96" i="19"/>
  <c r="AA96" i="19"/>
  <c r="AB96" i="19" s="1"/>
  <c r="A97" i="19"/>
  <c r="C97" i="19"/>
  <c r="D97" i="19"/>
  <c r="E97" i="19"/>
  <c r="I97" i="19"/>
  <c r="J97" i="19" s="1"/>
  <c r="K97" i="19" a="1"/>
  <c r="K97" i="19" s="1"/>
  <c r="L97" i="19" s="1"/>
  <c r="N97" i="19"/>
  <c r="O97" i="19"/>
  <c r="P97" i="19"/>
  <c r="Q97" i="19" s="1"/>
  <c r="U97" i="19"/>
  <c r="T97" i="19"/>
  <c r="W97" i="19"/>
  <c r="X97" i="19"/>
  <c r="Z97" i="19"/>
  <c r="AA97" i="19"/>
  <c r="AB97" i="19" s="1"/>
  <c r="A98" i="19"/>
  <c r="C98" i="19"/>
  <c r="D98" i="19"/>
  <c r="E98" i="19"/>
  <c r="I98" i="19"/>
  <c r="J98" i="19" s="1"/>
  <c r="K98" i="19" a="1"/>
  <c r="K98" i="19" s="1"/>
  <c r="L98" i="19" s="1"/>
  <c r="N98" i="19"/>
  <c r="O98" i="19"/>
  <c r="P98" i="19"/>
  <c r="Q98" i="19" s="1"/>
  <c r="U98" i="19"/>
  <c r="T98" i="19"/>
  <c r="W98" i="19"/>
  <c r="X98" i="19"/>
  <c r="Z98" i="19" s="1"/>
  <c r="AA98" i="19"/>
  <c r="AB98" i="19" s="1"/>
  <c r="A99" i="19"/>
  <c r="C99" i="19"/>
  <c r="D99" i="19"/>
  <c r="E99" i="19"/>
  <c r="I99" i="19"/>
  <c r="J99" i="19" s="1"/>
  <c r="K99" i="19" a="1"/>
  <c r="K99" i="19" s="1"/>
  <c r="L99" i="19" s="1"/>
  <c r="N99" i="19"/>
  <c r="O99" i="19"/>
  <c r="P99" i="19"/>
  <c r="Q99" i="19" s="1"/>
  <c r="U99" i="19"/>
  <c r="T99" i="19"/>
  <c r="W99" i="19"/>
  <c r="X99" i="19"/>
  <c r="Z99" i="19"/>
  <c r="AA99" i="19"/>
  <c r="AB99" i="19" s="1"/>
  <c r="A100" i="19"/>
  <c r="C100" i="19"/>
  <c r="D100" i="19"/>
  <c r="E100" i="19"/>
  <c r="I100" i="19"/>
  <c r="J100" i="19" s="1"/>
  <c r="K100" i="19" a="1"/>
  <c r="K100" i="19" s="1"/>
  <c r="L100" i="19" s="1"/>
  <c r="N100" i="19"/>
  <c r="O100" i="19"/>
  <c r="P100" i="19"/>
  <c r="Q100" i="19" s="1"/>
  <c r="U100" i="19"/>
  <c r="T100" i="19"/>
  <c r="W100" i="19"/>
  <c r="X100" i="19"/>
  <c r="Z100" i="19" s="1"/>
  <c r="AA100" i="19"/>
  <c r="AB100" i="19" s="1"/>
  <c r="A101" i="19"/>
  <c r="C101" i="19"/>
  <c r="D101" i="19"/>
  <c r="E101" i="19"/>
  <c r="I101" i="19"/>
  <c r="J101" i="19" s="1"/>
  <c r="AG101" i="19" s="1"/>
  <c r="K101" i="19" a="1"/>
  <c r="K101" i="19" s="1"/>
  <c r="L101" i="19" s="1"/>
  <c r="N101" i="19"/>
  <c r="O101" i="19"/>
  <c r="P101" i="19"/>
  <c r="Q101" i="19" s="1"/>
  <c r="U101" i="19"/>
  <c r="T101" i="19"/>
  <c r="W101" i="19"/>
  <c r="X101" i="19"/>
  <c r="Z101" i="19" s="1"/>
  <c r="AA101" i="19"/>
  <c r="AB101" i="19" s="1"/>
  <c r="A102" i="19"/>
  <c r="C102" i="19"/>
  <c r="D102" i="19"/>
  <c r="E102" i="19"/>
  <c r="I102" i="19"/>
  <c r="J102" i="19" s="1"/>
  <c r="K102" i="19" a="1"/>
  <c r="K102" i="19" s="1"/>
  <c r="L102" i="19" s="1"/>
  <c r="N102" i="19"/>
  <c r="O102" i="19"/>
  <c r="P102" i="19"/>
  <c r="Q102" i="19" s="1"/>
  <c r="U102" i="19"/>
  <c r="T102" i="19"/>
  <c r="W102" i="19"/>
  <c r="X102" i="19"/>
  <c r="Z102" i="19" s="1"/>
  <c r="AA102" i="19"/>
  <c r="AB102" i="19" s="1"/>
  <c r="A103" i="19"/>
  <c r="C103" i="19"/>
  <c r="D103" i="19"/>
  <c r="E103" i="19"/>
  <c r="I103" i="19"/>
  <c r="J103" i="19" s="1"/>
  <c r="K103" i="19" a="1"/>
  <c r="K103" i="19" s="1"/>
  <c r="L103" i="19" s="1"/>
  <c r="N103" i="19"/>
  <c r="O103" i="19"/>
  <c r="P103" i="19"/>
  <c r="Q103" i="19" s="1"/>
  <c r="U103" i="19"/>
  <c r="T103" i="19"/>
  <c r="W103" i="19"/>
  <c r="X103" i="19"/>
  <c r="Z103" i="19" s="1"/>
  <c r="AA103" i="19"/>
  <c r="AB103" i="19" s="1"/>
  <c r="A104" i="19"/>
  <c r="C104" i="19"/>
  <c r="D104" i="19"/>
  <c r="E104" i="19"/>
  <c r="I104" i="19"/>
  <c r="J104" i="19" s="1"/>
  <c r="K104" i="19" a="1"/>
  <c r="K104" i="19" s="1"/>
  <c r="L104" i="19" s="1"/>
  <c r="N104" i="19"/>
  <c r="O104" i="19"/>
  <c r="P104" i="19"/>
  <c r="Q104" i="19" s="1"/>
  <c r="U104" i="19"/>
  <c r="T104" i="19"/>
  <c r="W104" i="19"/>
  <c r="X104" i="19"/>
  <c r="Z104" i="19"/>
  <c r="AA104" i="19"/>
  <c r="AB104" i="19" s="1"/>
  <c r="A105" i="19"/>
  <c r="C105" i="19"/>
  <c r="D105" i="19"/>
  <c r="E105" i="19"/>
  <c r="I105" i="19"/>
  <c r="J105" i="19" s="1"/>
  <c r="K105" i="19" a="1"/>
  <c r="K105" i="19" s="1"/>
  <c r="L105" i="19" s="1"/>
  <c r="N105" i="19"/>
  <c r="O105" i="19"/>
  <c r="P105" i="19"/>
  <c r="Q105" i="19" s="1"/>
  <c r="T105" i="19"/>
  <c r="W105" i="19"/>
  <c r="X105" i="19"/>
  <c r="Z105" i="19" s="1"/>
  <c r="AA105" i="19"/>
  <c r="AB105" i="19" s="1"/>
  <c r="A106" i="19"/>
  <c r="C106" i="19"/>
  <c r="D106" i="19"/>
  <c r="E106" i="19"/>
  <c r="I106" i="19"/>
  <c r="J106" i="19" s="1"/>
  <c r="K106" i="19" a="1"/>
  <c r="K106" i="19" s="1"/>
  <c r="L106" i="19" s="1"/>
  <c r="N106" i="19"/>
  <c r="O106" i="19"/>
  <c r="P106" i="19"/>
  <c r="Q106" i="19" s="1"/>
  <c r="U106" i="19"/>
  <c r="T106" i="19"/>
  <c r="W106" i="19"/>
  <c r="X106" i="19"/>
  <c r="Z106" i="19"/>
  <c r="AA106" i="19"/>
  <c r="AB106" i="19" s="1"/>
  <c r="A107" i="19"/>
  <c r="C107" i="19"/>
  <c r="D107" i="19"/>
  <c r="E107" i="19"/>
  <c r="I107" i="19"/>
  <c r="J107" i="19" s="1"/>
  <c r="K107" i="19" a="1"/>
  <c r="K107" i="19" s="1"/>
  <c r="L107" i="19" s="1"/>
  <c r="N107" i="19"/>
  <c r="O107" i="19"/>
  <c r="P107" i="19"/>
  <c r="Q107" i="19" s="1"/>
  <c r="U107" i="19"/>
  <c r="T107" i="19"/>
  <c r="W107" i="19"/>
  <c r="X107" i="19"/>
  <c r="Z107" i="19" s="1"/>
  <c r="AA107" i="19"/>
  <c r="AB107" i="19" s="1"/>
  <c r="A108" i="19"/>
  <c r="C108" i="19"/>
  <c r="D108" i="19"/>
  <c r="E108" i="19"/>
  <c r="I108" i="19"/>
  <c r="J108" i="19" s="1"/>
  <c r="K108" i="19" a="1"/>
  <c r="K108" i="19" s="1"/>
  <c r="L108" i="19" s="1"/>
  <c r="N108" i="19"/>
  <c r="O108" i="19"/>
  <c r="P108" i="19"/>
  <c r="Q108" i="19" s="1"/>
  <c r="U108" i="19"/>
  <c r="T108" i="19"/>
  <c r="W108" i="19"/>
  <c r="X108" i="19"/>
  <c r="Z108" i="19" s="1"/>
  <c r="AA108" i="19"/>
  <c r="AB108" i="19" s="1"/>
  <c r="A109" i="19"/>
  <c r="C109" i="19"/>
  <c r="D109" i="19"/>
  <c r="E109" i="19"/>
  <c r="I109" i="19"/>
  <c r="J109" i="19" s="1"/>
  <c r="K109" i="19" a="1"/>
  <c r="K109" i="19" s="1"/>
  <c r="L109" i="19" s="1"/>
  <c r="N109" i="19"/>
  <c r="O109" i="19"/>
  <c r="P109" i="19"/>
  <c r="Q109" i="19" s="1"/>
  <c r="U109" i="19"/>
  <c r="T109" i="19"/>
  <c r="W109" i="19"/>
  <c r="X109" i="19"/>
  <c r="Z109" i="19" s="1"/>
  <c r="AA109" i="19"/>
  <c r="AB109" i="19" s="1"/>
  <c r="A110" i="19"/>
  <c r="C110" i="19"/>
  <c r="D110" i="19"/>
  <c r="E110" i="19"/>
  <c r="I110" i="19"/>
  <c r="J110" i="19" s="1"/>
  <c r="K110" i="19" a="1"/>
  <c r="K110" i="19" s="1"/>
  <c r="L110" i="19" s="1"/>
  <c r="N110" i="19"/>
  <c r="O110" i="19"/>
  <c r="P110" i="19"/>
  <c r="Q110" i="19" s="1"/>
  <c r="U110" i="19"/>
  <c r="T110" i="19"/>
  <c r="W110" i="19"/>
  <c r="X110" i="19"/>
  <c r="Z110" i="19" s="1"/>
  <c r="AA110" i="19"/>
  <c r="AB110" i="19" s="1"/>
  <c r="A111" i="19"/>
  <c r="C111" i="19"/>
  <c r="D111" i="19"/>
  <c r="E111" i="19"/>
  <c r="I111" i="19"/>
  <c r="J111" i="19" s="1"/>
  <c r="K111" i="19" a="1"/>
  <c r="K111" i="19" s="1"/>
  <c r="L111" i="19" s="1"/>
  <c r="N111" i="19"/>
  <c r="O111" i="19"/>
  <c r="P111" i="19"/>
  <c r="Q111" i="19" s="1"/>
  <c r="T111" i="19"/>
  <c r="W111" i="19"/>
  <c r="X111" i="19"/>
  <c r="Z111" i="19"/>
  <c r="AA111" i="19"/>
  <c r="AB111" i="19" s="1"/>
  <c r="A112" i="19"/>
  <c r="C112" i="19"/>
  <c r="D112" i="19"/>
  <c r="E112" i="19"/>
  <c r="I112" i="19"/>
  <c r="J112" i="19" s="1"/>
  <c r="K112" i="19" a="1"/>
  <c r="K112" i="19" s="1"/>
  <c r="L112" i="19" s="1"/>
  <c r="N112" i="19"/>
  <c r="O112" i="19"/>
  <c r="P112" i="19"/>
  <c r="Q112" i="19" s="1"/>
  <c r="U112" i="19"/>
  <c r="T112" i="19"/>
  <c r="W112" i="19"/>
  <c r="X112" i="19"/>
  <c r="Z112" i="19"/>
  <c r="AA112" i="19"/>
  <c r="AB112" i="19" s="1"/>
  <c r="A113" i="19"/>
  <c r="C113" i="19"/>
  <c r="D113" i="19"/>
  <c r="E113" i="19"/>
  <c r="I113" i="19"/>
  <c r="J113" i="19" s="1"/>
  <c r="K113" i="19" a="1"/>
  <c r="K113" i="19" s="1"/>
  <c r="L113" i="19" s="1"/>
  <c r="N113" i="19"/>
  <c r="O113" i="19"/>
  <c r="P113" i="19"/>
  <c r="Q113" i="19" s="1"/>
  <c r="T113" i="19"/>
  <c r="W113" i="19"/>
  <c r="X113" i="19"/>
  <c r="Z113" i="19"/>
  <c r="AA113" i="19"/>
  <c r="AB113" i="19" s="1"/>
  <c r="A114" i="19"/>
  <c r="C114" i="19"/>
  <c r="D114" i="19"/>
  <c r="E114" i="19"/>
  <c r="I114" i="19"/>
  <c r="J114" i="19" s="1"/>
  <c r="K114" i="19" a="1"/>
  <c r="K114" i="19" s="1"/>
  <c r="L114" i="19" s="1"/>
  <c r="N114" i="19"/>
  <c r="O114" i="19"/>
  <c r="P114" i="19"/>
  <c r="Q114" i="19" s="1"/>
  <c r="U114" i="19"/>
  <c r="T114" i="19"/>
  <c r="W114" i="19"/>
  <c r="X114" i="19"/>
  <c r="Z114" i="19"/>
  <c r="AA114" i="19"/>
  <c r="AB114" i="19" s="1"/>
  <c r="A115" i="19"/>
  <c r="C115" i="19"/>
  <c r="D115" i="19"/>
  <c r="E115" i="19"/>
  <c r="I115" i="19"/>
  <c r="J115" i="19" s="1"/>
  <c r="K115" i="19" a="1"/>
  <c r="K115" i="19" s="1"/>
  <c r="L115" i="19" s="1"/>
  <c r="N115" i="19"/>
  <c r="O115" i="19"/>
  <c r="P115" i="19"/>
  <c r="Q115" i="19" s="1"/>
  <c r="T115" i="19"/>
  <c r="W115" i="19"/>
  <c r="X115" i="19"/>
  <c r="Z115" i="19" s="1"/>
  <c r="AA115" i="19"/>
  <c r="AB115" i="19" s="1"/>
  <c r="A116" i="19"/>
  <c r="C116" i="19"/>
  <c r="D116" i="19"/>
  <c r="E116" i="19"/>
  <c r="I116" i="19"/>
  <c r="J116" i="19" s="1"/>
  <c r="K116" i="19" a="1"/>
  <c r="K116" i="19" s="1"/>
  <c r="L116" i="19" s="1"/>
  <c r="N116" i="19"/>
  <c r="O116" i="19"/>
  <c r="P116" i="19"/>
  <c r="Q116" i="19" s="1"/>
  <c r="U116" i="19"/>
  <c r="T116" i="19"/>
  <c r="W116" i="19"/>
  <c r="X116" i="19"/>
  <c r="Z116" i="19"/>
  <c r="AA116" i="19"/>
  <c r="AB116" i="19" s="1"/>
  <c r="A117" i="19"/>
  <c r="C117" i="19"/>
  <c r="D117" i="19"/>
  <c r="E117" i="19"/>
  <c r="I117" i="19"/>
  <c r="J117" i="19" s="1"/>
  <c r="K117" i="19" a="1"/>
  <c r="K117" i="19" s="1"/>
  <c r="L117" i="19" s="1"/>
  <c r="N117" i="19"/>
  <c r="O117" i="19"/>
  <c r="P117" i="19"/>
  <c r="Q117" i="19" s="1"/>
  <c r="T117" i="19"/>
  <c r="W117" i="19"/>
  <c r="X117" i="19"/>
  <c r="Z117" i="19"/>
  <c r="AA117" i="19"/>
  <c r="AB117" i="19" s="1"/>
  <c r="A118" i="19"/>
  <c r="C118" i="19"/>
  <c r="D118" i="19"/>
  <c r="E118" i="19"/>
  <c r="I118" i="19"/>
  <c r="J118" i="19" s="1"/>
  <c r="AG118" i="19" s="1"/>
  <c r="K118" i="19" a="1"/>
  <c r="K118" i="19" s="1"/>
  <c r="L118" i="19" s="1"/>
  <c r="N118" i="19"/>
  <c r="O118" i="19"/>
  <c r="P118" i="19"/>
  <c r="Q118" i="19" s="1"/>
  <c r="U118" i="19"/>
  <c r="T118" i="19"/>
  <c r="W118" i="19"/>
  <c r="X118" i="19"/>
  <c r="Z118" i="19"/>
  <c r="AA118" i="19"/>
  <c r="AB118" i="19" s="1"/>
  <c r="A119" i="19"/>
  <c r="C119" i="19"/>
  <c r="D119" i="19"/>
  <c r="E119" i="19"/>
  <c r="I119" i="19"/>
  <c r="J119" i="19" s="1"/>
  <c r="K119" i="19" a="1"/>
  <c r="K119" i="19" s="1"/>
  <c r="L119" i="19" s="1"/>
  <c r="N119" i="19"/>
  <c r="O119" i="19"/>
  <c r="P119" i="19"/>
  <c r="Q119" i="19" s="1"/>
  <c r="U119" i="19"/>
  <c r="T119" i="19"/>
  <c r="W119" i="19"/>
  <c r="X119" i="19"/>
  <c r="Z119" i="19"/>
  <c r="AA119" i="19"/>
  <c r="AB119" i="19" s="1"/>
  <c r="A120" i="19"/>
  <c r="C120" i="19"/>
  <c r="D120" i="19"/>
  <c r="E120" i="19"/>
  <c r="I120" i="19"/>
  <c r="J120" i="19" s="1"/>
  <c r="K120" i="19" a="1"/>
  <c r="K120" i="19" s="1"/>
  <c r="L120" i="19" s="1"/>
  <c r="N120" i="19"/>
  <c r="O120" i="19"/>
  <c r="P120" i="19"/>
  <c r="Q120" i="19" s="1"/>
  <c r="T120" i="19"/>
  <c r="W120" i="19"/>
  <c r="X120" i="19"/>
  <c r="Z120" i="19" s="1"/>
  <c r="AA120" i="19"/>
  <c r="AB120" i="19" s="1"/>
  <c r="A121" i="19"/>
  <c r="C121" i="19"/>
  <c r="D121" i="19"/>
  <c r="E121" i="19"/>
  <c r="I121" i="19"/>
  <c r="J121" i="19" s="1"/>
  <c r="K121" i="19" a="1"/>
  <c r="K121" i="19" s="1"/>
  <c r="L121" i="19" s="1"/>
  <c r="N121" i="19"/>
  <c r="O121" i="19"/>
  <c r="P121" i="19"/>
  <c r="Q121" i="19" s="1"/>
  <c r="U121" i="19"/>
  <c r="T121" i="19"/>
  <c r="W121" i="19"/>
  <c r="X121" i="19"/>
  <c r="Z121" i="19" s="1"/>
  <c r="AA121" i="19"/>
  <c r="AB121" i="19" s="1"/>
  <c r="A122" i="19"/>
  <c r="C122" i="19"/>
  <c r="D122" i="19"/>
  <c r="E122" i="19"/>
  <c r="I122" i="19"/>
  <c r="J122" i="19" s="1"/>
  <c r="AG122" i="19" s="1"/>
  <c r="K122" i="19" a="1"/>
  <c r="K122" i="19" s="1"/>
  <c r="L122" i="19" s="1"/>
  <c r="N122" i="19"/>
  <c r="O122" i="19"/>
  <c r="P122" i="19"/>
  <c r="Q122" i="19" s="1"/>
  <c r="U122" i="19"/>
  <c r="T122" i="19"/>
  <c r="W122" i="19"/>
  <c r="X122" i="19"/>
  <c r="Z122" i="19"/>
  <c r="AA122" i="19"/>
  <c r="AB122" i="19" s="1"/>
  <c r="A123" i="19"/>
  <c r="C123" i="19"/>
  <c r="D123" i="19"/>
  <c r="E123" i="19"/>
  <c r="I123" i="19"/>
  <c r="J123" i="19" s="1"/>
  <c r="AG123" i="19" s="1"/>
  <c r="K123" i="19" a="1"/>
  <c r="K123" i="19" s="1"/>
  <c r="L123" i="19" s="1"/>
  <c r="N123" i="19"/>
  <c r="O123" i="19"/>
  <c r="P123" i="19"/>
  <c r="Q123" i="19" s="1"/>
  <c r="U123" i="19"/>
  <c r="T123" i="19"/>
  <c r="W123" i="19"/>
  <c r="X123" i="19"/>
  <c r="Z123" i="19" s="1"/>
  <c r="AA123" i="19"/>
  <c r="AB123" i="19" s="1"/>
  <c r="A124" i="19"/>
  <c r="C124" i="19"/>
  <c r="D124" i="19"/>
  <c r="E124" i="19"/>
  <c r="I124" i="19"/>
  <c r="J124" i="19" s="1"/>
  <c r="AG124" i="19" s="1"/>
  <c r="K124" i="19" a="1"/>
  <c r="K124" i="19" s="1"/>
  <c r="L124" i="19" s="1"/>
  <c r="N124" i="19"/>
  <c r="O124" i="19"/>
  <c r="P124" i="19"/>
  <c r="Q124" i="19" s="1"/>
  <c r="U124" i="19"/>
  <c r="T124" i="19"/>
  <c r="W124" i="19"/>
  <c r="X124" i="19"/>
  <c r="Z124" i="19" s="1"/>
  <c r="AA124" i="19"/>
  <c r="AB124" i="19" s="1"/>
  <c r="A125" i="19"/>
  <c r="C125" i="19"/>
  <c r="D125" i="19"/>
  <c r="E125" i="19"/>
  <c r="I125" i="19"/>
  <c r="J125" i="19" s="1"/>
  <c r="K125" i="19" a="1"/>
  <c r="K125" i="19" s="1"/>
  <c r="L125" i="19" s="1"/>
  <c r="N125" i="19"/>
  <c r="O125" i="19"/>
  <c r="P125" i="19"/>
  <c r="Q125" i="19" s="1"/>
  <c r="T125" i="19"/>
  <c r="W125" i="19"/>
  <c r="X125" i="19"/>
  <c r="Z125" i="19" s="1"/>
  <c r="AA125" i="19"/>
  <c r="AB125" i="19" s="1"/>
  <c r="A126" i="19"/>
  <c r="C126" i="19"/>
  <c r="D126" i="19"/>
  <c r="E126" i="19"/>
  <c r="I126" i="19"/>
  <c r="J126" i="19" s="1"/>
  <c r="AG126" i="19" s="1"/>
  <c r="K126" i="19" a="1"/>
  <c r="K126" i="19" s="1"/>
  <c r="L126" i="19" s="1"/>
  <c r="N126" i="19"/>
  <c r="O126" i="19"/>
  <c r="P126" i="19"/>
  <c r="Q126" i="19" s="1"/>
  <c r="T126" i="19"/>
  <c r="W126" i="19"/>
  <c r="X126" i="19"/>
  <c r="Z126" i="19" s="1"/>
  <c r="AA126" i="19"/>
  <c r="AB126" i="19" s="1"/>
  <c r="A127" i="19"/>
  <c r="C127" i="19"/>
  <c r="D127" i="19"/>
  <c r="E127" i="19"/>
  <c r="I127" i="19"/>
  <c r="J127" i="19" s="1"/>
  <c r="K127" i="19" a="1"/>
  <c r="K127" i="19" s="1"/>
  <c r="L127" i="19" s="1"/>
  <c r="N127" i="19"/>
  <c r="O127" i="19"/>
  <c r="P127" i="19"/>
  <c r="Q127" i="19" s="1"/>
  <c r="U127" i="19"/>
  <c r="T127" i="19"/>
  <c r="W127" i="19"/>
  <c r="X127" i="19"/>
  <c r="Z127" i="19"/>
  <c r="AA127" i="19"/>
  <c r="AB127" i="19" s="1"/>
  <c r="A128" i="19"/>
  <c r="C128" i="19"/>
  <c r="D128" i="19"/>
  <c r="E128" i="19"/>
  <c r="I128" i="19"/>
  <c r="J128" i="19" s="1"/>
  <c r="AG128" i="19" s="1"/>
  <c r="K128" i="19" a="1"/>
  <c r="K128" i="19" s="1"/>
  <c r="L128" i="19" s="1"/>
  <c r="N128" i="19"/>
  <c r="O128" i="19"/>
  <c r="P128" i="19"/>
  <c r="Q128" i="19" s="1"/>
  <c r="T128" i="19"/>
  <c r="W128" i="19"/>
  <c r="X128" i="19"/>
  <c r="Z128" i="19" s="1"/>
  <c r="AA128" i="19"/>
  <c r="AB128" i="19" s="1"/>
  <c r="A129" i="19"/>
  <c r="C129" i="19"/>
  <c r="D129" i="19"/>
  <c r="E129" i="19"/>
  <c r="I129" i="19"/>
  <c r="J129" i="19" s="1"/>
  <c r="AG129" i="19" s="1"/>
  <c r="K129" i="19" a="1"/>
  <c r="K129" i="19" s="1"/>
  <c r="L129" i="19" s="1"/>
  <c r="N129" i="19"/>
  <c r="O129" i="19"/>
  <c r="P129" i="19"/>
  <c r="Q129" i="19" s="1"/>
  <c r="T129" i="19"/>
  <c r="W129" i="19"/>
  <c r="X129" i="19"/>
  <c r="Z129" i="19"/>
  <c r="AA129" i="19"/>
  <c r="AB129" i="19" s="1"/>
  <c r="A130" i="19"/>
  <c r="C130" i="19"/>
  <c r="D130" i="19"/>
  <c r="E130" i="19"/>
  <c r="I130" i="19"/>
  <c r="J130" i="19"/>
  <c r="AG130" i="19" s="1"/>
  <c r="K130" i="19" a="1"/>
  <c r="K130" i="19" s="1"/>
  <c r="L130" i="19" s="1"/>
  <c r="N130" i="19"/>
  <c r="O130" i="19"/>
  <c r="P130" i="19"/>
  <c r="Q130" i="19" s="1"/>
  <c r="T130" i="19"/>
  <c r="W130" i="19"/>
  <c r="X130" i="19"/>
  <c r="Z130" i="19" s="1"/>
  <c r="AA130" i="19"/>
  <c r="AB130" i="19" s="1"/>
  <c r="A131" i="19"/>
  <c r="C131" i="19"/>
  <c r="D131" i="19"/>
  <c r="E131" i="19"/>
  <c r="I131" i="19"/>
  <c r="J131" i="19" s="1"/>
  <c r="AG131" i="19" s="1"/>
  <c r="K131" i="19" a="1"/>
  <c r="K131" i="19" s="1"/>
  <c r="L131" i="19" s="1"/>
  <c r="N131" i="19"/>
  <c r="O131" i="19"/>
  <c r="P131" i="19"/>
  <c r="Q131" i="19" s="1"/>
  <c r="T131" i="19"/>
  <c r="W131" i="19"/>
  <c r="X131" i="19"/>
  <c r="Z131" i="19" s="1"/>
  <c r="AA131" i="19"/>
  <c r="AB131" i="19" s="1"/>
  <c r="A132" i="19"/>
  <c r="C132" i="19"/>
  <c r="D132" i="19"/>
  <c r="E132" i="19"/>
  <c r="I132" i="19"/>
  <c r="J132" i="19"/>
  <c r="AG132" i="19" s="1"/>
  <c r="K132" i="19" a="1"/>
  <c r="K132" i="19" s="1"/>
  <c r="L132" i="19" s="1"/>
  <c r="N132" i="19"/>
  <c r="O132" i="19"/>
  <c r="P132" i="19"/>
  <c r="Q132" i="19" s="1"/>
  <c r="T132" i="19"/>
  <c r="W132" i="19"/>
  <c r="X132" i="19"/>
  <c r="Z132" i="19" s="1"/>
  <c r="AA132" i="19"/>
  <c r="AB132" i="19" s="1"/>
  <c r="A133" i="19"/>
  <c r="C133" i="19"/>
  <c r="D133" i="19"/>
  <c r="E133" i="19"/>
  <c r="I133" i="19"/>
  <c r="J133" i="19" s="1"/>
  <c r="AG133" i="19" s="1"/>
  <c r="K133" i="19" a="1"/>
  <c r="K133" i="19" s="1"/>
  <c r="L133" i="19" s="1"/>
  <c r="N133" i="19"/>
  <c r="O133" i="19"/>
  <c r="P133" i="19"/>
  <c r="Q133" i="19" s="1"/>
  <c r="T133" i="19"/>
  <c r="W133" i="19"/>
  <c r="X133" i="19"/>
  <c r="Z133" i="19" s="1"/>
  <c r="AA133" i="19"/>
  <c r="AB133" i="19" s="1"/>
  <c r="A134" i="19"/>
  <c r="C134" i="19"/>
  <c r="D134" i="19"/>
  <c r="E134" i="19"/>
  <c r="I134" i="19"/>
  <c r="J134" i="19" s="1"/>
  <c r="AG134" i="19" s="1"/>
  <c r="K134" i="19" a="1"/>
  <c r="K134" i="19" s="1"/>
  <c r="L134" i="19" s="1"/>
  <c r="N134" i="19"/>
  <c r="O134" i="19"/>
  <c r="P134" i="19"/>
  <c r="Q134" i="19" s="1"/>
  <c r="T134" i="19"/>
  <c r="W134" i="19"/>
  <c r="X134" i="19"/>
  <c r="Z134" i="19"/>
  <c r="AA134" i="19"/>
  <c r="AB134" i="19" s="1"/>
  <c r="A135" i="19"/>
  <c r="C135" i="19"/>
  <c r="D135" i="19"/>
  <c r="E135" i="19"/>
  <c r="I135" i="19"/>
  <c r="J135" i="19" s="1"/>
  <c r="AG135" i="19" s="1"/>
  <c r="K135" i="19" a="1"/>
  <c r="K135" i="19" s="1"/>
  <c r="L135" i="19" s="1"/>
  <c r="N135" i="19"/>
  <c r="O135" i="19"/>
  <c r="P135" i="19"/>
  <c r="Q135" i="19" s="1"/>
  <c r="U135" i="19"/>
  <c r="T135" i="19"/>
  <c r="W135" i="19"/>
  <c r="X135" i="19"/>
  <c r="Z135" i="19" s="1"/>
  <c r="AA135" i="19"/>
  <c r="AB135" i="19" s="1"/>
  <c r="A136" i="19"/>
  <c r="C136" i="19"/>
  <c r="D136" i="19"/>
  <c r="E136" i="19"/>
  <c r="I136" i="19"/>
  <c r="J136" i="19" s="1"/>
  <c r="AG136" i="19" s="1"/>
  <c r="K136" i="19" a="1"/>
  <c r="K136" i="19" s="1"/>
  <c r="L136" i="19" s="1"/>
  <c r="N136" i="19"/>
  <c r="O136" i="19"/>
  <c r="P136" i="19"/>
  <c r="Q136" i="19" s="1"/>
  <c r="U136" i="19"/>
  <c r="T136" i="19"/>
  <c r="W136" i="19"/>
  <c r="X136" i="19"/>
  <c r="Z136" i="19"/>
  <c r="AA136" i="19"/>
  <c r="AB136" i="19" s="1"/>
  <c r="A137" i="19"/>
  <c r="C137" i="19"/>
  <c r="D137" i="19"/>
  <c r="E137" i="19"/>
  <c r="I137" i="19"/>
  <c r="J137" i="19" s="1"/>
  <c r="AG137" i="19" s="1"/>
  <c r="K137" i="19" a="1"/>
  <c r="K137" i="19" s="1"/>
  <c r="L137" i="19" s="1"/>
  <c r="N137" i="19"/>
  <c r="O137" i="19"/>
  <c r="P137" i="19"/>
  <c r="Q137" i="19" s="1"/>
  <c r="T137" i="19"/>
  <c r="W137" i="19"/>
  <c r="X137" i="19"/>
  <c r="Z137" i="19"/>
  <c r="AA137" i="19"/>
  <c r="AB137" i="19" s="1"/>
  <c r="A138" i="19"/>
  <c r="C138" i="19"/>
  <c r="D138" i="19"/>
  <c r="E138" i="19"/>
  <c r="I138" i="19"/>
  <c r="J138" i="19" s="1"/>
  <c r="AG138" i="19" s="1"/>
  <c r="K138" i="19" a="1"/>
  <c r="K138" i="19" s="1"/>
  <c r="L138" i="19" s="1"/>
  <c r="N138" i="19"/>
  <c r="O138" i="19"/>
  <c r="P138" i="19"/>
  <c r="Q138" i="19" s="1"/>
  <c r="T138" i="19"/>
  <c r="W138" i="19"/>
  <c r="X138" i="19"/>
  <c r="Z138" i="19"/>
  <c r="AA138" i="19"/>
  <c r="AB138" i="19" s="1"/>
  <c r="A139" i="19"/>
  <c r="C139" i="19"/>
  <c r="D139" i="19"/>
  <c r="E139" i="19"/>
  <c r="I139" i="19"/>
  <c r="J139" i="19" s="1"/>
  <c r="K139" i="19" a="1"/>
  <c r="K139" i="19" s="1"/>
  <c r="L139" i="19" s="1"/>
  <c r="N139" i="19"/>
  <c r="O139" i="19"/>
  <c r="P139" i="19"/>
  <c r="Q139" i="19" s="1"/>
  <c r="U139" i="19"/>
  <c r="T139" i="19"/>
  <c r="W139" i="19"/>
  <c r="X139" i="19"/>
  <c r="Z139" i="19" s="1"/>
  <c r="AA139" i="19"/>
  <c r="AB139" i="19" s="1"/>
  <c r="A140" i="19"/>
  <c r="C140" i="19"/>
  <c r="D140" i="19"/>
  <c r="E140" i="19"/>
  <c r="I140" i="19"/>
  <c r="J140" i="19" s="1"/>
  <c r="AG140" i="19" s="1"/>
  <c r="K140" i="19" a="1"/>
  <c r="K140" i="19" s="1"/>
  <c r="L140" i="19" s="1"/>
  <c r="N140" i="19"/>
  <c r="O140" i="19"/>
  <c r="P140" i="19"/>
  <c r="Q140" i="19" s="1"/>
  <c r="U140" i="19"/>
  <c r="T140" i="19"/>
  <c r="W140" i="19"/>
  <c r="X140" i="19"/>
  <c r="Z140" i="19"/>
  <c r="AA140" i="19"/>
  <c r="AB140" i="19" s="1"/>
  <c r="A141" i="19"/>
  <c r="C141" i="19"/>
  <c r="D141" i="19"/>
  <c r="E141" i="19"/>
  <c r="I141" i="19"/>
  <c r="J141" i="19" s="1"/>
  <c r="K141" i="19" a="1"/>
  <c r="K141" i="19" s="1"/>
  <c r="L141" i="19" s="1"/>
  <c r="N141" i="19"/>
  <c r="O141" i="19"/>
  <c r="P141" i="19"/>
  <c r="Q141" i="19" s="1"/>
  <c r="T141" i="19"/>
  <c r="W141" i="19"/>
  <c r="X141" i="19"/>
  <c r="Z141" i="19" s="1"/>
  <c r="AA141" i="19"/>
  <c r="AB141" i="19" s="1"/>
  <c r="A142" i="19"/>
  <c r="C142" i="19"/>
  <c r="D142" i="19"/>
  <c r="E142" i="19"/>
  <c r="I142" i="19"/>
  <c r="J142" i="19" s="1"/>
  <c r="AG142" i="19" s="1"/>
  <c r="K142" i="19" a="1"/>
  <c r="K142" i="19" s="1"/>
  <c r="L142" i="19" s="1"/>
  <c r="N142" i="19"/>
  <c r="O142" i="19"/>
  <c r="P142" i="19"/>
  <c r="Q142" i="19" s="1"/>
  <c r="U142" i="19"/>
  <c r="T142" i="19"/>
  <c r="W142" i="19"/>
  <c r="X142" i="19"/>
  <c r="Z142" i="19"/>
  <c r="AA142" i="19"/>
  <c r="AB142" i="19" s="1"/>
  <c r="A143" i="19"/>
  <c r="C143" i="19"/>
  <c r="D143" i="19"/>
  <c r="E143" i="19"/>
  <c r="I143" i="19"/>
  <c r="J143" i="19" s="1"/>
  <c r="K143" i="19" a="1"/>
  <c r="K143" i="19" s="1"/>
  <c r="L143" i="19" s="1"/>
  <c r="N143" i="19"/>
  <c r="O143" i="19"/>
  <c r="P143" i="19"/>
  <c r="Q143" i="19" s="1"/>
  <c r="U143" i="19"/>
  <c r="T143" i="19"/>
  <c r="W143" i="19"/>
  <c r="X143" i="19"/>
  <c r="Z143" i="19" s="1"/>
  <c r="AA143" i="19"/>
  <c r="AB143" i="19" s="1"/>
  <c r="A144" i="19"/>
  <c r="C144" i="19"/>
  <c r="D144" i="19"/>
  <c r="E144" i="19"/>
  <c r="I144" i="19"/>
  <c r="J144" i="19" s="1"/>
  <c r="AG144" i="19" s="1"/>
  <c r="K144" i="19" a="1"/>
  <c r="K144" i="19" s="1"/>
  <c r="L144" i="19" s="1"/>
  <c r="N144" i="19"/>
  <c r="O144" i="19"/>
  <c r="P144" i="19"/>
  <c r="Q144" i="19" s="1"/>
  <c r="T144" i="19"/>
  <c r="W144" i="19"/>
  <c r="X144" i="19"/>
  <c r="Z144" i="19"/>
  <c r="AA144" i="19"/>
  <c r="AB144" i="19" s="1"/>
  <c r="A145" i="19"/>
  <c r="C145" i="19"/>
  <c r="D145" i="19"/>
  <c r="E145" i="19"/>
  <c r="I145" i="19"/>
  <c r="J145" i="19" s="1"/>
  <c r="K145" i="19" a="1"/>
  <c r="K145" i="19" s="1"/>
  <c r="L145" i="19" s="1"/>
  <c r="N145" i="19"/>
  <c r="O145" i="19"/>
  <c r="P145" i="19"/>
  <c r="Q145" i="19" s="1"/>
  <c r="T145" i="19"/>
  <c r="W145" i="19"/>
  <c r="X145" i="19"/>
  <c r="Z145" i="19" s="1"/>
  <c r="AA145" i="19"/>
  <c r="AB145" i="19" s="1"/>
  <c r="A146" i="19"/>
  <c r="C146" i="19"/>
  <c r="D146" i="19"/>
  <c r="E146" i="19"/>
  <c r="I146" i="19"/>
  <c r="J146" i="19" s="1"/>
  <c r="K146" i="19" a="1"/>
  <c r="K146" i="19" s="1"/>
  <c r="L146" i="19" s="1"/>
  <c r="N146" i="19"/>
  <c r="O146" i="19"/>
  <c r="P146" i="19"/>
  <c r="Q146" i="19" s="1"/>
  <c r="U146" i="19"/>
  <c r="T146" i="19"/>
  <c r="W146" i="19"/>
  <c r="X146" i="19"/>
  <c r="Z146" i="19" s="1"/>
  <c r="AA146" i="19"/>
  <c r="AB146" i="19" s="1"/>
  <c r="A147" i="19"/>
  <c r="C147" i="19"/>
  <c r="D147" i="19"/>
  <c r="E147" i="19"/>
  <c r="I147" i="19"/>
  <c r="J147" i="19" s="1"/>
  <c r="AG147" i="19" s="1"/>
  <c r="K147" i="19" a="1"/>
  <c r="K147" i="19" s="1"/>
  <c r="L147" i="19" s="1"/>
  <c r="N147" i="19"/>
  <c r="O147" i="19"/>
  <c r="P147" i="19"/>
  <c r="Q147" i="19" s="1"/>
  <c r="U147" i="19"/>
  <c r="T147" i="19"/>
  <c r="W147" i="19"/>
  <c r="X147" i="19"/>
  <c r="Z147" i="19" s="1"/>
  <c r="AA147" i="19"/>
  <c r="AB147" i="19" s="1"/>
  <c r="A148" i="19"/>
  <c r="C148" i="19"/>
  <c r="D148" i="19"/>
  <c r="E148" i="19"/>
  <c r="I148" i="19"/>
  <c r="J148" i="19" s="1"/>
  <c r="K148" i="19" a="1"/>
  <c r="K148" i="19" s="1"/>
  <c r="L148" i="19" s="1"/>
  <c r="N148" i="19"/>
  <c r="O148" i="19"/>
  <c r="P148" i="19"/>
  <c r="Q148" i="19" s="1"/>
  <c r="T148" i="19"/>
  <c r="W148" i="19"/>
  <c r="X148" i="19"/>
  <c r="Z148" i="19" s="1"/>
  <c r="AA148" i="19"/>
  <c r="AB148" i="19" s="1"/>
  <c r="A149" i="19"/>
  <c r="C149" i="19"/>
  <c r="D149" i="19"/>
  <c r="E149" i="19"/>
  <c r="I149" i="19"/>
  <c r="J149" i="19" s="1"/>
  <c r="AG149" i="19" s="1"/>
  <c r="K149" i="19" a="1"/>
  <c r="K149" i="19" s="1"/>
  <c r="L149" i="19" s="1"/>
  <c r="N149" i="19"/>
  <c r="O149" i="19"/>
  <c r="P149" i="19"/>
  <c r="Q149" i="19" s="1"/>
  <c r="U149" i="19"/>
  <c r="T149" i="19"/>
  <c r="W149" i="19"/>
  <c r="X149" i="19"/>
  <c r="Z149" i="19" s="1"/>
  <c r="AA149" i="19"/>
  <c r="AB149" i="19" s="1"/>
  <c r="A150" i="19"/>
  <c r="C150" i="19"/>
  <c r="D150" i="19"/>
  <c r="E150" i="19"/>
  <c r="I150" i="19"/>
  <c r="J150" i="19" s="1"/>
  <c r="AG150" i="19" s="1"/>
  <c r="K150" i="19" a="1"/>
  <c r="K150" i="19" s="1"/>
  <c r="L150" i="19" s="1"/>
  <c r="N150" i="19"/>
  <c r="O150" i="19"/>
  <c r="P150" i="19"/>
  <c r="Q150" i="19" s="1"/>
  <c r="U150" i="19"/>
  <c r="T150" i="19"/>
  <c r="W150" i="19"/>
  <c r="X150" i="19"/>
  <c r="Z150" i="19"/>
  <c r="AA150" i="19"/>
  <c r="AB150" i="19" s="1"/>
  <c r="A151" i="19"/>
  <c r="C151" i="19"/>
  <c r="D151" i="19"/>
  <c r="E151" i="19"/>
  <c r="I151" i="19"/>
  <c r="J151" i="19" s="1"/>
  <c r="AG151" i="19" s="1"/>
  <c r="K151" i="19" a="1"/>
  <c r="K151" i="19" s="1"/>
  <c r="L151" i="19" s="1"/>
  <c r="N151" i="19"/>
  <c r="O151" i="19"/>
  <c r="P151" i="19"/>
  <c r="Q151" i="19" s="1"/>
  <c r="T151" i="19"/>
  <c r="W151" i="19"/>
  <c r="X151" i="19"/>
  <c r="Z151" i="19" s="1"/>
  <c r="AA151" i="19"/>
  <c r="AB151" i="19" s="1"/>
  <c r="A152" i="19"/>
  <c r="C152" i="19"/>
  <c r="D152" i="19"/>
  <c r="E152" i="19"/>
  <c r="I152" i="19"/>
  <c r="J152" i="19" s="1"/>
  <c r="AG152" i="19" s="1"/>
  <c r="K152" i="19" a="1"/>
  <c r="K152" i="19" s="1"/>
  <c r="L152" i="19" s="1"/>
  <c r="N152" i="19"/>
  <c r="O152" i="19"/>
  <c r="P152" i="19"/>
  <c r="Q152" i="19" s="1"/>
  <c r="U152" i="19"/>
  <c r="T152" i="19"/>
  <c r="W152" i="19"/>
  <c r="X152" i="19"/>
  <c r="Z152" i="19"/>
  <c r="AA152" i="19"/>
  <c r="AB152" i="19" s="1"/>
  <c r="A153" i="19"/>
  <c r="C153" i="19"/>
  <c r="D153" i="19"/>
  <c r="E153" i="19"/>
  <c r="I153" i="19"/>
  <c r="J153" i="19" s="1"/>
  <c r="AG153" i="19" s="1"/>
  <c r="K153" i="19" a="1"/>
  <c r="K153" i="19" s="1"/>
  <c r="L153" i="19" s="1"/>
  <c r="N153" i="19"/>
  <c r="O153" i="19"/>
  <c r="P153" i="19"/>
  <c r="Q153" i="19" s="1"/>
  <c r="U153" i="19"/>
  <c r="T153" i="19"/>
  <c r="W153" i="19"/>
  <c r="X153" i="19"/>
  <c r="Z153" i="19"/>
  <c r="AA153" i="19"/>
  <c r="AB153" i="19" s="1"/>
  <c r="A154" i="19"/>
  <c r="C154" i="19"/>
  <c r="D154" i="19"/>
  <c r="E154" i="19"/>
  <c r="I154" i="19"/>
  <c r="J154" i="19" s="1"/>
  <c r="AG154" i="19" s="1"/>
  <c r="K154" i="19" a="1"/>
  <c r="K154" i="19" s="1"/>
  <c r="L154" i="19" s="1"/>
  <c r="N154" i="19"/>
  <c r="O154" i="19"/>
  <c r="P154" i="19"/>
  <c r="Q154" i="19" s="1"/>
  <c r="U154" i="19"/>
  <c r="T154" i="19"/>
  <c r="W154" i="19"/>
  <c r="X154" i="19"/>
  <c r="Z154" i="19"/>
  <c r="AA154" i="19"/>
  <c r="AB154" i="19" s="1"/>
  <c r="A155" i="19"/>
  <c r="C155" i="19"/>
  <c r="D155" i="19"/>
  <c r="E155" i="19"/>
  <c r="I155" i="19"/>
  <c r="J155" i="19" s="1"/>
  <c r="K155" i="19" a="1"/>
  <c r="K155" i="19" s="1"/>
  <c r="L155" i="19" s="1"/>
  <c r="N155" i="19"/>
  <c r="O155" i="19"/>
  <c r="P155" i="19"/>
  <c r="Q155" i="19" s="1"/>
  <c r="T155" i="19"/>
  <c r="W155" i="19"/>
  <c r="X155" i="19"/>
  <c r="Z155" i="19"/>
  <c r="AA155" i="19"/>
  <c r="AB155" i="19" s="1"/>
  <c r="A156" i="19"/>
  <c r="C156" i="19"/>
  <c r="D156" i="19"/>
  <c r="E156" i="19"/>
  <c r="I156" i="19"/>
  <c r="J156" i="19" s="1"/>
  <c r="AG156" i="19" s="1"/>
  <c r="K156" i="19" a="1"/>
  <c r="K156" i="19" s="1"/>
  <c r="L156" i="19" s="1"/>
  <c r="N156" i="19"/>
  <c r="O156" i="19"/>
  <c r="P156" i="19"/>
  <c r="Q156" i="19" s="1"/>
  <c r="U156" i="19"/>
  <c r="T156" i="19"/>
  <c r="W156" i="19"/>
  <c r="X156" i="19"/>
  <c r="Z156" i="19"/>
  <c r="AA156" i="19"/>
  <c r="AB156" i="19" s="1"/>
  <c r="A157" i="19"/>
  <c r="C157" i="19"/>
  <c r="D157" i="19"/>
  <c r="E157" i="19"/>
  <c r="I157" i="19"/>
  <c r="J157" i="19" s="1"/>
  <c r="AG157" i="19" s="1"/>
  <c r="K157" i="19" a="1"/>
  <c r="K157" i="19" s="1"/>
  <c r="L157" i="19" s="1"/>
  <c r="N157" i="19"/>
  <c r="O157" i="19"/>
  <c r="P157" i="19"/>
  <c r="Q157" i="19" s="1"/>
  <c r="T157" i="19"/>
  <c r="W157" i="19"/>
  <c r="X157" i="19"/>
  <c r="Z157" i="19"/>
  <c r="AA157" i="19"/>
  <c r="AB157" i="19" s="1"/>
  <c r="A158" i="19"/>
  <c r="C158" i="19"/>
  <c r="D158" i="19"/>
  <c r="E158" i="19"/>
  <c r="I158" i="19"/>
  <c r="J158" i="19" s="1"/>
  <c r="AG158" i="19" s="1"/>
  <c r="K158" i="19" a="1"/>
  <c r="K158" i="19" s="1"/>
  <c r="L158" i="19" s="1"/>
  <c r="N158" i="19"/>
  <c r="O158" i="19"/>
  <c r="P158" i="19"/>
  <c r="Q158" i="19" s="1"/>
  <c r="U158" i="19"/>
  <c r="T158" i="19"/>
  <c r="W158" i="19"/>
  <c r="X158" i="19"/>
  <c r="Z158" i="19"/>
  <c r="AA158" i="19"/>
  <c r="AB158" i="19" s="1"/>
  <c r="A159" i="19"/>
  <c r="C159" i="19"/>
  <c r="D159" i="19"/>
  <c r="E159" i="19"/>
  <c r="I159" i="19"/>
  <c r="J159" i="19" s="1"/>
  <c r="K159" i="19" a="1"/>
  <c r="K159" i="19" s="1"/>
  <c r="L159" i="19" s="1"/>
  <c r="N159" i="19"/>
  <c r="O159" i="19"/>
  <c r="P159" i="19"/>
  <c r="Q159" i="19" s="1"/>
  <c r="U159" i="19"/>
  <c r="T159" i="19"/>
  <c r="W159" i="19"/>
  <c r="X159" i="19"/>
  <c r="Z159" i="19"/>
  <c r="AA159" i="19"/>
  <c r="AB159" i="19" s="1"/>
  <c r="A160" i="19"/>
  <c r="C160" i="19"/>
  <c r="D160" i="19"/>
  <c r="E160" i="19"/>
  <c r="I160" i="19"/>
  <c r="J160" i="19" s="1"/>
  <c r="AG160" i="19" s="1"/>
  <c r="K160" i="19" a="1"/>
  <c r="K160" i="19" s="1"/>
  <c r="L160" i="19" s="1"/>
  <c r="N160" i="19"/>
  <c r="O160" i="19"/>
  <c r="P160" i="19"/>
  <c r="Q160" i="19" s="1"/>
  <c r="U160" i="19"/>
  <c r="T160" i="19"/>
  <c r="W160" i="19"/>
  <c r="X160" i="19"/>
  <c r="Z160" i="19"/>
  <c r="AA160" i="19"/>
  <c r="AB160" i="19" s="1"/>
  <c r="A161" i="19"/>
  <c r="C161" i="19"/>
  <c r="D161" i="19"/>
  <c r="E161" i="19"/>
  <c r="I161" i="19"/>
  <c r="J161" i="19" s="1"/>
  <c r="AG161" i="19" s="1"/>
  <c r="K161" i="19" a="1"/>
  <c r="K161" i="19" s="1"/>
  <c r="L161" i="19" s="1"/>
  <c r="N161" i="19"/>
  <c r="O161" i="19"/>
  <c r="P161" i="19"/>
  <c r="Q161" i="19" s="1"/>
  <c r="U161" i="19"/>
  <c r="T161" i="19"/>
  <c r="W161" i="19"/>
  <c r="X161" i="19"/>
  <c r="Z161" i="19"/>
  <c r="AA161" i="19"/>
  <c r="AB161" i="19" s="1"/>
  <c r="A162" i="19"/>
  <c r="C162" i="19"/>
  <c r="D162" i="19"/>
  <c r="E162" i="19"/>
  <c r="I162" i="19"/>
  <c r="J162" i="19" s="1"/>
  <c r="AG162" i="19" s="1"/>
  <c r="K162" i="19" a="1"/>
  <c r="K162" i="19" s="1"/>
  <c r="L162" i="19" s="1"/>
  <c r="N162" i="19"/>
  <c r="O162" i="19"/>
  <c r="P162" i="19"/>
  <c r="Q162" i="19" s="1"/>
  <c r="U162" i="19"/>
  <c r="T162" i="19"/>
  <c r="W162" i="19"/>
  <c r="X162" i="19"/>
  <c r="Z162" i="19"/>
  <c r="AA162" i="19"/>
  <c r="AB162" i="19" s="1"/>
  <c r="A163" i="19"/>
  <c r="C163" i="19"/>
  <c r="D163" i="19"/>
  <c r="E163" i="19"/>
  <c r="I163" i="19"/>
  <c r="J163" i="19" s="1"/>
  <c r="K163" i="19" a="1"/>
  <c r="K163" i="19" s="1"/>
  <c r="L163" i="19" s="1"/>
  <c r="N163" i="19"/>
  <c r="O163" i="19"/>
  <c r="P163" i="19"/>
  <c r="Q163" i="19" s="1"/>
  <c r="T163" i="19"/>
  <c r="W163" i="19"/>
  <c r="X163" i="19"/>
  <c r="Z163" i="19" s="1"/>
  <c r="AA163" i="19"/>
  <c r="AB163" i="19" s="1"/>
  <c r="A164" i="19"/>
  <c r="C164" i="19"/>
  <c r="D164" i="19"/>
  <c r="E164" i="19"/>
  <c r="I164" i="19"/>
  <c r="J164" i="19" s="1"/>
  <c r="K164" i="19" a="1"/>
  <c r="K164" i="19" s="1"/>
  <c r="L164" i="19" s="1"/>
  <c r="N164" i="19"/>
  <c r="O164" i="19"/>
  <c r="P164" i="19"/>
  <c r="Q164" i="19" s="1"/>
  <c r="V164" i="19"/>
  <c r="T164" i="19"/>
  <c r="W164" i="19"/>
  <c r="X164" i="19"/>
  <c r="Z164" i="19"/>
  <c r="AA164" i="19"/>
  <c r="AB164" i="19" s="1"/>
  <c r="A165" i="19"/>
  <c r="C165" i="19"/>
  <c r="D165" i="19"/>
  <c r="E165" i="19"/>
  <c r="I165" i="19"/>
  <c r="J165" i="19" s="1"/>
  <c r="AG165" i="19" s="1"/>
  <c r="K165" i="19" a="1"/>
  <c r="K165" i="19" s="1"/>
  <c r="L165" i="19" s="1"/>
  <c r="N165" i="19"/>
  <c r="O165" i="19"/>
  <c r="P165" i="19"/>
  <c r="Q165" i="19" s="1"/>
  <c r="T165" i="19"/>
  <c r="W165" i="19"/>
  <c r="X165" i="19"/>
  <c r="Z165" i="19"/>
  <c r="AA165" i="19"/>
  <c r="AB165" i="19" s="1"/>
  <c r="A166" i="19"/>
  <c r="C166" i="19"/>
  <c r="D166" i="19"/>
  <c r="E166" i="19"/>
  <c r="I166" i="19"/>
  <c r="J166" i="19" s="1"/>
  <c r="AG166" i="19" s="1"/>
  <c r="K166" i="19" a="1"/>
  <c r="K166" i="19" s="1"/>
  <c r="L166" i="19" s="1"/>
  <c r="N166" i="19"/>
  <c r="O166" i="19"/>
  <c r="P166" i="19"/>
  <c r="Q166" i="19" s="1"/>
  <c r="U166" i="19"/>
  <c r="T166" i="19"/>
  <c r="W166" i="19"/>
  <c r="X166" i="19"/>
  <c r="Z166" i="19"/>
  <c r="AA166" i="19"/>
  <c r="AB166" i="19" s="1"/>
  <c r="A167" i="19"/>
  <c r="C167" i="19"/>
  <c r="D167" i="19"/>
  <c r="E167" i="19"/>
  <c r="I167" i="19"/>
  <c r="J167" i="19" s="1"/>
  <c r="K167" i="19" a="1"/>
  <c r="K167" i="19" s="1"/>
  <c r="L167" i="19" s="1"/>
  <c r="N167" i="19"/>
  <c r="O167" i="19"/>
  <c r="P167" i="19"/>
  <c r="Q167" i="19" s="1"/>
  <c r="T167" i="19"/>
  <c r="W167" i="19"/>
  <c r="X167" i="19"/>
  <c r="Z167" i="19"/>
  <c r="AA167" i="19"/>
  <c r="AB167" i="19" s="1"/>
  <c r="A168" i="19"/>
  <c r="C168" i="19"/>
  <c r="D168" i="19"/>
  <c r="E168" i="19"/>
  <c r="I168" i="19"/>
  <c r="J168" i="19" s="1"/>
  <c r="AG168" i="19" s="1"/>
  <c r="K168" i="19" a="1"/>
  <c r="K168" i="19" s="1"/>
  <c r="L168" i="19" s="1"/>
  <c r="N168" i="19"/>
  <c r="O168" i="19"/>
  <c r="P168" i="19"/>
  <c r="Q168" i="19" s="1"/>
  <c r="U168" i="19"/>
  <c r="T168" i="19"/>
  <c r="W168" i="19"/>
  <c r="X168" i="19"/>
  <c r="Z168" i="19"/>
  <c r="AA168" i="19"/>
  <c r="AB168" i="19" s="1"/>
  <c r="A169" i="19"/>
  <c r="C169" i="19"/>
  <c r="D169" i="19"/>
  <c r="E169" i="19"/>
  <c r="I169" i="19"/>
  <c r="J169" i="19" s="1"/>
  <c r="AG169" i="19" s="1"/>
  <c r="K169" i="19" a="1"/>
  <c r="K169" i="19" s="1"/>
  <c r="L169" i="19" s="1"/>
  <c r="N169" i="19"/>
  <c r="O169" i="19"/>
  <c r="P169" i="19"/>
  <c r="Q169" i="19" s="1"/>
  <c r="T169" i="19"/>
  <c r="W169" i="19"/>
  <c r="X169" i="19"/>
  <c r="Z169" i="19"/>
  <c r="AA169" i="19"/>
  <c r="AB169" i="19" s="1"/>
  <c r="A170" i="19"/>
  <c r="C170" i="19"/>
  <c r="D170" i="19"/>
  <c r="E170" i="19"/>
  <c r="I170" i="19"/>
  <c r="J170" i="19" s="1"/>
  <c r="AG170" i="19" s="1"/>
  <c r="K170" i="19" a="1"/>
  <c r="K170" i="19" s="1"/>
  <c r="L170" i="19" s="1"/>
  <c r="N170" i="19"/>
  <c r="O170" i="19"/>
  <c r="P170" i="19"/>
  <c r="Q170" i="19" s="1"/>
  <c r="U170" i="19"/>
  <c r="T170" i="19"/>
  <c r="W170" i="19"/>
  <c r="X170" i="19"/>
  <c r="Z170" i="19"/>
  <c r="AA170" i="19"/>
  <c r="AB170" i="19" s="1"/>
  <c r="A171" i="19"/>
  <c r="C171" i="19"/>
  <c r="D171" i="19"/>
  <c r="E171" i="19"/>
  <c r="I171" i="19"/>
  <c r="J171" i="19" s="1"/>
  <c r="AG171" i="19" s="1"/>
  <c r="K171" i="19" a="1"/>
  <c r="K171" i="19" s="1"/>
  <c r="L171" i="19" s="1"/>
  <c r="N171" i="19"/>
  <c r="O171" i="19"/>
  <c r="P171" i="19"/>
  <c r="Q171" i="19" s="1"/>
  <c r="U171" i="19"/>
  <c r="T171" i="19"/>
  <c r="W171" i="19"/>
  <c r="X171" i="19"/>
  <c r="Z171" i="19"/>
  <c r="AA171" i="19"/>
  <c r="AB171" i="19" s="1"/>
  <c r="A172" i="19"/>
  <c r="C172" i="19"/>
  <c r="D172" i="19"/>
  <c r="E172" i="19"/>
  <c r="I172" i="19"/>
  <c r="J172" i="19" s="1"/>
  <c r="K172" i="19" a="1"/>
  <c r="K172" i="19" s="1"/>
  <c r="L172" i="19" s="1"/>
  <c r="N172" i="19"/>
  <c r="O172" i="19"/>
  <c r="P172" i="19"/>
  <c r="Q172" i="19" s="1"/>
  <c r="U172" i="19"/>
  <c r="T172" i="19"/>
  <c r="W172" i="19"/>
  <c r="X172" i="19"/>
  <c r="Z172" i="19"/>
  <c r="AA172" i="19"/>
  <c r="AB172" i="19" s="1"/>
  <c r="A173" i="19"/>
  <c r="C173" i="19"/>
  <c r="D173" i="19"/>
  <c r="E173" i="19"/>
  <c r="I173" i="19"/>
  <c r="J173" i="19" s="1"/>
  <c r="K173" i="19" a="1"/>
  <c r="K173" i="19" s="1"/>
  <c r="L173" i="19" s="1"/>
  <c r="N173" i="19"/>
  <c r="O173" i="19"/>
  <c r="P173" i="19"/>
  <c r="Q173" i="19" s="1"/>
  <c r="T173" i="19"/>
  <c r="W173" i="19"/>
  <c r="X173" i="19"/>
  <c r="Z173" i="19"/>
  <c r="AA173" i="19"/>
  <c r="AB173" i="19" s="1"/>
  <c r="A174" i="19"/>
  <c r="C174" i="19"/>
  <c r="D174" i="19"/>
  <c r="E174" i="19"/>
  <c r="I174" i="19"/>
  <c r="J174" i="19" s="1"/>
  <c r="AG174" i="19" s="1"/>
  <c r="K174" i="19" a="1"/>
  <c r="K174" i="19" s="1"/>
  <c r="L174" i="19" s="1"/>
  <c r="N174" i="19"/>
  <c r="O174" i="19"/>
  <c r="P174" i="19"/>
  <c r="Q174" i="19" s="1"/>
  <c r="T174" i="19"/>
  <c r="W174" i="19"/>
  <c r="X174" i="19"/>
  <c r="Z174" i="19"/>
  <c r="AA174" i="19"/>
  <c r="AB174" i="19" s="1"/>
  <c r="A175" i="19"/>
  <c r="C175" i="19"/>
  <c r="D175" i="19"/>
  <c r="E175" i="19"/>
  <c r="I175" i="19"/>
  <c r="J175" i="19" s="1"/>
  <c r="AG175" i="19" s="1"/>
  <c r="K175" i="19" a="1"/>
  <c r="K175" i="19" s="1"/>
  <c r="L175" i="19" s="1"/>
  <c r="N175" i="19"/>
  <c r="O175" i="19"/>
  <c r="P175" i="19"/>
  <c r="Q175" i="19" s="1"/>
  <c r="U175" i="19"/>
  <c r="T175" i="19"/>
  <c r="W175" i="19"/>
  <c r="X175" i="19"/>
  <c r="Z175" i="19"/>
  <c r="AA175" i="19"/>
  <c r="AB175" i="19" s="1"/>
  <c r="A176" i="19"/>
  <c r="C176" i="19"/>
  <c r="D176" i="19"/>
  <c r="E176" i="19"/>
  <c r="I176" i="19"/>
  <c r="J176" i="19" s="1"/>
  <c r="AG176" i="19" s="1"/>
  <c r="K176" i="19" a="1"/>
  <c r="K176" i="19" s="1"/>
  <c r="L176" i="19" s="1"/>
  <c r="N176" i="19"/>
  <c r="O176" i="19"/>
  <c r="P176" i="19"/>
  <c r="Q176" i="19" s="1"/>
  <c r="T176" i="19"/>
  <c r="W176" i="19"/>
  <c r="X176" i="19"/>
  <c r="Z176" i="19"/>
  <c r="AA176" i="19"/>
  <c r="AB176" i="19" s="1"/>
  <c r="A177" i="19"/>
  <c r="C177" i="19"/>
  <c r="D177" i="19"/>
  <c r="E177" i="19"/>
  <c r="I177" i="19"/>
  <c r="J177" i="19" s="1"/>
  <c r="AG177" i="19" s="1"/>
  <c r="K177" i="19" a="1"/>
  <c r="K177" i="19" s="1"/>
  <c r="L177" i="19" s="1"/>
  <c r="N177" i="19"/>
  <c r="O177" i="19"/>
  <c r="P177" i="19"/>
  <c r="Q177" i="19" s="1"/>
  <c r="T177" i="19"/>
  <c r="W177" i="19"/>
  <c r="X177" i="19"/>
  <c r="Z177" i="19"/>
  <c r="AA177" i="19"/>
  <c r="AB177" i="19" s="1"/>
  <c r="A178" i="19"/>
  <c r="C178" i="19"/>
  <c r="D178" i="19"/>
  <c r="E178" i="19"/>
  <c r="I178" i="19"/>
  <c r="J178" i="19" s="1"/>
  <c r="K178" i="19" a="1"/>
  <c r="K178" i="19" s="1"/>
  <c r="L178" i="19" s="1"/>
  <c r="N178" i="19"/>
  <c r="O178" i="19"/>
  <c r="P178" i="19"/>
  <c r="Q178" i="19" s="1"/>
  <c r="U178" i="19"/>
  <c r="T178" i="19"/>
  <c r="W178" i="19"/>
  <c r="X178" i="19"/>
  <c r="Z178" i="19"/>
  <c r="AA178" i="19"/>
  <c r="AB178" i="19" s="1"/>
  <c r="A179" i="19"/>
  <c r="C179" i="19"/>
  <c r="D179" i="19"/>
  <c r="E179" i="19"/>
  <c r="I179" i="19"/>
  <c r="J179" i="19" s="1"/>
  <c r="AG179" i="19" s="1"/>
  <c r="K179" i="19" a="1"/>
  <c r="K179" i="19" s="1"/>
  <c r="L179" i="19" s="1"/>
  <c r="N179" i="19"/>
  <c r="O179" i="19"/>
  <c r="P179" i="19"/>
  <c r="Q179" i="19" s="1"/>
  <c r="T179" i="19"/>
  <c r="W179" i="19"/>
  <c r="X179" i="19"/>
  <c r="Z179" i="19"/>
  <c r="AA179" i="19"/>
  <c r="AB179" i="19" s="1"/>
  <c r="A180" i="19"/>
  <c r="C180" i="19"/>
  <c r="D180" i="19"/>
  <c r="E180" i="19"/>
  <c r="I180" i="19"/>
  <c r="J180" i="19" s="1"/>
  <c r="AG180" i="19" s="1"/>
  <c r="K180" i="19" a="1"/>
  <c r="K180" i="19" s="1"/>
  <c r="L180" i="19" s="1"/>
  <c r="N180" i="19"/>
  <c r="O180" i="19"/>
  <c r="P180" i="19"/>
  <c r="Q180" i="19" s="1"/>
  <c r="U180" i="19"/>
  <c r="T180" i="19"/>
  <c r="W180" i="19"/>
  <c r="X180" i="19"/>
  <c r="Z180" i="19"/>
  <c r="AA180" i="19"/>
  <c r="AB180" i="19" s="1"/>
  <c r="A181" i="19"/>
  <c r="C181" i="19"/>
  <c r="D181" i="19"/>
  <c r="E181" i="19"/>
  <c r="I181" i="19"/>
  <c r="J181" i="19" s="1"/>
  <c r="K181" i="19" a="1"/>
  <c r="K181" i="19" s="1"/>
  <c r="L181" i="19" s="1"/>
  <c r="N181" i="19"/>
  <c r="O181" i="19"/>
  <c r="P181" i="19"/>
  <c r="Q181" i="19" s="1"/>
  <c r="U181" i="19"/>
  <c r="T181" i="19"/>
  <c r="W181" i="19"/>
  <c r="X181" i="19"/>
  <c r="Z181" i="19"/>
  <c r="AA181" i="19"/>
  <c r="AB181" i="19" s="1"/>
  <c r="A182" i="19"/>
  <c r="C182" i="19"/>
  <c r="D182" i="19"/>
  <c r="E182" i="19"/>
  <c r="I182" i="19"/>
  <c r="J182" i="19" s="1"/>
  <c r="K182" i="19" a="1"/>
  <c r="K182" i="19" s="1"/>
  <c r="L182" i="19" s="1"/>
  <c r="N182" i="19"/>
  <c r="O182" i="19"/>
  <c r="P182" i="19"/>
  <c r="Q182" i="19" s="1"/>
  <c r="T182" i="19"/>
  <c r="W182" i="19"/>
  <c r="X182" i="19"/>
  <c r="Z182" i="19" s="1"/>
  <c r="AA182" i="19"/>
  <c r="AB182" i="19" s="1"/>
  <c r="A183" i="19"/>
  <c r="C183" i="19"/>
  <c r="D183" i="19"/>
  <c r="E183" i="19"/>
  <c r="I183" i="19"/>
  <c r="J183" i="19" s="1"/>
  <c r="AG183" i="19" s="1"/>
  <c r="K183" i="19" a="1"/>
  <c r="K183" i="19" s="1"/>
  <c r="L183" i="19" s="1"/>
  <c r="N183" i="19"/>
  <c r="O183" i="19"/>
  <c r="P183" i="19"/>
  <c r="Q183" i="19" s="1"/>
  <c r="T183" i="19"/>
  <c r="W183" i="19"/>
  <c r="X183" i="19"/>
  <c r="Z183" i="19"/>
  <c r="AA183" i="19"/>
  <c r="AB183" i="19" s="1"/>
  <c r="A184" i="19"/>
  <c r="C184" i="19"/>
  <c r="D184" i="19"/>
  <c r="E184" i="19"/>
  <c r="I184" i="19"/>
  <c r="J184" i="19" s="1"/>
  <c r="AG184" i="19" s="1"/>
  <c r="K184" i="19" a="1"/>
  <c r="K184" i="19" s="1"/>
  <c r="L184" i="19" s="1"/>
  <c r="N184" i="19"/>
  <c r="O184" i="19"/>
  <c r="P184" i="19"/>
  <c r="Q184" i="19" s="1"/>
  <c r="T184" i="19"/>
  <c r="W184" i="19"/>
  <c r="X184" i="19"/>
  <c r="Z184" i="19"/>
  <c r="AA184" i="19"/>
  <c r="AB184" i="19" s="1"/>
  <c r="A185" i="19"/>
  <c r="C185" i="19"/>
  <c r="D185" i="19"/>
  <c r="E185" i="19"/>
  <c r="I185" i="19"/>
  <c r="J185" i="19" s="1"/>
  <c r="AG185" i="19" s="1"/>
  <c r="K185" i="19" a="1"/>
  <c r="K185" i="19" s="1"/>
  <c r="L185" i="19" s="1"/>
  <c r="N185" i="19"/>
  <c r="O185" i="19"/>
  <c r="P185" i="19"/>
  <c r="Q185" i="19" s="1"/>
  <c r="U185" i="19"/>
  <c r="T185" i="19"/>
  <c r="W185" i="19"/>
  <c r="X185" i="19"/>
  <c r="Z185" i="19"/>
  <c r="AA185" i="19"/>
  <c r="AB185" i="19" s="1"/>
  <c r="A186" i="19"/>
  <c r="C186" i="19"/>
  <c r="D186" i="19"/>
  <c r="E186" i="19"/>
  <c r="I186" i="19"/>
  <c r="J186" i="19" s="1"/>
  <c r="K186" i="19" a="1"/>
  <c r="K186" i="19" s="1"/>
  <c r="L186" i="19" s="1"/>
  <c r="N186" i="19"/>
  <c r="O186" i="19"/>
  <c r="P186" i="19"/>
  <c r="Q186" i="19" s="1"/>
  <c r="U186" i="19"/>
  <c r="T186" i="19"/>
  <c r="W186" i="19"/>
  <c r="X186" i="19"/>
  <c r="Z186" i="19"/>
  <c r="AA186" i="19"/>
  <c r="AB186" i="19" s="1"/>
  <c r="A187" i="19"/>
  <c r="C187" i="19"/>
  <c r="D187" i="19"/>
  <c r="E187" i="19"/>
  <c r="I187" i="19"/>
  <c r="J187" i="19" s="1"/>
  <c r="AG187" i="19" s="1"/>
  <c r="K187" i="19" a="1"/>
  <c r="K187" i="19" s="1"/>
  <c r="L187" i="19" s="1"/>
  <c r="N187" i="19"/>
  <c r="O187" i="19"/>
  <c r="P187" i="19"/>
  <c r="Q187" i="19" s="1"/>
  <c r="U187" i="19"/>
  <c r="T187" i="19"/>
  <c r="W187" i="19"/>
  <c r="X187" i="19"/>
  <c r="Z187" i="19"/>
  <c r="AA187" i="19"/>
  <c r="AB187" i="19" s="1"/>
  <c r="A188" i="19"/>
  <c r="C188" i="19"/>
  <c r="D188" i="19"/>
  <c r="E188" i="19"/>
  <c r="I188" i="19"/>
  <c r="J188" i="19" s="1"/>
  <c r="AG188" i="19" s="1"/>
  <c r="K188" i="19" a="1"/>
  <c r="K188" i="19" s="1"/>
  <c r="L188" i="19" s="1"/>
  <c r="N188" i="19"/>
  <c r="O188" i="19"/>
  <c r="P188" i="19"/>
  <c r="Q188" i="19" s="1"/>
  <c r="U188" i="19"/>
  <c r="T188" i="19"/>
  <c r="W188" i="19"/>
  <c r="X188" i="19"/>
  <c r="Z188" i="19"/>
  <c r="AA188" i="19"/>
  <c r="AB188" i="19" s="1"/>
  <c r="A189" i="19"/>
  <c r="C189" i="19"/>
  <c r="D189" i="19"/>
  <c r="E189" i="19"/>
  <c r="I189" i="19"/>
  <c r="J189" i="19" s="1"/>
  <c r="K189" i="19" a="1"/>
  <c r="K189" i="19" s="1"/>
  <c r="L189" i="19" s="1"/>
  <c r="N189" i="19"/>
  <c r="O189" i="19"/>
  <c r="P189" i="19"/>
  <c r="Q189" i="19" s="1"/>
  <c r="U189" i="19"/>
  <c r="T189" i="19"/>
  <c r="W189" i="19"/>
  <c r="X189" i="19"/>
  <c r="Z189" i="19"/>
  <c r="AA189" i="19"/>
  <c r="AB189" i="19" s="1"/>
  <c r="A190" i="19"/>
  <c r="C190" i="19"/>
  <c r="D190" i="19"/>
  <c r="E190" i="19"/>
  <c r="I190" i="19"/>
  <c r="J190" i="19" s="1"/>
  <c r="K190" i="19" a="1"/>
  <c r="K190" i="19" s="1"/>
  <c r="L190" i="19" s="1"/>
  <c r="N190" i="19"/>
  <c r="O190" i="19"/>
  <c r="P190" i="19"/>
  <c r="Q190" i="19" s="1"/>
  <c r="T190" i="19"/>
  <c r="W190" i="19"/>
  <c r="X190" i="19"/>
  <c r="Z190" i="19" s="1"/>
  <c r="AA190" i="19"/>
  <c r="AB190" i="19" s="1"/>
  <c r="A191" i="19"/>
  <c r="C191" i="19"/>
  <c r="D191" i="19"/>
  <c r="E191" i="19"/>
  <c r="I191" i="19"/>
  <c r="J191" i="19" s="1"/>
  <c r="AG191" i="19" s="1"/>
  <c r="K191" i="19" a="1"/>
  <c r="K191" i="19" s="1"/>
  <c r="L191" i="19" s="1"/>
  <c r="N191" i="19"/>
  <c r="O191" i="19"/>
  <c r="P191" i="19"/>
  <c r="Q191" i="19" s="1"/>
  <c r="U191" i="19"/>
  <c r="T191" i="19"/>
  <c r="W191" i="19"/>
  <c r="X191" i="19"/>
  <c r="Z191" i="19"/>
  <c r="AA191" i="19"/>
  <c r="AB191" i="19" s="1"/>
  <c r="A192" i="19"/>
  <c r="C192" i="19"/>
  <c r="D192" i="19"/>
  <c r="E192" i="19"/>
  <c r="I192" i="19"/>
  <c r="J192" i="19" s="1"/>
  <c r="AG192" i="19" s="1"/>
  <c r="K192" i="19" a="1"/>
  <c r="K192" i="19" s="1"/>
  <c r="L192" i="19" s="1"/>
  <c r="N192" i="19"/>
  <c r="O192" i="19"/>
  <c r="P192" i="19"/>
  <c r="Q192" i="19" s="1"/>
  <c r="T192" i="19"/>
  <c r="W192" i="19"/>
  <c r="X192" i="19"/>
  <c r="Z192" i="19"/>
  <c r="AA192" i="19"/>
  <c r="AB192" i="19" s="1"/>
  <c r="A193" i="19"/>
  <c r="C193" i="19"/>
  <c r="D193" i="19"/>
  <c r="E193" i="19"/>
  <c r="I193" i="19"/>
  <c r="J193" i="19" s="1"/>
  <c r="K193" i="19" a="1"/>
  <c r="K193" i="19" s="1"/>
  <c r="L193" i="19" s="1"/>
  <c r="N193" i="19"/>
  <c r="O193" i="19"/>
  <c r="P193" i="19"/>
  <c r="Q193" i="19" s="1"/>
  <c r="U193" i="19"/>
  <c r="T193" i="19"/>
  <c r="W193" i="19"/>
  <c r="X193" i="19"/>
  <c r="Z193" i="19"/>
  <c r="AA193" i="19"/>
  <c r="AB193" i="19" s="1"/>
  <c r="A194" i="19"/>
  <c r="C194" i="19"/>
  <c r="D194" i="19"/>
  <c r="E194" i="19"/>
  <c r="I194" i="19"/>
  <c r="J194" i="19" s="1"/>
  <c r="K194" i="19" a="1"/>
  <c r="K194" i="19" s="1"/>
  <c r="L194" i="19" s="1"/>
  <c r="N194" i="19"/>
  <c r="O194" i="19"/>
  <c r="P194" i="19"/>
  <c r="Q194" i="19" s="1"/>
  <c r="U194" i="19"/>
  <c r="T194" i="19"/>
  <c r="W194" i="19"/>
  <c r="X194" i="19"/>
  <c r="Z194" i="19"/>
  <c r="AA194" i="19"/>
  <c r="AB194" i="19" s="1"/>
  <c r="A195" i="19"/>
  <c r="C195" i="19"/>
  <c r="D195" i="19"/>
  <c r="E195" i="19"/>
  <c r="I195" i="19"/>
  <c r="J195" i="19" s="1"/>
  <c r="AG195" i="19" s="1"/>
  <c r="K195" i="19" a="1"/>
  <c r="K195" i="19" s="1"/>
  <c r="L195" i="19" s="1"/>
  <c r="N195" i="19"/>
  <c r="O195" i="19"/>
  <c r="P195" i="19"/>
  <c r="Q195" i="19" s="1"/>
  <c r="U195" i="19"/>
  <c r="T195" i="19"/>
  <c r="W195" i="19"/>
  <c r="X195" i="19"/>
  <c r="Z195" i="19"/>
  <c r="AA195" i="19"/>
  <c r="AB195" i="19" s="1"/>
  <c r="A196" i="19"/>
  <c r="C196" i="19"/>
  <c r="D196" i="19"/>
  <c r="E196" i="19"/>
  <c r="I196" i="19"/>
  <c r="J196" i="19" s="1"/>
  <c r="AG196" i="19" s="1"/>
  <c r="K196" i="19" a="1"/>
  <c r="K196" i="19" s="1"/>
  <c r="L196" i="19" s="1"/>
  <c r="N196" i="19"/>
  <c r="O196" i="19"/>
  <c r="P196" i="19"/>
  <c r="Q196" i="19" s="1"/>
  <c r="T196" i="19"/>
  <c r="W196" i="19"/>
  <c r="X196" i="19"/>
  <c r="Z196" i="19"/>
  <c r="AA196" i="19"/>
  <c r="AB196" i="19" s="1"/>
  <c r="A197" i="19"/>
  <c r="C197" i="19"/>
  <c r="D197" i="19"/>
  <c r="E197" i="19"/>
  <c r="I197" i="19"/>
  <c r="J197" i="19" s="1"/>
  <c r="K197" i="19" a="1"/>
  <c r="K197" i="19" s="1"/>
  <c r="L197" i="19" s="1"/>
  <c r="N197" i="19"/>
  <c r="O197" i="19"/>
  <c r="P197" i="19"/>
  <c r="Q197" i="19" s="1"/>
  <c r="U197" i="19"/>
  <c r="T197" i="19"/>
  <c r="W197" i="19"/>
  <c r="X197" i="19"/>
  <c r="Z197" i="19"/>
  <c r="AA197" i="19"/>
  <c r="AB197" i="19" s="1"/>
  <c r="A198" i="19"/>
  <c r="C198" i="19"/>
  <c r="D198" i="19"/>
  <c r="E198" i="19"/>
  <c r="I198" i="19"/>
  <c r="J198" i="19" s="1"/>
  <c r="AG198" i="19" s="1"/>
  <c r="K198" i="19" a="1"/>
  <c r="K198" i="19" s="1"/>
  <c r="L198" i="19" s="1"/>
  <c r="N198" i="19"/>
  <c r="O198" i="19"/>
  <c r="P198" i="19"/>
  <c r="Q198" i="19" s="1"/>
  <c r="U198" i="19"/>
  <c r="T198" i="19"/>
  <c r="W198" i="19"/>
  <c r="X198" i="19"/>
  <c r="Z198" i="19" s="1"/>
  <c r="AA198" i="19"/>
  <c r="AB198" i="19" s="1"/>
  <c r="A199" i="19"/>
  <c r="C199" i="19"/>
  <c r="D199" i="19"/>
  <c r="E199" i="19"/>
  <c r="I199" i="19"/>
  <c r="J199" i="19" s="1"/>
  <c r="AG199" i="19" s="1"/>
  <c r="K199" i="19" a="1"/>
  <c r="K199" i="19" s="1"/>
  <c r="L199" i="19" s="1"/>
  <c r="N199" i="19"/>
  <c r="O199" i="19"/>
  <c r="P199" i="19"/>
  <c r="Q199" i="19" s="1"/>
  <c r="T199" i="19"/>
  <c r="W199" i="19"/>
  <c r="X199" i="19"/>
  <c r="Z199" i="19"/>
  <c r="AA199" i="19"/>
  <c r="AB199" i="19" s="1"/>
  <c r="A200" i="19"/>
  <c r="C200" i="19"/>
  <c r="D200" i="19"/>
  <c r="E200" i="19"/>
  <c r="I200" i="19"/>
  <c r="J200" i="19" s="1"/>
  <c r="AG200" i="19" s="1"/>
  <c r="K200" i="19" a="1"/>
  <c r="K200" i="19" s="1"/>
  <c r="L200" i="19" s="1"/>
  <c r="N200" i="19"/>
  <c r="O200" i="19"/>
  <c r="P200" i="19"/>
  <c r="Q200" i="19" s="1"/>
  <c r="U200" i="19"/>
  <c r="T200" i="19"/>
  <c r="W200" i="19"/>
  <c r="X200" i="19"/>
  <c r="Z200" i="19"/>
  <c r="AA200" i="19"/>
  <c r="AB200" i="19" s="1"/>
  <c r="A201" i="19"/>
  <c r="C201" i="19"/>
  <c r="D201" i="19"/>
  <c r="E201" i="19"/>
  <c r="I201" i="19"/>
  <c r="J201" i="19" s="1"/>
  <c r="K201" i="19" a="1"/>
  <c r="K201" i="19" s="1"/>
  <c r="L201" i="19" s="1"/>
  <c r="N201" i="19"/>
  <c r="O201" i="19"/>
  <c r="P201" i="19"/>
  <c r="Q201" i="19" s="1"/>
  <c r="T201" i="19"/>
  <c r="W201" i="19"/>
  <c r="X201" i="19"/>
  <c r="Z201" i="19"/>
  <c r="AA201" i="19"/>
  <c r="AB201" i="19" s="1"/>
  <c r="A202" i="19"/>
  <c r="C202" i="19"/>
  <c r="D202" i="19"/>
  <c r="E202" i="19"/>
  <c r="I202" i="19"/>
  <c r="J202" i="19" s="1"/>
  <c r="AG202" i="19" s="1"/>
  <c r="K202" i="19" a="1"/>
  <c r="K202" i="19" s="1"/>
  <c r="L202" i="19" s="1"/>
  <c r="N202" i="19"/>
  <c r="O202" i="19"/>
  <c r="P202" i="19"/>
  <c r="Q202" i="19" s="1"/>
  <c r="U202" i="19"/>
  <c r="T202" i="19"/>
  <c r="W202" i="19"/>
  <c r="X202" i="19"/>
  <c r="Z202" i="19"/>
  <c r="AA202" i="19"/>
  <c r="AB202" i="19" s="1"/>
  <c r="A203" i="19"/>
  <c r="C203" i="19"/>
  <c r="D203" i="19"/>
  <c r="E203" i="19"/>
  <c r="I203" i="19"/>
  <c r="J203" i="19" s="1"/>
  <c r="K203" i="19" a="1"/>
  <c r="K203" i="19" s="1"/>
  <c r="L203" i="19" s="1"/>
  <c r="N203" i="19"/>
  <c r="O203" i="19"/>
  <c r="P203" i="19"/>
  <c r="Q203" i="19" s="1"/>
  <c r="T203" i="19"/>
  <c r="W203" i="19"/>
  <c r="X203" i="19"/>
  <c r="Z203" i="19"/>
  <c r="AA203" i="19"/>
  <c r="AB203" i="19" s="1"/>
  <c r="A204" i="19"/>
  <c r="C204" i="19"/>
  <c r="D204" i="19"/>
  <c r="E204" i="19"/>
  <c r="I204" i="19"/>
  <c r="J204" i="19" s="1"/>
  <c r="AG204" i="19" s="1"/>
  <c r="K204" i="19" a="1"/>
  <c r="K204" i="19" s="1"/>
  <c r="L204" i="19" s="1"/>
  <c r="N204" i="19"/>
  <c r="O204" i="19"/>
  <c r="P204" i="19"/>
  <c r="Q204" i="19" s="1"/>
  <c r="T204" i="19"/>
  <c r="W204" i="19"/>
  <c r="X204" i="19"/>
  <c r="Z204" i="19"/>
  <c r="AA204" i="19"/>
  <c r="AB204" i="19" s="1"/>
  <c r="A205" i="19"/>
  <c r="C205" i="19"/>
  <c r="D205" i="19"/>
  <c r="E205" i="19"/>
  <c r="I205" i="19"/>
  <c r="J205" i="19" s="1"/>
  <c r="AG205" i="19" s="1"/>
  <c r="K205" i="19" a="1"/>
  <c r="K205" i="19" s="1"/>
  <c r="L205" i="19" s="1"/>
  <c r="N205" i="19"/>
  <c r="O205" i="19"/>
  <c r="P205" i="19"/>
  <c r="Q205" i="19" s="1"/>
  <c r="U205" i="19"/>
  <c r="T205" i="19"/>
  <c r="W205" i="19"/>
  <c r="X205" i="19"/>
  <c r="Z205" i="19"/>
  <c r="AA205" i="19"/>
  <c r="AB205" i="19" s="1"/>
  <c r="A206" i="19"/>
  <c r="C206" i="19"/>
  <c r="D206" i="19"/>
  <c r="E206" i="19"/>
  <c r="I206" i="19"/>
  <c r="J206" i="19" s="1"/>
  <c r="AG206" i="19" s="1"/>
  <c r="K206" i="19" a="1"/>
  <c r="K206" i="19" s="1"/>
  <c r="L206" i="19" s="1"/>
  <c r="N206" i="19"/>
  <c r="O206" i="19"/>
  <c r="P206" i="19"/>
  <c r="Q206" i="19" s="1"/>
  <c r="T206" i="19"/>
  <c r="W206" i="19"/>
  <c r="X206" i="19"/>
  <c r="Z206" i="19"/>
  <c r="AA206" i="19"/>
  <c r="AB206" i="19" s="1"/>
  <c r="A207" i="19"/>
  <c r="C207" i="19"/>
  <c r="D207" i="19"/>
  <c r="E207" i="19"/>
  <c r="I207" i="19"/>
  <c r="J207" i="19" s="1"/>
  <c r="AG207" i="19" s="1"/>
  <c r="K207" i="19" a="1"/>
  <c r="K207" i="19" s="1"/>
  <c r="L207" i="19" s="1"/>
  <c r="N207" i="19"/>
  <c r="O207" i="19"/>
  <c r="P207" i="19"/>
  <c r="Q207" i="19" s="1"/>
  <c r="U207" i="19"/>
  <c r="T207" i="19"/>
  <c r="W207" i="19"/>
  <c r="X207" i="19"/>
  <c r="Z207" i="19"/>
  <c r="AA207" i="19"/>
  <c r="AB207" i="19" s="1"/>
  <c r="A208" i="19"/>
  <c r="C208" i="19"/>
  <c r="D208" i="19"/>
  <c r="E208" i="19"/>
  <c r="I208" i="19"/>
  <c r="J208" i="19" s="1"/>
  <c r="AG208" i="19" s="1"/>
  <c r="K208" i="19" a="1"/>
  <c r="K208" i="19" s="1"/>
  <c r="L208" i="19" s="1"/>
  <c r="N208" i="19"/>
  <c r="O208" i="19"/>
  <c r="P208" i="19"/>
  <c r="Q208" i="19" s="1"/>
  <c r="U208" i="19"/>
  <c r="T208" i="19"/>
  <c r="W208" i="19"/>
  <c r="X208" i="19"/>
  <c r="Z208" i="19"/>
  <c r="AA208" i="19"/>
  <c r="AB208" i="19" s="1"/>
  <c r="A209" i="19"/>
  <c r="C209" i="19"/>
  <c r="D209" i="19"/>
  <c r="E209" i="19"/>
  <c r="I209" i="19"/>
  <c r="J209" i="19" s="1"/>
  <c r="AG209" i="19" s="1"/>
  <c r="K209" i="19" a="1"/>
  <c r="K209" i="19" s="1"/>
  <c r="L209" i="19" s="1"/>
  <c r="N209" i="19"/>
  <c r="O209" i="19"/>
  <c r="P209" i="19"/>
  <c r="Q209" i="19" s="1"/>
  <c r="U209" i="19"/>
  <c r="T209" i="19"/>
  <c r="W209" i="19"/>
  <c r="X209" i="19"/>
  <c r="Z209" i="19" s="1"/>
  <c r="AA209" i="19"/>
  <c r="AB209" i="19" s="1"/>
  <c r="A210" i="19"/>
  <c r="C210" i="19"/>
  <c r="D210" i="19"/>
  <c r="E210" i="19"/>
  <c r="I210" i="19"/>
  <c r="J210" i="19" s="1"/>
  <c r="AG210" i="19" s="1"/>
  <c r="K210" i="19" a="1"/>
  <c r="K210" i="19" s="1"/>
  <c r="L210" i="19" s="1"/>
  <c r="N210" i="19"/>
  <c r="O210" i="19"/>
  <c r="P210" i="19"/>
  <c r="Q210" i="19" s="1"/>
  <c r="T210" i="19"/>
  <c r="W210" i="19"/>
  <c r="X210" i="19"/>
  <c r="Z210" i="19" s="1"/>
  <c r="AA210" i="19"/>
  <c r="AB210" i="19" s="1"/>
  <c r="A211" i="19"/>
  <c r="C211" i="19"/>
  <c r="D211" i="19"/>
  <c r="E211" i="19"/>
  <c r="I211" i="19"/>
  <c r="J211" i="19" s="1"/>
  <c r="K211" i="19" a="1"/>
  <c r="K211" i="19" s="1"/>
  <c r="L211" i="19" s="1"/>
  <c r="N211" i="19"/>
  <c r="O211" i="19"/>
  <c r="P211" i="19"/>
  <c r="Q211" i="19" s="1"/>
  <c r="T211" i="19"/>
  <c r="W211" i="19"/>
  <c r="X211" i="19"/>
  <c r="Z211" i="19"/>
  <c r="AA211" i="19"/>
  <c r="AB211" i="19" s="1"/>
  <c r="A212" i="19"/>
  <c r="C212" i="19"/>
  <c r="D212" i="19"/>
  <c r="E212" i="19"/>
  <c r="I212" i="19"/>
  <c r="J212" i="19" s="1"/>
  <c r="K212" i="19" a="1"/>
  <c r="K212" i="19" s="1"/>
  <c r="L212" i="19" s="1"/>
  <c r="N212" i="19"/>
  <c r="O212" i="19"/>
  <c r="P212" i="19"/>
  <c r="Q212" i="19" s="1"/>
  <c r="U212" i="19"/>
  <c r="T212" i="19"/>
  <c r="W212" i="19"/>
  <c r="X212" i="19"/>
  <c r="Z212" i="19"/>
  <c r="AA212" i="19"/>
  <c r="AB212" i="19" s="1"/>
  <c r="A213" i="19"/>
  <c r="C213" i="19"/>
  <c r="D213" i="19"/>
  <c r="E213" i="19"/>
  <c r="I213" i="19"/>
  <c r="J213" i="19" s="1"/>
  <c r="AG213" i="19" s="1"/>
  <c r="K213" i="19" a="1"/>
  <c r="K213" i="19" s="1"/>
  <c r="L213" i="19" s="1"/>
  <c r="N213" i="19"/>
  <c r="O213" i="19"/>
  <c r="P213" i="19"/>
  <c r="Q213" i="19" s="1"/>
  <c r="T213" i="19"/>
  <c r="W213" i="19"/>
  <c r="X213" i="19"/>
  <c r="Z213" i="19"/>
  <c r="AA213" i="19"/>
  <c r="AB213" i="19" s="1"/>
  <c r="A214" i="19"/>
  <c r="C214" i="19"/>
  <c r="D214" i="19"/>
  <c r="E214" i="19"/>
  <c r="I214" i="19"/>
  <c r="J214" i="19" s="1"/>
  <c r="AG214" i="19" s="1"/>
  <c r="K214" i="19" a="1"/>
  <c r="K214" i="19" s="1"/>
  <c r="L214" i="19" s="1"/>
  <c r="N214" i="19"/>
  <c r="O214" i="19"/>
  <c r="P214" i="19"/>
  <c r="Q214" i="19" s="1"/>
  <c r="U214" i="19"/>
  <c r="T214" i="19"/>
  <c r="W214" i="19"/>
  <c r="X214" i="19"/>
  <c r="Z214" i="19"/>
  <c r="AA214" i="19"/>
  <c r="AB214" i="19" s="1"/>
  <c r="A215" i="19"/>
  <c r="C215" i="19"/>
  <c r="D215" i="19"/>
  <c r="E215" i="19"/>
  <c r="I215" i="19"/>
  <c r="J215" i="19" s="1"/>
  <c r="AG215" i="19" s="1"/>
  <c r="K215" i="19" a="1"/>
  <c r="K215" i="19" s="1"/>
  <c r="L215" i="19" s="1"/>
  <c r="N215" i="19"/>
  <c r="O215" i="19"/>
  <c r="P215" i="19"/>
  <c r="Q215" i="19" s="1"/>
  <c r="T215" i="19"/>
  <c r="W215" i="19"/>
  <c r="X215" i="19"/>
  <c r="Z215" i="19"/>
  <c r="AA215" i="19"/>
  <c r="AB215" i="19" s="1"/>
  <c r="A216" i="19"/>
  <c r="C216" i="19"/>
  <c r="D216" i="19"/>
  <c r="E216" i="19"/>
  <c r="I216" i="19"/>
  <c r="J216" i="19" s="1"/>
  <c r="AG216" i="19" s="1"/>
  <c r="K216" i="19" a="1"/>
  <c r="K216" i="19" s="1"/>
  <c r="L216" i="19" s="1"/>
  <c r="N216" i="19"/>
  <c r="O216" i="19"/>
  <c r="P216" i="19"/>
  <c r="Q216" i="19" s="1"/>
  <c r="T216" i="19"/>
  <c r="W216" i="19"/>
  <c r="X216" i="19"/>
  <c r="Z216" i="19"/>
  <c r="AA216" i="19"/>
  <c r="AB216" i="19" s="1"/>
  <c r="A217" i="19"/>
  <c r="C217" i="19"/>
  <c r="D217" i="19"/>
  <c r="E217" i="19"/>
  <c r="I217" i="19"/>
  <c r="J217" i="19" s="1"/>
  <c r="AG217" i="19" s="1"/>
  <c r="K217" i="19" a="1"/>
  <c r="K217" i="19" s="1"/>
  <c r="L217" i="19" s="1"/>
  <c r="N217" i="19"/>
  <c r="O217" i="19"/>
  <c r="P217" i="19"/>
  <c r="Q217" i="19" s="1"/>
  <c r="V217" i="19"/>
  <c r="T217" i="19"/>
  <c r="W217" i="19"/>
  <c r="X217" i="19"/>
  <c r="Z217" i="19"/>
  <c r="AA217" i="19"/>
  <c r="AB217" i="19" s="1"/>
  <c r="A218" i="19"/>
  <c r="C218" i="19"/>
  <c r="D218" i="19"/>
  <c r="E218" i="19"/>
  <c r="I218" i="19"/>
  <c r="J218" i="19" s="1"/>
  <c r="K218" i="19" a="1"/>
  <c r="K218" i="19" s="1"/>
  <c r="L218" i="19" s="1"/>
  <c r="N218" i="19"/>
  <c r="O218" i="19"/>
  <c r="P218" i="19"/>
  <c r="Q218" i="19" s="1"/>
  <c r="U218" i="19"/>
  <c r="T218" i="19"/>
  <c r="W218" i="19"/>
  <c r="X218" i="19"/>
  <c r="Z218" i="19"/>
  <c r="AA218" i="19"/>
  <c r="AB218" i="19" s="1"/>
  <c r="A219" i="19"/>
  <c r="C219" i="19"/>
  <c r="D219" i="19"/>
  <c r="E219" i="19"/>
  <c r="I219" i="19"/>
  <c r="J219" i="19" s="1"/>
  <c r="AG219" i="19" s="1"/>
  <c r="K219" i="19" a="1"/>
  <c r="K219" i="19" s="1"/>
  <c r="L219" i="19" s="1"/>
  <c r="N219" i="19"/>
  <c r="O219" i="19"/>
  <c r="P219" i="19"/>
  <c r="Q219" i="19" s="1"/>
  <c r="U219" i="19"/>
  <c r="T219" i="19"/>
  <c r="W219" i="19"/>
  <c r="X219" i="19"/>
  <c r="Z219" i="19"/>
  <c r="AA219" i="19"/>
  <c r="AB219" i="19" s="1"/>
  <c r="A220" i="19"/>
  <c r="C220" i="19"/>
  <c r="D220" i="19"/>
  <c r="E220" i="19"/>
  <c r="I220" i="19"/>
  <c r="J220" i="19" s="1"/>
  <c r="AG220" i="19" s="1"/>
  <c r="K220" i="19" a="1"/>
  <c r="K220" i="19" s="1"/>
  <c r="L220" i="19" s="1"/>
  <c r="N220" i="19"/>
  <c r="O220" i="19"/>
  <c r="P220" i="19"/>
  <c r="Q220" i="19" s="1"/>
  <c r="U220" i="19"/>
  <c r="T220" i="19"/>
  <c r="W220" i="19"/>
  <c r="X220" i="19"/>
  <c r="Z220" i="19" s="1"/>
  <c r="AA220" i="19"/>
  <c r="AB220" i="19" s="1"/>
  <c r="A221" i="19"/>
  <c r="C221" i="19"/>
  <c r="D221" i="19"/>
  <c r="E221" i="19"/>
  <c r="I221" i="19"/>
  <c r="J221" i="19" s="1"/>
  <c r="K221" i="19" a="1"/>
  <c r="K221" i="19" s="1"/>
  <c r="L221" i="19" s="1"/>
  <c r="N221" i="19"/>
  <c r="O221" i="19"/>
  <c r="P221" i="19"/>
  <c r="Q221" i="19" s="1"/>
  <c r="U221" i="19"/>
  <c r="T221" i="19"/>
  <c r="W221" i="19"/>
  <c r="X221" i="19"/>
  <c r="Z221" i="19"/>
  <c r="AA221" i="19"/>
  <c r="AB221" i="19" s="1"/>
  <c r="A222" i="19"/>
  <c r="C222" i="19"/>
  <c r="D222" i="19"/>
  <c r="E222" i="19"/>
  <c r="I222" i="19"/>
  <c r="J222" i="19" s="1"/>
  <c r="AG222" i="19" s="1"/>
  <c r="K222" i="19" a="1"/>
  <c r="K222" i="19" s="1"/>
  <c r="L222" i="19" s="1"/>
  <c r="N222" i="19"/>
  <c r="O222" i="19"/>
  <c r="P222" i="19"/>
  <c r="Q222" i="19" s="1"/>
  <c r="U222" i="19"/>
  <c r="T222" i="19"/>
  <c r="W222" i="19"/>
  <c r="X222" i="19"/>
  <c r="Z222" i="19"/>
  <c r="AA222" i="19"/>
  <c r="AB222" i="19" s="1"/>
  <c r="A223" i="19"/>
  <c r="C223" i="19"/>
  <c r="D223" i="19"/>
  <c r="E223" i="19"/>
  <c r="I223" i="19"/>
  <c r="J223" i="19" s="1"/>
  <c r="AG223" i="19" s="1"/>
  <c r="K223" i="19" a="1"/>
  <c r="K223" i="19" s="1"/>
  <c r="L223" i="19" s="1"/>
  <c r="N223" i="19"/>
  <c r="O223" i="19"/>
  <c r="P223" i="19"/>
  <c r="Q223" i="19" s="1"/>
  <c r="U223" i="19"/>
  <c r="T223" i="19"/>
  <c r="W223" i="19"/>
  <c r="X223" i="19"/>
  <c r="Z223" i="19"/>
  <c r="AA223" i="19"/>
  <c r="AB223" i="19" s="1"/>
  <c r="A224" i="19"/>
  <c r="C224" i="19"/>
  <c r="D224" i="19"/>
  <c r="E224" i="19"/>
  <c r="I224" i="19"/>
  <c r="J224" i="19" s="1"/>
  <c r="K224" i="19" a="1"/>
  <c r="K224" i="19" s="1"/>
  <c r="L224" i="19" s="1"/>
  <c r="N224" i="19"/>
  <c r="O224" i="19"/>
  <c r="P224" i="19"/>
  <c r="Q224" i="19" s="1"/>
  <c r="T224" i="19"/>
  <c r="W224" i="19"/>
  <c r="X224" i="19"/>
  <c r="Z224" i="19" s="1"/>
  <c r="AA224" i="19"/>
  <c r="AB224" i="19" s="1"/>
  <c r="I3" i="19"/>
  <c r="J3" i="19" s="1"/>
  <c r="AR190" i="19" l="1"/>
  <c r="AR28" i="19"/>
  <c r="AQ161" i="19"/>
  <c r="AR161" i="19"/>
  <c r="AR73" i="19"/>
  <c r="AR104" i="19"/>
  <c r="AR117" i="19"/>
  <c r="AR111" i="19"/>
  <c r="AR83" i="19"/>
  <c r="AR60" i="19"/>
  <c r="AR22" i="19"/>
  <c r="AQ22" i="19"/>
  <c r="AQ216" i="19"/>
  <c r="AR216" i="19"/>
  <c r="AQ180" i="19"/>
  <c r="AR180" i="19"/>
  <c r="AR173" i="19"/>
  <c r="AR162" i="19"/>
  <c r="AR158" i="19"/>
  <c r="AQ158" i="19"/>
  <c r="AR141" i="19"/>
  <c r="AR134" i="19"/>
  <c r="AQ134" i="19"/>
  <c r="AR131" i="19"/>
  <c r="AQ131" i="19"/>
  <c r="AR108" i="19"/>
  <c r="AQ94" i="19"/>
  <c r="AR94" i="19"/>
  <c r="AQ87" i="19"/>
  <c r="AR87" i="19"/>
  <c r="AR77" i="19"/>
  <c r="AQ77" i="19"/>
  <c r="AR67" i="19"/>
  <c r="AQ39" i="19"/>
  <c r="AR39" i="19"/>
  <c r="AQ29" i="19"/>
  <c r="AR29" i="19"/>
  <c r="AR19" i="19"/>
  <c r="AR220" i="19"/>
  <c r="AQ220" i="19"/>
  <c r="AQ202" i="19"/>
  <c r="AR202" i="19"/>
  <c r="AQ191" i="19"/>
  <c r="AR191" i="19"/>
  <c r="AQ151" i="19"/>
  <c r="AR151" i="19"/>
  <c r="AR121" i="19"/>
  <c r="AQ57" i="19"/>
  <c r="AR57" i="19"/>
  <c r="AR36" i="19"/>
  <c r="AR26" i="19"/>
  <c r="AR12" i="19"/>
  <c r="AQ12" i="19"/>
  <c r="AR224" i="19"/>
  <c r="AQ195" i="19"/>
  <c r="AR195" i="19"/>
  <c r="AQ129" i="19"/>
  <c r="AR129" i="19"/>
  <c r="AR105" i="19"/>
  <c r="AR98" i="19"/>
  <c r="AR74" i="19"/>
  <c r="AR50" i="19"/>
  <c r="AR46" i="19"/>
  <c r="AQ43" i="19"/>
  <c r="AR43" i="19"/>
  <c r="AR9" i="19"/>
  <c r="AQ198" i="19"/>
  <c r="AR186" i="19"/>
  <c r="AR201" i="19"/>
  <c r="AR140" i="19"/>
  <c r="AQ140" i="19"/>
  <c r="AQ150" i="19"/>
  <c r="AR150" i="19"/>
  <c r="AR45" i="19"/>
  <c r="AR11" i="19"/>
  <c r="AQ11" i="19"/>
  <c r="AQ223" i="19"/>
  <c r="AR223" i="19"/>
  <c r="AR144" i="19"/>
  <c r="AQ144" i="19"/>
  <c r="AQ124" i="19"/>
  <c r="AR124" i="19"/>
  <c r="AR101" i="19"/>
  <c r="AQ101" i="19"/>
  <c r="AQ213" i="19"/>
  <c r="AR213" i="19"/>
  <c r="AR33" i="19"/>
  <c r="AQ199" i="19"/>
  <c r="AR199" i="19"/>
  <c r="AR23" i="19"/>
  <c r="AQ23" i="19"/>
  <c r="AQ210" i="19"/>
  <c r="AR210" i="19"/>
  <c r="AR102" i="19"/>
  <c r="AR81" i="19"/>
  <c r="AR135" i="19"/>
  <c r="AQ135" i="19"/>
  <c r="AR78" i="19"/>
  <c r="AR92" i="19"/>
  <c r="AR17" i="19"/>
  <c r="AR44" i="19"/>
  <c r="AR6" i="19"/>
  <c r="AQ6" i="19"/>
  <c r="AR200" i="19"/>
  <c r="AQ200" i="19"/>
  <c r="AR182" i="19"/>
  <c r="AQ171" i="19"/>
  <c r="AR171" i="19"/>
  <c r="AR160" i="19"/>
  <c r="AQ160" i="19"/>
  <c r="AR149" i="19"/>
  <c r="AQ149" i="19"/>
  <c r="AR127" i="19"/>
  <c r="AR125" i="19"/>
  <c r="AR85" i="19"/>
  <c r="AQ65" i="19"/>
  <c r="AR65" i="19"/>
  <c r="AR62" i="19"/>
  <c r="AR55" i="19"/>
  <c r="AR41" i="19"/>
  <c r="AR107" i="19"/>
  <c r="AR76" i="19"/>
  <c r="AQ128" i="19"/>
  <c r="AR128" i="19"/>
  <c r="AQ35" i="19"/>
  <c r="AR35" i="19"/>
  <c r="AQ219" i="19"/>
  <c r="AR219" i="19"/>
  <c r="AR56" i="19"/>
  <c r="AR42" i="19"/>
  <c r="AR194" i="19"/>
  <c r="AQ183" i="19"/>
  <c r="AR183" i="19"/>
  <c r="AQ147" i="19"/>
  <c r="AR147" i="19"/>
  <c r="AR137" i="19"/>
  <c r="AQ137" i="19"/>
  <c r="AQ4" i="19"/>
  <c r="AR4" i="19"/>
  <c r="AR154" i="19"/>
  <c r="AQ154" i="19"/>
  <c r="AR169" i="19"/>
  <c r="AQ169" i="19"/>
  <c r="AQ184" i="19"/>
  <c r="AR184" i="19"/>
  <c r="AQ177" i="19"/>
  <c r="AR177" i="19"/>
  <c r="AR155" i="19"/>
  <c r="AQ138" i="19"/>
  <c r="AR138" i="19"/>
  <c r="AQ5" i="19"/>
  <c r="AR5" i="19"/>
  <c r="AR181" i="19"/>
  <c r="AQ88" i="19"/>
  <c r="AR88" i="19"/>
  <c r="AQ61" i="19"/>
  <c r="AR61" i="19"/>
  <c r="AR203" i="19"/>
  <c r="AQ192" i="19"/>
  <c r="AR192" i="19"/>
  <c r="AR109" i="19"/>
  <c r="AR51" i="19"/>
  <c r="AQ37" i="19"/>
  <c r="AR37" i="19"/>
  <c r="AR167" i="19"/>
  <c r="AQ27" i="19"/>
  <c r="AR27" i="19"/>
  <c r="AQ185" i="19"/>
  <c r="AR185" i="19"/>
  <c r="AQ156" i="19"/>
  <c r="AR156" i="19"/>
  <c r="AQ34" i="19"/>
  <c r="AR34" i="19"/>
  <c r="AR24" i="19"/>
  <c r="AQ24" i="19"/>
  <c r="AR10" i="19"/>
  <c r="AR218" i="19"/>
  <c r="AR146" i="19"/>
  <c r="AR103" i="19"/>
  <c r="AR89" i="19"/>
  <c r="AQ82" i="19"/>
  <c r="AR82" i="19"/>
  <c r="AQ14" i="19"/>
  <c r="AR14" i="19"/>
  <c r="AQ208" i="19"/>
  <c r="AR208" i="19"/>
  <c r="AQ179" i="19"/>
  <c r="AR179" i="19"/>
  <c r="AR172" i="19"/>
  <c r="AR114" i="19"/>
  <c r="AR86" i="19"/>
  <c r="AQ63" i="19"/>
  <c r="AR63" i="19"/>
  <c r="AR90" i="19"/>
  <c r="AR8" i="19"/>
  <c r="AR212" i="19"/>
  <c r="AR32" i="19"/>
  <c r="AQ32" i="19"/>
  <c r="AR209" i="19"/>
  <c r="AQ209" i="19"/>
  <c r="AR187" i="19"/>
  <c r="AQ187" i="19"/>
  <c r="AR80" i="19"/>
  <c r="AR206" i="19"/>
  <c r="AQ206" i="19"/>
  <c r="AQ166" i="19"/>
  <c r="AR166" i="19"/>
  <c r="AR91" i="19"/>
  <c r="AR64" i="19"/>
  <c r="AQ54" i="19"/>
  <c r="AR54" i="19"/>
  <c r="AR188" i="19"/>
  <c r="AQ188" i="19"/>
  <c r="AR84" i="19"/>
  <c r="AR71" i="19"/>
  <c r="AR163" i="19"/>
  <c r="AR40" i="19"/>
  <c r="AQ217" i="19"/>
  <c r="AR217" i="19"/>
  <c r="AR115" i="19"/>
  <c r="AR95" i="19"/>
  <c r="AR30" i="19"/>
  <c r="AR221" i="19"/>
  <c r="AR142" i="19"/>
  <c r="AQ142" i="19"/>
  <c r="AQ20" i="19"/>
  <c r="AR20" i="19"/>
  <c r="AQ152" i="19"/>
  <c r="AR152" i="19"/>
  <c r="AR99" i="19"/>
  <c r="AQ214" i="19"/>
  <c r="AR214" i="19"/>
  <c r="AR178" i="19"/>
  <c r="AR139" i="19"/>
  <c r="AR119" i="19"/>
  <c r="AR211" i="19"/>
  <c r="AR164" i="19"/>
  <c r="AR143" i="19"/>
  <c r="AQ136" i="19"/>
  <c r="AR136" i="19"/>
  <c r="AR123" i="19"/>
  <c r="AQ123" i="19"/>
  <c r="AR110" i="19"/>
  <c r="AR96" i="19"/>
  <c r="AQ96" i="19"/>
  <c r="AR69" i="19"/>
  <c r="AR52" i="19"/>
  <c r="AR48" i="19"/>
  <c r="AQ215" i="19"/>
  <c r="AR215" i="19"/>
  <c r="AQ168" i="19"/>
  <c r="AR168" i="19"/>
  <c r="AQ157" i="19"/>
  <c r="AR157" i="19"/>
  <c r="AQ130" i="19"/>
  <c r="AR130" i="19"/>
  <c r="AR120" i="19"/>
  <c r="AR93" i="19"/>
  <c r="AR18" i="19"/>
  <c r="AQ66" i="19"/>
  <c r="AR66" i="19"/>
  <c r="AR25" i="19"/>
  <c r="AQ25" i="19"/>
  <c r="AQ176" i="19"/>
  <c r="AR176" i="19"/>
  <c r="AQ165" i="19"/>
  <c r="AR165" i="19"/>
  <c r="AR97" i="19"/>
  <c r="AR53" i="19"/>
  <c r="AQ53" i="19"/>
  <c r="AR49" i="19"/>
  <c r="AR15" i="19"/>
  <c r="AQ205" i="19"/>
  <c r="AR205" i="19"/>
  <c r="AR198" i="19"/>
  <c r="AR70" i="19"/>
  <c r="AR148" i="19"/>
  <c r="AR126" i="19"/>
  <c r="AQ126" i="19"/>
  <c r="AR16" i="19"/>
  <c r="AQ16" i="19"/>
  <c r="AR145" i="19"/>
  <c r="AR118" i="19"/>
  <c r="AQ118" i="19"/>
  <c r="AR112" i="19"/>
  <c r="AQ170" i="19"/>
  <c r="AR170" i="19"/>
  <c r="AR159" i="19"/>
  <c r="AQ174" i="19"/>
  <c r="AR174" i="19"/>
  <c r="AR68" i="19"/>
  <c r="AR58" i="19"/>
  <c r="AQ41" i="19"/>
  <c r="AR13" i="19"/>
  <c r="AQ13" i="19"/>
  <c r="AQ196" i="19"/>
  <c r="AR196" i="19"/>
  <c r="AQ132" i="19"/>
  <c r="AR132" i="19"/>
  <c r="AQ122" i="19"/>
  <c r="AR122" i="19"/>
  <c r="AQ47" i="19"/>
  <c r="AR47" i="19"/>
  <c r="AR207" i="19"/>
  <c r="AQ207" i="19"/>
  <c r="AR189" i="19"/>
  <c r="AR113" i="19"/>
  <c r="AR106" i="19"/>
  <c r="AR75" i="19"/>
  <c r="AQ75" i="19"/>
  <c r="AR72" i="19"/>
  <c r="AQ72" i="19"/>
  <c r="AR222" i="19"/>
  <c r="AQ222" i="19"/>
  <c r="AQ204" i="19"/>
  <c r="AR204" i="19"/>
  <c r="AR193" i="19"/>
  <c r="AQ175" i="19"/>
  <c r="AR175" i="19"/>
  <c r="AR197" i="19"/>
  <c r="AQ153" i="19"/>
  <c r="AR153" i="19"/>
  <c r="AQ133" i="19"/>
  <c r="AR133" i="19"/>
  <c r="AR116" i="19"/>
  <c r="AR100" i="19"/>
  <c r="AR79" i="19"/>
  <c r="AR59" i="19"/>
  <c r="AQ59" i="19"/>
  <c r="AR38" i="19"/>
  <c r="AQ31" i="19"/>
  <c r="AR31" i="19"/>
  <c r="AR21" i="19"/>
  <c r="AQ21" i="19"/>
  <c r="AR7" i="19"/>
  <c r="AS254" i="19"/>
  <c r="AS248" i="19"/>
  <c r="AS243" i="19"/>
  <c r="AS281" i="19"/>
  <c r="AS283" i="19"/>
  <c r="AS259" i="19"/>
  <c r="AS291" i="19"/>
  <c r="AS242" i="19"/>
  <c r="AS239" i="19"/>
  <c r="AQ162" i="19"/>
  <c r="AQ28" i="19"/>
  <c r="AS183" i="19"/>
  <c r="AS106" i="19"/>
  <c r="AS189" i="19"/>
  <c r="AS149" i="19"/>
  <c r="AS136" i="19"/>
  <c r="AS61" i="19"/>
  <c r="AS182" i="19"/>
  <c r="AS179" i="19"/>
  <c r="AS81" i="19"/>
  <c r="AS144" i="19"/>
  <c r="Y147" i="19"/>
  <c r="Y90" i="19"/>
  <c r="Y63" i="19"/>
  <c r="Y83" i="19"/>
  <c r="Y101" i="19"/>
  <c r="Y94" i="19"/>
  <c r="Y29" i="19"/>
  <c r="Y121" i="19"/>
  <c r="Y19" i="19"/>
  <c r="Y91" i="19"/>
  <c r="Y26" i="19"/>
  <c r="Y105" i="19"/>
  <c r="Y84" i="19"/>
  <c r="Y111" i="19"/>
  <c r="Y4" i="19"/>
  <c r="Y224" i="19"/>
  <c r="Y98" i="19"/>
  <c r="Y217" i="19"/>
  <c r="Y54" i="19"/>
  <c r="Y145" i="19"/>
  <c r="Y81" i="19"/>
  <c r="Y78" i="19"/>
  <c r="Y34" i="19"/>
  <c r="Y55" i="19"/>
  <c r="Y125" i="19"/>
  <c r="Y89" i="19"/>
  <c r="Y143" i="19"/>
  <c r="Y110" i="19"/>
  <c r="Y69" i="19"/>
  <c r="Y38" i="19"/>
  <c r="Y28" i="19"/>
  <c r="Y18" i="19"/>
  <c r="Y120" i="19"/>
  <c r="Y35" i="19"/>
  <c r="Y124" i="19"/>
  <c r="Y80" i="19"/>
  <c r="Y108" i="19"/>
  <c r="Y141" i="19"/>
  <c r="Y151" i="19"/>
  <c r="Y74" i="19"/>
  <c r="Y148" i="19"/>
  <c r="Y64" i="19"/>
  <c r="Y102" i="19"/>
  <c r="Y163" i="19"/>
  <c r="Y68" i="19"/>
  <c r="Y115" i="19"/>
  <c r="Y30" i="19"/>
  <c r="Y17" i="19"/>
  <c r="Y139" i="19"/>
  <c r="Y149" i="19"/>
  <c r="Y44" i="19"/>
  <c r="Y24" i="19"/>
  <c r="Y10" i="19"/>
  <c r="Y146" i="19"/>
  <c r="Y103" i="19"/>
  <c r="Y59" i="19"/>
  <c r="Y157" i="19"/>
  <c r="Y73" i="19"/>
  <c r="Y45" i="19"/>
  <c r="Y42" i="19"/>
  <c r="AG79" i="19"/>
  <c r="AG212" i="19"/>
  <c r="AG80" i="19"/>
  <c r="AG67" i="19"/>
  <c r="V203" i="19"/>
  <c r="U203" i="19"/>
  <c r="V204" i="19"/>
  <c r="U204" i="19"/>
  <c r="V177" i="19"/>
  <c r="U177" i="19"/>
  <c r="V20" i="19"/>
  <c r="U20" i="19"/>
  <c r="V92" i="19"/>
  <c r="U92" i="19"/>
  <c r="V206" i="19"/>
  <c r="U206" i="19"/>
  <c r="V148" i="19"/>
  <c r="U148" i="19"/>
  <c r="V216" i="19"/>
  <c r="U216" i="19"/>
  <c r="V174" i="19"/>
  <c r="U174" i="19"/>
  <c r="U30" i="19"/>
  <c r="V30" i="19" s="1"/>
  <c r="V14" i="19"/>
  <c r="U14" i="19"/>
  <c r="V179" i="19"/>
  <c r="U179" i="19"/>
  <c r="V105" i="19"/>
  <c r="U105" i="19"/>
  <c r="V215" i="19"/>
  <c r="U215" i="19"/>
  <c r="V120" i="19"/>
  <c r="U120" i="19"/>
  <c r="V165" i="19"/>
  <c r="U165" i="19"/>
  <c r="AG112" i="19"/>
  <c r="V82" i="19"/>
  <c r="U82" i="19"/>
  <c r="V76" i="19"/>
  <c r="U76" i="19"/>
  <c r="V69" i="19"/>
  <c r="U69" i="19"/>
  <c r="V63" i="19"/>
  <c r="U63" i="19"/>
  <c r="AG9" i="19"/>
  <c r="V130" i="19"/>
  <c r="U130" i="19"/>
  <c r="V77" i="19"/>
  <c r="U77" i="19"/>
  <c r="V70" i="19"/>
  <c r="U70" i="19"/>
  <c r="V72" i="19"/>
  <c r="U72" i="19"/>
  <c r="V213" i="19"/>
  <c r="U213" i="19"/>
  <c r="V144" i="19"/>
  <c r="U144" i="19"/>
  <c r="V60" i="19"/>
  <c r="U60" i="19"/>
  <c r="V93" i="19"/>
  <c r="U93" i="19"/>
  <c r="V74" i="19"/>
  <c r="U74" i="19"/>
  <c r="V192" i="19"/>
  <c r="U192" i="19"/>
  <c r="V201" i="19"/>
  <c r="U201" i="19"/>
  <c r="V176" i="19"/>
  <c r="U176" i="19"/>
  <c r="V167" i="19"/>
  <c r="U167" i="19"/>
  <c r="V64" i="19"/>
  <c r="U64" i="19"/>
  <c r="V58" i="19"/>
  <c r="U58" i="19"/>
  <c r="V196" i="19"/>
  <c r="U196" i="19"/>
  <c r="V111" i="19"/>
  <c r="U111" i="19"/>
  <c r="V9" i="19"/>
  <c r="U9" i="19"/>
  <c r="U183" i="19"/>
  <c r="V183" i="19" s="1"/>
  <c r="V184" i="19"/>
  <c r="U184" i="19"/>
  <c r="V131" i="19"/>
  <c r="U131" i="19"/>
  <c r="V78" i="19"/>
  <c r="U78" i="19"/>
  <c r="U38" i="19"/>
  <c r="V38" i="19" s="1"/>
  <c r="AG193" i="19"/>
  <c r="AQ193" i="19" s="1"/>
  <c r="AG106" i="19"/>
  <c r="AG55" i="19"/>
  <c r="AG114" i="19"/>
  <c r="AG36" i="19"/>
  <c r="AG49" i="19"/>
  <c r="AG10" i="19"/>
  <c r="AG211" i="19"/>
  <c r="AG107" i="19"/>
  <c r="AG146" i="19"/>
  <c r="AG50" i="19"/>
  <c r="AG7" i="19"/>
  <c r="AQ7" i="19" s="1"/>
  <c r="AG197" i="19"/>
  <c r="AG8" i="19"/>
  <c r="AG48" i="19"/>
  <c r="AG224" i="19"/>
  <c r="AG190" i="19"/>
  <c r="AG115" i="19"/>
  <c r="AG19" i="19"/>
  <c r="AG116" i="19"/>
  <c r="AG91" i="19"/>
  <c r="AG74" i="19"/>
  <c r="AG15" i="19"/>
  <c r="AG113" i="19"/>
  <c r="AG64" i="19"/>
  <c r="AG17" i="19"/>
  <c r="AG182" i="19"/>
  <c r="AG76" i="19"/>
  <c r="AG167" i="19"/>
  <c r="AG97" i="19"/>
  <c r="AG95" i="19"/>
  <c r="AG78" i="19"/>
  <c r="AG56" i="19"/>
  <c r="AG141" i="19"/>
  <c r="AG62" i="19"/>
  <c r="AG60" i="19"/>
  <c r="AG121" i="19"/>
  <c r="AG40" i="19"/>
  <c r="AG189" i="19"/>
  <c r="AG42" i="19"/>
  <c r="AQ42" i="19" s="1"/>
  <c r="AG26" i="19"/>
  <c r="AG83" i="19"/>
  <c r="AG105" i="19"/>
  <c r="AG84" i="19"/>
  <c r="AG44" i="19"/>
  <c r="AG108" i="19"/>
  <c r="AG69" i="19"/>
  <c r="AG102" i="19"/>
  <c r="AG81" i="19"/>
  <c r="AG38" i="19"/>
  <c r="AG125" i="19"/>
  <c r="AG45" i="19"/>
  <c r="AG73" i="19"/>
  <c r="AG172" i="19"/>
  <c r="AG155" i="19"/>
  <c r="AG93" i="19"/>
  <c r="AG92" i="19"/>
  <c r="AG52" i="19"/>
  <c r="AG51" i="19"/>
  <c r="AG145" i="19"/>
  <c r="AQ145" i="19" s="1"/>
  <c r="AG120" i="19"/>
  <c r="AG100" i="19"/>
  <c r="AG99" i="19"/>
  <c r="AG58" i="19"/>
  <c r="AG33" i="19"/>
  <c r="AG103" i="19"/>
  <c r="AG148" i="19"/>
  <c r="AG104" i="19"/>
  <c r="AG201" i="19"/>
  <c r="AQ201" i="19" s="1"/>
  <c r="AG194" i="19"/>
  <c r="AG186" i="19"/>
  <c r="AG181" i="19"/>
  <c r="AG178" i="19"/>
  <c r="AG173" i="19"/>
  <c r="AG163" i="19"/>
  <c r="AG159" i="19"/>
  <c r="AG203" i="19"/>
  <c r="AG127" i="19"/>
  <c r="AQ127" i="19" s="1"/>
  <c r="AG109" i="19"/>
  <c r="AG89" i="19"/>
  <c r="AG86" i="19"/>
  <c r="AG85" i="19"/>
  <c r="AG68" i="19"/>
  <c r="AG164" i="19"/>
  <c r="AG139" i="19"/>
  <c r="AG110" i="19"/>
  <c r="AG90" i="19"/>
  <c r="AG71" i="19"/>
  <c r="AG70" i="19"/>
  <c r="AG218" i="19"/>
  <c r="AG221" i="19"/>
  <c r="AQ221" i="19" s="1"/>
  <c r="AG143" i="19"/>
  <c r="AG111" i="19"/>
  <c r="AG46" i="19"/>
  <c r="AG18" i="19"/>
  <c r="AG119" i="19"/>
  <c r="AG117" i="19"/>
  <c r="AG98" i="19"/>
  <c r="AG30" i="19"/>
  <c r="V32" i="19"/>
  <c r="V150" i="19"/>
  <c r="V55" i="19"/>
  <c r="V109" i="19"/>
  <c r="R221" i="19" a="1"/>
  <c r="R221" i="19" s="1"/>
  <c r="AF221" i="19" s="1"/>
  <c r="AP221" i="19" s="1"/>
  <c r="R219" i="19" a="1"/>
  <c r="R219" i="19" s="1"/>
  <c r="R177" i="19" a="1"/>
  <c r="R177" i="19" s="1"/>
  <c r="AF177" i="19" s="1"/>
  <c r="R218" i="19" a="1"/>
  <c r="R218" i="19" s="1"/>
  <c r="R23" i="19" a="1"/>
  <c r="R23" i="19" s="1"/>
  <c r="R17" i="19" a="1"/>
  <c r="R17" i="19" s="1"/>
  <c r="R194" i="19" a="1"/>
  <c r="R194" i="19" s="1"/>
  <c r="R193" i="19" a="1"/>
  <c r="R193" i="19" s="1"/>
  <c r="R176" i="19" a="1"/>
  <c r="R176" i="19" s="1"/>
  <c r="R158" i="19" a="1"/>
  <c r="R158" i="19" s="1"/>
  <c r="R157" i="19" a="1"/>
  <c r="R157" i="19" s="1"/>
  <c r="R26" i="19" a="1"/>
  <c r="R26" i="19" s="1"/>
  <c r="R24" i="19" a="1"/>
  <c r="R24" i="19" s="1"/>
  <c r="R18" i="19" a="1"/>
  <c r="R18" i="19" s="1"/>
  <c r="R21" i="19" a="1"/>
  <c r="R21" i="19" s="1"/>
  <c r="R19" i="19" a="1"/>
  <c r="R19" i="19" s="1"/>
  <c r="R14" i="19" a="1"/>
  <c r="R14" i="19" s="1"/>
  <c r="R13" i="19" a="1"/>
  <c r="R13" i="19" s="1"/>
  <c r="R12" i="19" a="1"/>
  <c r="R12" i="19" s="1"/>
  <c r="R119" i="19" a="1"/>
  <c r="R119" i="19" s="1"/>
  <c r="R118" i="19" a="1"/>
  <c r="R118" i="19" s="1"/>
  <c r="AF118" i="19" s="1"/>
  <c r="R27" i="19" a="1"/>
  <c r="R27" i="19" s="1"/>
  <c r="R20" i="19" a="1"/>
  <c r="R20" i="19" s="1"/>
  <c r="R11" i="19" a="1"/>
  <c r="R11" i="19" s="1"/>
  <c r="R9" i="19" a="1"/>
  <c r="R9" i="19" s="1"/>
  <c r="R215" i="19" a="1"/>
  <c r="R215" i="19" s="1"/>
  <c r="AF215" i="19" s="1"/>
  <c r="R214" i="19" a="1"/>
  <c r="R214" i="19" s="1"/>
  <c r="AF214" i="19" s="1"/>
  <c r="R213" i="19" a="1"/>
  <c r="R213" i="19" s="1"/>
  <c r="R212" i="19" a="1"/>
  <c r="R212" i="19" s="1"/>
  <c r="AF212" i="19" s="1"/>
  <c r="R211" i="19" a="1"/>
  <c r="R211" i="19" s="1"/>
  <c r="R172" i="19" a="1"/>
  <c r="R172" i="19" s="1"/>
  <c r="R155" i="19" a="1"/>
  <c r="R155" i="19" s="1"/>
  <c r="R120" i="19" a="1"/>
  <c r="R120" i="19" s="1"/>
  <c r="R28" i="19" a="1"/>
  <c r="R28" i="19" s="1"/>
  <c r="R171" i="19" a="1"/>
  <c r="R171" i="19" s="1"/>
  <c r="R170" i="19" a="1"/>
  <c r="R170" i="19" s="1"/>
  <c r="AF170" i="19" s="1"/>
  <c r="AI170" i="19" s="1"/>
  <c r="R147" i="19" a="1"/>
  <c r="R147" i="19" s="1"/>
  <c r="R146" i="19" a="1"/>
  <c r="R146" i="19" s="1"/>
  <c r="R89" i="19" a="1"/>
  <c r="R89" i="19" s="1"/>
  <c r="AF89" i="19" s="1"/>
  <c r="R208" i="19" a="1"/>
  <c r="R208" i="19" s="1"/>
  <c r="R148" i="19" a="1"/>
  <c r="R148" i="19" s="1"/>
  <c r="R145" i="19" a="1"/>
  <c r="R145" i="19" s="1"/>
  <c r="V129" i="19"/>
  <c r="R123" i="19" a="1"/>
  <c r="R123" i="19" s="1"/>
  <c r="R116" i="19" a="1"/>
  <c r="R116" i="19" s="1"/>
  <c r="AF116" i="19" s="1"/>
  <c r="AP116" i="19" s="1"/>
  <c r="R90" i="19" a="1"/>
  <c r="R90" i="19" s="1"/>
  <c r="AF90" i="19" s="1"/>
  <c r="R88" i="19" a="1"/>
  <c r="R88" i="19" s="1"/>
  <c r="R78" i="19" a="1"/>
  <c r="R78" i="19" s="1"/>
  <c r="R152" i="19" a="1"/>
  <c r="R152" i="19" s="1"/>
  <c r="AF152" i="19" s="1"/>
  <c r="R149" i="19" a="1"/>
  <c r="R149" i="19" s="1"/>
  <c r="R134" i="19" a="1"/>
  <c r="R134" i="19" s="1"/>
  <c r="R129" i="19" a="1"/>
  <c r="R129" i="19" s="1"/>
  <c r="R128" i="19" a="1"/>
  <c r="R128" i="19" s="1"/>
  <c r="R126" i="19" a="1"/>
  <c r="R126" i="19" s="1"/>
  <c r="R124" i="19" a="1"/>
  <c r="R124" i="19" s="1"/>
  <c r="AF124" i="19" s="1"/>
  <c r="R96" i="19" a="1"/>
  <c r="R96" i="19" s="1"/>
  <c r="R95" i="19" a="1"/>
  <c r="R95" i="19" s="1"/>
  <c r="R92" i="19" a="1"/>
  <c r="R92" i="19" s="1"/>
  <c r="R91" i="19" a="1"/>
  <c r="R91" i="19" s="1"/>
  <c r="R77" i="19" a="1"/>
  <c r="R77" i="19" s="1"/>
  <c r="R37" i="19" a="1"/>
  <c r="R37" i="19" s="1"/>
  <c r="R186" i="19" a="1"/>
  <c r="R186" i="19" s="1"/>
  <c r="R185" i="19" a="1"/>
  <c r="R185" i="19" s="1"/>
  <c r="R169" i="19" a="1"/>
  <c r="R169" i="19" s="1"/>
  <c r="AF169" i="19" s="1"/>
  <c r="R168" i="19" a="1"/>
  <c r="R168" i="19" s="1"/>
  <c r="R167" i="19" a="1"/>
  <c r="R167" i="19" s="1"/>
  <c r="R166" i="19" a="1"/>
  <c r="R166" i="19" s="1"/>
  <c r="AF166" i="19" s="1"/>
  <c r="R141" i="19" a="1"/>
  <c r="R141" i="19" s="1"/>
  <c r="R140" i="19" a="1"/>
  <c r="R140" i="19" s="1"/>
  <c r="R136" i="19" a="1"/>
  <c r="R136" i="19" s="1"/>
  <c r="R80" i="19" a="1"/>
  <c r="R80" i="19" s="1"/>
  <c r="R76" i="19" a="1"/>
  <c r="R76" i="19" s="1"/>
  <c r="AF76" i="19" s="1"/>
  <c r="R73" i="19" a="1"/>
  <c r="R73" i="19" s="1"/>
  <c r="AF73" i="19" s="1"/>
  <c r="R62" i="19" a="1"/>
  <c r="R62" i="19" s="1"/>
  <c r="R49" i="19" a="1"/>
  <c r="R49" i="19" s="1"/>
  <c r="R125" i="19" a="1"/>
  <c r="R125" i="19" s="1"/>
  <c r="R87" i="19" a="1"/>
  <c r="R87" i="19" s="1"/>
  <c r="R83" i="19" a="1"/>
  <c r="R83" i="19" s="1"/>
  <c r="AF83" i="19" s="1"/>
  <c r="AP83" i="19" s="1"/>
  <c r="R82" i="19" a="1"/>
  <c r="R82" i="19" s="1"/>
  <c r="R81" i="19" a="1"/>
  <c r="R81" i="19" s="1"/>
  <c r="AF81" i="19" s="1"/>
  <c r="R74" i="19" a="1"/>
  <c r="R74" i="19" s="1"/>
  <c r="R72" i="19" a="1"/>
  <c r="R72" i="19" s="1"/>
  <c r="AF72" i="19" s="1"/>
  <c r="R67" i="19" a="1"/>
  <c r="R67" i="19" s="1"/>
  <c r="R41" i="19" a="1"/>
  <c r="R41" i="19" s="1"/>
  <c r="R40" i="19" a="1"/>
  <c r="R40" i="19" s="1"/>
  <c r="R183" i="19" a="1"/>
  <c r="R183" i="19" s="1"/>
  <c r="R84" i="19" a="1"/>
  <c r="R84" i="19" s="1"/>
  <c r="AF84" i="19" s="1"/>
  <c r="R65" i="19" a="1"/>
  <c r="R65" i="19" s="1"/>
  <c r="AF65" i="19" s="1"/>
  <c r="R48" i="19" a="1"/>
  <c r="R48" i="19" s="1"/>
  <c r="R43" i="19" a="1"/>
  <c r="R43" i="19" s="1"/>
  <c r="R42" i="19" a="1"/>
  <c r="R42" i="19" s="1"/>
  <c r="R39" i="19" a="1"/>
  <c r="R39" i="19" s="1"/>
  <c r="R203" i="19" a="1"/>
  <c r="R203" i="19" s="1"/>
  <c r="R85" i="19" a="1"/>
  <c r="R85" i="19" s="1"/>
  <c r="R46" i="19" a="1"/>
  <c r="R46" i="19" s="1"/>
  <c r="R201" i="19" a="1"/>
  <c r="R201" i="19" s="1"/>
  <c r="R163" i="19" a="1"/>
  <c r="R163" i="19" s="1"/>
  <c r="R164" i="19" a="1"/>
  <c r="R164" i="19" s="1"/>
  <c r="AF164" i="19" s="1"/>
  <c r="R162" i="19" a="1"/>
  <c r="R162" i="19" s="1"/>
  <c r="AF162" i="19" s="1"/>
  <c r="AP162" i="19" s="1"/>
  <c r="R180" i="19" a="1"/>
  <c r="R180" i="19" s="1"/>
  <c r="R196" i="19" a="1"/>
  <c r="R196" i="19" s="1"/>
  <c r="R160" i="19" a="1"/>
  <c r="R160" i="19" s="1"/>
  <c r="R224" i="19" a="1"/>
  <c r="R224" i="19" s="1"/>
  <c r="R223" i="19" a="1"/>
  <c r="R223" i="19" s="1"/>
  <c r="R195" i="19" a="1"/>
  <c r="R195" i="19" s="1"/>
  <c r="AF195" i="19" s="1"/>
  <c r="V194" i="19"/>
  <c r="R179" i="19" a="1"/>
  <c r="R179" i="19" s="1"/>
  <c r="R159" i="19" a="1"/>
  <c r="R159" i="19" s="1"/>
  <c r="AF159" i="19" s="1"/>
  <c r="V158" i="19"/>
  <c r="R25" i="19" a="1"/>
  <c r="R25" i="19" s="1"/>
  <c r="R217" i="19" a="1"/>
  <c r="R217" i="19" s="1"/>
  <c r="AF217" i="19" s="1"/>
  <c r="R22" i="19" a="1"/>
  <c r="R22" i="19" s="1"/>
  <c r="R16" i="19" a="1"/>
  <c r="R16" i="19" s="1"/>
  <c r="R15" i="19" a="1"/>
  <c r="R15" i="19" s="1"/>
  <c r="R216" i="19" a="1"/>
  <c r="R216" i="19" s="1"/>
  <c r="R175" i="19" a="1"/>
  <c r="R175" i="19" s="1"/>
  <c r="R210" i="19" a="1"/>
  <c r="R210" i="19" s="1"/>
  <c r="AF210" i="19" s="1"/>
  <c r="R209" i="19" a="1"/>
  <c r="R209" i="19" s="1"/>
  <c r="AF209" i="19" s="1"/>
  <c r="R192" i="19" a="1"/>
  <c r="R192" i="19" s="1"/>
  <c r="R190" i="19" a="1"/>
  <c r="R190" i="19" s="1"/>
  <c r="R174" i="19" a="1"/>
  <c r="R174" i="19" s="1"/>
  <c r="R156" i="19" a="1"/>
  <c r="R156" i="19" s="1"/>
  <c r="AF156" i="19" s="1"/>
  <c r="R98" i="19" a="1"/>
  <c r="R98" i="19" s="1"/>
  <c r="AF98" i="19" s="1"/>
  <c r="R10" i="19" a="1"/>
  <c r="R10" i="19" s="1"/>
  <c r="R173" i="19" a="1"/>
  <c r="R173" i="19" s="1"/>
  <c r="R130" i="19" a="1"/>
  <c r="R130" i="19" s="1"/>
  <c r="AF130" i="19" s="1"/>
  <c r="R100" i="19" a="1"/>
  <c r="R100" i="19" s="1"/>
  <c r="R33" i="19" a="1"/>
  <c r="R33" i="19" s="1"/>
  <c r="R8" i="19" a="1"/>
  <c r="R8" i="19" s="1"/>
  <c r="R7" i="19" a="1"/>
  <c r="R7" i="19" s="1"/>
  <c r="R191" i="19" a="1"/>
  <c r="R191" i="19" s="1"/>
  <c r="R189" i="19" a="1"/>
  <c r="R189" i="19" s="1"/>
  <c r="R154" i="19" a="1"/>
  <c r="R154" i="19" s="1"/>
  <c r="R153" i="19" a="1"/>
  <c r="R153" i="19" s="1"/>
  <c r="R132" i="19" a="1"/>
  <c r="R132" i="19" s="1"/>
  <c r="R131" i="19" a="1"/>
  <c r="R131" i="19" s="1"/>
  <c r="R122" i="19" a="1"/>
  <c r="R122" i="19" s="1"/>
  <c r="AF122" i="19" s="1"/>
  <c r="R121" i="19" a="1"/>
  <c r="R121" i="19" s="1"/>
  <c r="AF121" i="19" s="1"/>
  <c r="AP121" i="19" s="1"/>
  <c r="R117" i="19" a="1"/>
  <c r="R117" i="19" s="1"/>
  <c r="AF117" i="19" s="1"/>
  <c r="R101" i="19" a="1"/>
  <c r="R101" i="19" s="1"/>
  <c r="R99" i="19" a="1"/>
  <c r="R99" i="19" s="1"/>
  <c r="AF99" i="19" s="1"/>
  <c r="R97" i="19" a="1"/>
  <c r="R97" i="19" s="1"/>
  <c r="R94" i="19" a="1"/>
  <c r="R94" i="19" s="1"/>
  <c r="R93" i="19" a="1"/>
  <c r="R93" i="19" s="1"/>
  <c r="R53" i="19" a="1"/>
  <c r="R53" i="19" s="1"/>
  <c r="R6" i="19" a="1"/>
  <c r="R6" i="19" s="1"/>
  <c r="R4" i="19" a="1"/>
  <c r="R4" i="19" s="1"/>
  <c r="R188" i="19" a="1"/>
  <c r="R188" i="19" s="1"/>
  <c r="AF188" i="19" s="1"/>
  <c r="R151" i="19" a="1"/>
  <c r="R151" i="19" s="1"/>
  <c r="AF151" i="19" s="1"/>
  <c r="R133" i="19" a="1"/>
  <c r="R133" i="19" s="1"/>
  <c r="R54" i="19" a="1"/>
  <c r="R54" i="19" s="1"/>
  <c r="R52" i="19" a="1"/>
  <c r="R52" i="19" s="1"/>
  <c r="R51" i="19" a="1"/>
  <c r="R51" i="19" s="1"/>
  <c r="R35" i="19" a="1"/>
  <c r="R35" i="19" s="1"/>
  <c r="R34" i="19" a="1"/>
  <c r="R34" i="19" s="1"/>
  <c r="R32" i="19" a="1"/>
  <c r="R32" i="19" s="1"/>
  <c r="R30" i="19" a="1"/>
  <c r="R30" i="19" s="1"/>
  <c r="R29" i="19" a="1"/>
  <c r="R29" i="19" s="1"/>
  <c r="R5" i="19" a="1"/>
  <c r="R5" i="19" s="1"/>
  <c r="R207" i="19" a="1"/>
  <c r="R207" i="19" s="1"/>
  <c r="R206" i="19" a="1"/>
  <c r="R206" i="19" s="1"/>
  <c r="AF206" i="19" s="1"/>
  <c r="AP206" i="19" s="1"/>
  <c r="R205" i="19" a="1"/>
  <c r="R205" i="19" s="1"/>
  <c r="R187" i="19" a="1"/>
  <c r="R187" i="19" s="1"/>
  <c r="R143" i="19" a="1"/>
  <c r="R143" i="19" s="1"/>
  <c r="AF143" i="19" s="1"/>
  <c r="R139" i="19" a="1"/>
  <c r="R139" i="19" s="1"/>
  <c r="R138" i="19" a="1"/>
  <c r="R138" i="19" s="1"/>
  <c r="AF138" i="19" s="1"/>
  <c r="R137" i="19" a="1"/>
  <c r="R137" i="19" s="1"/>
  <c r="R135" i="19" a="1"/>
  <c r="R135" i="19" s="1"/>
  <c r="R127" i="19" a="1"/>
  <c r="R127" i="19" s="1"/>
  <c r="R114" i="19" a="1"/>
  <c r="R114" i="19" s="1"/>
  <c r="R103" i="19" a="1"/>
  <c r="R103" i="19" s="1"/>
  <c r="R102" i="19" a="1"/>
  <c r="R102" i="19" s="1"/>
  <c r="R58" i="19" a="1"/>
  <c r="R58" i="19" s="1"/>
  <c r="R55" i="19" a="1"/>
  <c r="R55" i="19" s="1"/>
  <c r="AF55" i="19" s="1"/>
  <c r="R31" i="19" a="1"/>
  <c r="R31" i="19" s="1"/>
  <c r="R204" i="19" a="1"/>
  <c r="R204" i="19" s="1"/>
  <c r="R150" i="19" a="1"/>
  <c r="R150" i="19" s="1"/>
  <c r="R115" i="19" a="1"/>
  <c r="R115" i="19" s="1"/>
  <c r="R79" i="19" a="1"/>
  <c r="R79" i="19" s="1"/>
  <c r="AF79" i="19" s="1"/>
  <c r="R63" i="19" a="1"/>
  <c r="R63" i="19" s="1"/>
  <c r="R61" i="19" a="1"/>
  <c r="R61" i="19" s="1"/>
  <c r="R57" i="19" a="1"/>
  <c r="R57" i="19" s="1"/>
  <c r="R56" i="19" a="1"/>
  <c r="R56" i="19" s="1"/>
  <c r="R50" i="19" a="1"/>
  <c r="R50" i="19" s="1"/>
  <c r="R36" i="19" a="1"/>
  <c r="R36" i="19" s="1"/>
  <c r="R184" i="19" a="1"/>
  <c r="R184" i="19" s="1"/>
  <c r="R182" i="19" a="1"/>
  <c r="R182" i="19" s="1"/>
  <c r="AF182" i="19" s="1"/>
  <c r="R144" i="19" a="1"/>
  <c r="R144" i="19" s="1"/>
  <c r="R142" i="19" a="1"/>
  <c r="R142" i="19" s="1"/>
  <c r="AF142" i="19" s="1"/>
  <c r="R113" i="19" a="1"/>
  <c r="R113" i="19" s="1"/>
  <c r="AF113" i="19" s="1"/>
  <c r="R104" i="19" a="1"/>
  <c r="R104" i="19" s="1"/>
  <c r="AF104" i="19" s="1"/>
  <c r="R60" i="19" a="1"/>
  <c r="R60" i="19" s="1"/>
  <c r="R59" i="19" a="1"/>
  <c r="R59" i="19" s="1"/>
  <c r="R38" i="19" a="1"/>
  <c r="R38" i="19" s="1"/>
  <c r="R165" i="19" a="1"/>
  <c r="R165" i="19" s="1"/>
  <c r="AF165" i="19" s="1"/>
  <c r="R112" i="19" a="1"/>
  <c r="R112" i="19" s="1"/>
  <c r="R107" i="19" a="1"/>
  <c r="R107" i="19" s="1"/>
  <c r="R105" i="19" a="1"/>
  <c r="R105" i="19" s="1"/>
  <c r="R75" i="19" a="1"/>
  <c r="R75" i="19" s="1"/>
  <c r="R68" i="19" a="1"/>
  <c r="R68" i="19" s="1"/>
  <c r="R66" i="19" a="1"/>
  <c r="R66" i="19" s="1"/>
  <c r="R64" i="19" a="1"/>
  <c r="R64" i="19" s="1"/>
  <c r="R110" i="19" a="1"/>
  <c r="R110" i="19" s="1"/>
  <c r="AF110" i="19" s="1"/>
  <c r="R108" i="19" a="1"/>
  <c r="R108" i="19" s="1"/>
  <c r="R106" i="19" a="1"/>
  <c r="R106" i="19" s="1"/>
  <c r="R86" i="19" a="1"/>
  <c r="R86" i="19" s="1"/>
  <c r="AF86" i="19" s="1"/>
  <c r="R71" i="19" a="1"/>
  <c r="R71" i="19" s="1"/>
  <c r="AF71" i="19" s="1"/>
  <c r="R70" i="19" a="1"/>
  <c r="R70" i="19" s="1"/>
  <c r="AF70" i="19" s="1"/>
  <c r="R69" i="19" a="1"/>
  <c r="R69" i="19" s="1"/>
  <c r="R47" i="19" a="1"/>
  <c r="R47" i="19" s="1"/>
  <c r="R45" i="19" a="1"/>
  <c r="R45" i="19" s="1"/>
  <c r="R202" i="19" a="1"/>
  <c r="R202" i="19" s="1"/>
  <c r="R200" i="19" a="1"/>
  <c r="R200" i="19" s="1"/>
  <c r="R111" i="19" a="1"/>
  <c r="R111" i="19" s="1"/>
  <c r="AF111" i="19" s="1"/>
  <c r="AP111" i="19" s="1"/>
  <c r="R109" i="19" a="1"/>
  <c r="R109" i="19" s="1"/>
  <c r="R44" i="19" a="1"/>
  <c r="R44" i="19" s="1"/>
  <c r="R199" i="19" a="1"/>
  <c r="R199" i="19" s="1"/>
  <c r="R198" i="19" a="1"/>
  <c r="R198" i="19" s="1"/>
  <c r="R197" i="19" a="1"/>
  <c r="R197" i="19" s="1"/>
  <c r="AF197" i="19" s="1"/>
  <c r="R181" i="19" a="1"/>
  <c r="R181" i="19" s="1"/>
  <c r="R161" i="19" a="1"/>
  <c r="R161" i="19" s="1"/>
  <c r="AF161" i="19" s="1"/>
  <c r="AP161" i="19" s="1"/>
  <c r="R222" i="19" a="1"/>
  <c r="R222" i="19" s="1"/>
  <c r="R220" i="19" a="1"/>
  <c r="R220" i="19" s="1"/>
  <c r="R178" i="19" a="1"/>
  <c r="R178" i="19" s="1"/>
  <c r="V157" i="19"/>
  <c r="M184" i="19" a="1"/>
  <c r="M184" i="19" s="1"/>
  <c r="V4" i="19"/>
  <c r="M84" i="19" a="1"/>
  <c r="M84" i="19" s="1"/>
  <c r="F84" i="19" s="1"/>
  <c r="V149" i="19"/>
  <c r="M114" i="19" a="1"/>
  <c r="M114" i="19" s="1"/>
  <c r="F114" i="19" s="1"/>
  <c r="M113" i="19" a="1"/>
  <c r="M113" i="19" s="1"/>
  <c r="F113" i="19" s="1"/>
  <c r="M112" i="19" a="1"/>
  <c r="M112" i="19" s="1"/>
  <c r="F112" i="19" s="1"/>
  <c r="M48" i="19" a="1"/>
  <c r="M48" i="19" s="1"/>
  <c r="F48" i="19" s="1"/>
  <c r="M213" i="19" a="1"/>
  <c r="M213" i="19" s="1"/>
  <c r="V5" i="19"/>
  <c r="V189" i="19"/>
  <c r="V140" i="19"/>
  <c r="V39" i="19"/>
  <c r="V154" i="19"/>
  <c r="V211" i="19"/>
  <c r="V168" i="19"/>
  <c r="V10" i="19"/>
  <c r="V223" i="19"/>
  <c r="V89" i="19"/>
  <c r="M144" i="19" a="1"/>
  <c r="M144" i="19" s="1"/>
  <c r="M212" i="19" a="1"/>
  <c r="M212" i="19" s="1"/>
  <c r="F212" i="19" s="1"/>
  <c r="M138" i="19" a="1"/>
  <c r="M138" i="19" s="1"/>
  <c r="F138" i="19" s="1"/>
  <c r="M47" i="19" a="1"/>
  <c r="M47" i="19" s="1"/>
  <c r="F47" i="19" s="1"/>
  <c r="M211" i="19" a="1"/>
  <c r="M211" i="19" s="1"/>
  <c r="M186" i="19" a="1"/>
  <c r="M186" i="19" s="1"/>
  <c r="F186" i="19" s="1"/>
  <c r="M167" i="19" a="1"/>
  <c r="M167" i="19" s="1"/>
  <c r="M157" i="19" a="1"/>
  <c r="M157" i="19" s="1"/>
  <c r="M200" i="19" a="1"/>
  <c r="M200" i="19" s="1"/>
  <c r="F200" i="19" s="1"/>
  <c r="M166" i="19" a="1"/>
  <c r="M166" i="19" s="1"/>
  <c r="F166" i="19" s="1"/>
  <c r="M87" i="19" a="1"/>
  <c r="M87" i="19" s="1"/>
  <c r="M155" i="19" a="1"/>
  <c r="M155" i="19" s="1"/>
  <c r="M132" i="19" a="1"/>
  <c r="M132" i="19" s="1"/>
  <c r="M85" i="19" a="1"/>
  <c r="M85" i="19" s="1"/>
  <c r="F85" i="19" s="1"/>
  <c r="M135" i="19" a="1"/>
  <c r="M135" i="19" s="1"/>
  <c r="F135" i="19" s="1"/>
  <c r="M98" i="19" a="1"/>
  <c r="M98" i="19" s="1"/>
  <c r="F98" i="19" s="1"/>
  <c r="V22" i="19"/>
  <c r="M37" i="19" a="1"/>
  <c r="M37" i="19" s="1"/>
  <c r="F37" i="19" s="1"/>
  <c r="M208" i="19" a="1"/>
  <c r="M208" i="19" s="1"/>
  <c r="F208" i="19" s="1"/>
  <c r="M195" i="19" a="1"/>
  <c r="M195" i="19" s="1"/>
  <c r="F195" i="19" s="1"/>
  <c r="M163" i="19" a="1"/>
  <c r="M163" i="19" s="1"/>
  <c r="F163" i="19" s="1"/>
  <c r="M151" i="19" a="1"/>
  <c r="M151" i="19" s="1"/>
  <c r="F151" i="19" s="1"/>
  <c r="M38" i="19" a="1"/>
  <c r="M38" i="19" s="1"/>
  <c r="F38" i="19" s="1"/>
  <c r="M34" i="19" a="1"/>
  <c r="M34" i="19" s="1"/>
  <c r="F34" i="19" s="1"/>
  <c r="M28" i="19" a="1"/>
  <c r="M28" i="19" s="1"/>
  <c r="F28" i="19" s="1"/>
  <c r="M222" i="19" a="1"/>
  <c r="M222" i="19" s="1"/>
  <c r="F222" i="19" s="1"/>
  <c r="M182" i="19" a="1"/>
  <c r="M182" i="19" s="1"/>
  <c r="F182" i="19" s="1"/>
  <c r="M94" i="19" a="1"/>
  <c r="M94" i="19" s="1"/>
  <c r="F94" i="19" s="1"/>
  <c r="M57" i="19" a="1"/>
  <c r="M57" i="19" s="1"/>
  <c r="F57" i="19" s="1"/>
  <c r="M15" i="19" a="1"/>
  <c r="M15" i="19" s="1"/>
  <c r="F15" i="19" s="1"/>
  <c r="M162" i="19" a="1"/>
  <c r="M162" i="19" s="1"/>
  <c r="F162" i="19" s="1"/>
  <c r="M147" i="19" a="1"/>
  <c r="M147" i="19" s="1"/>
  <c r="F147" i="19" s="1"/>
  <c r="M129" i="19" a="1"/>
  <c r="M129" i="19" s="1"/>
  <c r="M54" i="19" a="1"/>
  <c r="M54" i="19" s="1"/>
  <c r="F54" i="19" s="1"/>
  <c r="M53" i="19" a="1"/>
  <c r="M53" i="19" s="1"/>
  <c r="F53" i="19" s="1"/>
  <c r="M20" i="19" a="1"/>
  <c r="M20" i="19" s="1"/>
  <c r="F20" i="19" s="1"/>
  <c r="M194" i="19" a="1"/>
  <c r="M194" i="19" s="1"/>
  <c r="M146" i="19" a="1"/>
  <c r="M146" i="19" s="1"/>
  <c r="M218" i="19" a="1"/>
  <c r="M218" i="19" s="1"/>
  <c r="F218" i="19" s="1"/>
  <c r="M171" i="19" a="1"/>
  <c r="M171" i="19" s="1"/>
  <c r="F171" i="19" s="1"/>
  <c r="M192" i="19" a="1"/>
  <c r="M192" i="19" s="1"/>
  <c r="M181" i="19" a="1"/>
  <c r="M181" i="19" s="1"/>
  <c r="F181" i="19" s="1"/>
  <c r="M160" i="19" a="1"/>
  <c r="M160" i="19" s="1"/>
  <c r="F160" i="19" s="1"/>
  <c r="M125" i="19" a="1"/>
  <c r="M125" i="19" s="1"/>
  <c r="F125" i="19" s="1"/>
  <c r="M204" i="19" a="1"/>
  <c r="M204" i="19" s="1"/>
  <c r="F204" i="19" s="1"/>
  <c r="M189" i="19" a="1"/>
  <c r="M189" i="19" s="1"/>
  <c r="M142" i="19" a="1"/>
  <c r="M142" i="19" s="1"/>
  <c r="F142" i="19" s="1"/>
  <c r="M141" i="19" a="1"/>
  <c r="M141" i="19" s="1"/>
  <c r="F141" i="19" s="1"/>
  <c r="M122" i="19" a="1"/>
  <c r="M122" i="19" s="1"/>
  <c r="F122" i="19" s="1"/>
  <c r="M88" i="19" a="1"/>
  <c r="M88" i="19" s="1"/>
  <c r="F88" i="19" s="1"/>
  <c r="M71" i="19" a="1"/>
  <c r="M71" i="19" s="1"/>
  <c r="F71" i="19" s="1"/>
  <c r="V65" i="19"/>
  <c r="M215" i="19" a="1"/>
  <c r="M215" i="19" s="1"/>
  <c r="M202" i="19" a="1"/>
  <c r="M202" i="19" s="1"/>
  <c r="F202" i="19" s="1"/>
  <c r="M140" i="19" a="1"/>
  <c r="M140" i="19" s="1"/>
  <c r="M187" i="19" a="1"/>
  <c r="M187" i="19" s="1"/>
  <c r="F187" i="19" s="1"/>
  <c r="M68" i="19" a="1"/>
  <c r="M68" i="19" s="1"/>
  <c r="F68" i="19" s="1"/>
  <c r="M116" i="19" a="1"/>
  <c r="M116" i="19" s="1"/>
  <c r="F116" i="19" s="1"/>
  <c r="M4" i="19" a="1"/>
  <c r="M4" i="19" s="1"/>
  <c r="F4" i="19" s="1"/>
  <c r="M210" i="19" a="1"/>
  <c r="M210" i="19" s="1"/>
  <c r="F210" i="19" s="1"/>
  <c r="M45" i="19" a="1"/>
  <c r="M45" i="19" s="1"/>
  <c r="F45" i="19" s="1"/>
  <c r="M198" i="19" a="1"/>
  <c r="M198" i="19" s="1"/>
  <c r="F198" i="19" s="1"/>
  <c r="M133" i="19" a="1"/>
  <c r="M133" i="19" s="1"/>
  <c r="F133" i="19" s="1"/>
  <c r="M43" i="19" a="1"/>
  <c r="M43" i="19" s="1"/>
  <c r="F43" i="19" s="1"/>
  <c r="M41" i="19" a="1"/>
  <c r="M41" i="19" s="1"/>
  <c r="F41" i="19" s="1"/>
  <c r="M65" i="19" a="1"/>
  <c r="M65" i="19" s="1"/>
  <c r="F65" i="19" s="1"/>
  <c r="M154" i="19" a="1"/>
  <c r="M154" i="19" s="1"/>
  <c r="M153" i="19" a="1"/>
  <c r="M153" i="19" s="1"/>
  <c r="F153" i="19" s="1"/>
  <c r="M81" i="19" a="1"/>
  <c r="M81" i="19" s="1"/>
  <c r="F81" i="19" s="1"/>
  <c r="M63" i="19" a="1"/>
  <c r="M63" i="19" s="1"/>
  <c r="F63" i="19" s="1"/>
  <c r="M61" i="19" a="1"/>
  <c r="M61" i="19" s="1"/>
  <c r="F61" i="19" s="1"/>
  <c r="M175" i="19" a="1"/>
  <c r="M175" i="19" s="1"/>
  <c r="F175" i="19" s="1"/>
  <c r="M107" i="19" a="1"/>
  <c r="M107" i="19" s="1"/>
  <c r="F107" i="19" s="1"/>
  <c r="M101" i="19" a="1"/>
  <c r="M101" i="19" s="1"/>
  <c r="M79" i="19" a="1"/>
  <c r="M79" i="19" s="1"/>
  <c r="F79" i="19" s="1"/>
  <c r="M78" i="19" a="1"/>
  <c r="M78" i="19" s="1"/>
  <c r="M77" i="19" a="1"/>
  <c r="M77" i="19" s="1"/>
  <c r="M173" i="19" a="1"/>
  <c r="M173" i="19" s="1"/>
  <c r="F173" i="19" s="1"/>
  <c r="M172" i="19" a="1"/>
  <c r="M172" i="19" s="1"/>
  <c r="F172" i="19" s="1"/>
  <c r="M150" i="19" a="1"/>
  <c r="M150" i="19" s="1"/>
  <c r="M148" i="19" a="1"/>
  <c r="M148" i="19" s="1"/>
  <c r="M127" i="19" a="1"/>
  <c r="M127" i="19" s="1"/>
  <c r="F127" i="19" s="1"/>
  <c r="M126" i="19" a="1"/>
  <c r="M126" i="19" s="1"/>
  <c r="F126" i="19" s="1"/>
  <c r="M93" i="19" a="1"/>
  <c r="M93" i="19" s="1"/>
  <c r="M205" i="19" a="1"/>
  <c r="M205" i="19" s="1"/>
  <c r="F205" i="19" s="1"/>
  <c r="M190" i="19" a="1"/>
  <c r="M190" i="19" s="1"/>
  <c r="F190" i="19" s="1"/>
  <c r="M51" i="19" a="1"/>
  <c r="M51" i="19" s="1"/>
  <c r="F51" i="19" s="1"/>
  <c r="M216" i="19" a="1"/>
  <c r="M216" i="19" s="1"/>
  <c r="M73" i="19" a="1"/>
  <c r="M73" i="19" s="1"/>
  <c r="F73" i="19" s="1"/>
  <c r="M8" i="19" a="1"/>
  <c r="M8" i="19" s="1"/>
  <c r="F8" i="19" s="1"/>
  <c r="M7" i="19" a="1"/>
  <c r="M7" i="19" s="1"/>
  <c r="F7" i="19" s="1"/>
  <c r="V139" i="19"/>
  <c r="V137" i="19"/>
  <c r="M119" i="19" a="1"/>
  <c r="M119" i="19" s="1"/>
  <c r="F119" i="19" s="1"/>
  <c r="V153" i="19"/>
  <c r="V208" i="19"/>
  <c r="V220" i="19"/>
  <c r="V102" i="19"/>
  <c r="V56" i="19"/>
  <c r="V169" i="19"/>
  <c r="V100" i="19"/>
  <c r="V106" i="19"/>
  <c r="V87" i="19"/>
  <c r="V40" i="19"/>
  <c r="V42" i="19"/>
  <c r="V163" i="19"/>
  <c r="V214" i="19"/>
  <c r="V49" i="19"/>
  <c r="V115" i="19"/>
  <c r="V198" i="19"/>
  <c r="V13" i="19"/>
  <c r="V195" i="19"/>
  <c r="V90" i="19"/>
  <c r="V103" i="19"/>
  <c r="V182" i="19"/>
  <c r="V33" i="19"/>
  <c r="V34" i="19"/>
  <c r="V125" i="19"/>
  <c r="V147" i="19"/>
  <c r="V43" i="19"/>
  <c r="V219" i="19"/>
  <c r="V155" i="19"/>
  <c r="V145" i="19"/>
  <c r="V132" i="19"/>
  <c r="V44" i="19"/>
  <c r="V187" i="19"/>
  <c r="V79" i="19"/>
  <c r="V151" i="19"/>
  <c r="V212" i="19"/>
  <c r="V146" i="19"/>
  <c r="V73" i="19"/>
  <c r="V80" i="19"/>
  <c r="M161" i="19" a="1"/>
  <c r="M161" i="19" s="1"/>
  <c r="F161" i="19" s="1"/>
  <c r="V21" i="19"/>
  <c r="M221" i="19" a="1"/>
  <c r="M221" i="19" s="1"/>
  <c r="F221" i="19" s="1"/>
  <c r="V24" i="19"/>
  <c r="V97" i="19"/>
  <c r="V180" i="19"/>
  <c r="V108" i="19"/>
  <c r="M106" i="19" a="1"/>
  <c r="M106" i="19" s="1"/>
  <c r="V221" i="19"/>
  <c r="V142" i="19"/>
  <c r="V84" i="19"/>
  <c r="M220" i="19" a="1"/>
  <c r="M220" i="19" s="1"/>
  <c r="F220" i="19" s="1"/>
  <c r="V166" i="19"/>
  <c r="V107" i="19"/>
  <c r="V185" i="19"/>
  <c r="V59" i="19"/>
  <c r="V83" i="19"/>
  <c r="V171" i="19"/>
  <c r="V35" i="19"/>
  <c r="V200" i="19"/>
  <c r="V193" i="19"/>
  <c r="V104" i="19"/>
  <c r="V68" i="19"/>
  <c r="V48" i="19"/>
  <c r="V15" i="19"/>
  <c r="V178" i="19"/>
  <c r="V126" i="19"/>
  <c r="V122" i="19"/>
  <c r="V199" i="19"/>
  <c r="V127" i="19"/>
  <c r="V152" i="19"/>
  <c r="M199" i="19" a="1"/>
  <c r="M199" i="19" s="1"/>
  <c r="F199" i="19" s="1"/>
  <c r="V134" i="19"/>
  <c r="V25" i="19"/>
  <c r="V12" i="19"/>
  <c r="V54" i="19"/>
  <c r="V46" i="19"/>
  <c r="V52" i="19"/>
  <c r="V143" i="19"/>
  <c r="V135" i="19"/>
  <c r="M224" i="19" a="1"/>
  <c r="M224" i="19" s="1"/>
  <c r="F224" i="19" s="1"/>
  <c r="V75" i="19"/>
  <c r="V218" i="19"/>
  <c r="V28" i="19"/>
  <c r="V156" i="19"/>
  <c r="V112" i="19"/>
  <c r="M203" i="19" a="1"/>
  <c r="M203" i="19" s="1"/>
  <c r="M5" i="19" a="1"/>
  <c r="M5" i="19" s="1"/>
  <c r="F5" i="19" s="1"/>
  <c r="M66" i="19" a="1"/>
  <c r="M66" i="19" s="1"/>
  <c r="F66" i="19" s="1"/>
  <c r="M139" i="19" a="1"/>
  <c r="M139" i="19" s="1"/>
  <c r="F139" i="19" s="1"/>
  <c r="M123" i="19" a="1"/>
  <c r="M123" i="19" s="1"/>
  <c r="F123" i="19" s="1"/>
  <c r="M24" i="19" a="1"/>
  <c r="M24" i="19" s="1"/>
  <c r="F24" i="19" s="1"/>
  <c r="M201" i="19" a="1"/>
  <c r="M201" i="19" s="1"/>
  <c r="F201" i="19" s="1"/>
  <c r="M183" i="19" a="1"/>
  <c r="M183" i="19" s="1"/>
  <c r="F183" i="19" s="1"/>
  <c r="M108" i="19" a="1"/>
  <c r="M108" i="19" s="1"/>
  <c r="F108" i="19" s="1"/>
  <c r="M104" i="19" a="1"/>
  <c r="M104" i="19" s="1"/>
  <c r="F104" i="19" s="1"/>
  <c r="M67" i="19" a="1"/>
  <c r="M67" i="19" s="1"/>
  <c r="F67" i="19" s="1"/>
  <c r="M26" i="19" a="1"/>
  <c r="M26" i="19" s="1"/>
  <c r="F26" i="19" s="1"/>
  <c r="M124" i="19" a="1"/>
  <c r="M124" i="19" s="1"/>
  <c r="F124" i="19" s="1"/>
  <c r="M44" i="19" a="1"/>
  <c r="M44" i="19" s="1"/>
  <c r="F44" i="19" s="1"/>
  <c r="M11" i="19" a="1"/>
  <c r="M11" i="19" s="1"/>
  <c r="F11" i="19" s="1"/>
  <c r="M6" i="19" a="1"/>
  <c r="M6" i="19" s="1"/>
  <c r="F6" i="19" s="1"/>
  <c r="M179" i="19" a="1"/>
  <c r="M179" i="19" s="1"/>
  <c r="M64" i="19" a="1"/>
  <c r="M64" i="19" s="1"/>
  <c r="M25" i="19" a="1"/>
  <c r="M25" i="19" s="1"/>
  <c r="F25" i="19" s="1"/>
  <c r="M30" i="19" a="1"/>
  <c r="M30" i="19" s="1"/>
  <c r="F30" i="19" s="1"/>
  <c r="M10" i="19" a="1"/>
  <c r="M10" i="19" s="1"/>
  <c r="F10" i="19" s="1"/>
  <c r="M29" i="19" a="1"/>
  <c r="M29" i="19" s="1"/>
  <c r="F29" i="19" s="1"/>
  <c r="M9" i="19" a="1"/>
  <c r="M9" i="19" s="1"/>
  <c r="F9" i="19" s="1"/>
  <c r="M86" i="19" a="1"/>
  <c r="M86" i="19" s="1"/>
  <c r="F86" i="19" s="1"/>
  <c r="M219" i="19" a="1"/>
  <c r="M219" i="19" s="1"/>
  <c r="M180" i="19" a="1"/>
  <c r="M180" i="19" s="1"/>
  <c r="M159" i="19" a="1"/>
  <c r="M159" i="19" s="1"/>
  <c r="F159" i="19" s="1"/>
  <c r="M145" i="19" a="1"/>
  <c r="M145" i="19" s="1"/>
  <c r="F145" i="19" s="1"/>
  <c r="M105" i="19" a="1"/>
  <c r="M105" i="19" s="1"/>
  <c r="F105" i="19" s="1"/>
  <c r="M46" i="19" a="1"/>
  <c r="M46" i="19" s="1"/>
  <c r="F46" i="19" s="1"/>
  <c r="M59" i="19" a="1"/>
  <c r="M59" i="19" s="1"/>
  <c r="F59" i="19" s="1"/>
  <c r="M131" i="19" a="1"/>
  <c r="M131" i="19" s="1"/>
  <c r="M96" i="19" a="1"/>
  <c r="M96" i="19" s="1"/>
  <c r="F96" i="19" s="1"/>
  <c r="M89" i="19" a="1"/>
  <c r="M89" i="19" s="1"/>
  <c r="M143" i="19" a="1"/>
  <c r="M143" i="19" s="1"/>
  <c r="F143" i="19" s="1"/>
  <c r="M49" i="19" a="1"/>
  <c r="M49" i="19" s="1"/>
  <c r="F49" i="19" s="1"/>
  <c r="M223" i="19" a="1"/>
  <c r="M223" i="19" s="1"/>
  <c r="F223" i="19" s="1"/>
  <c r="M16" i="19" a="1"/>
  <c r="M16" i="19" s="1"/>
  <c r="F16" i="19" s="1"/>
  <c r="M97" i="19" a="1"/>
  <c r="M97" i="19" s="1"/>
  <c r="F97" i="19" s="1"/>
  <c r="M214" i="19" a="1"/>
  <c r="M214" i="19" s="1"/>
  <c r="M176" i="19" a="1"/>
  <c r="M176" i="19" s="1"/>
  <c r="F176" i="19" s="1"/>
  <c r="M100" i="19" a="1"/>
  <c r="M100" i="19" s="1"/>
  <c r="M196" i="19" a="1"/>
  <c r="M196" i="19" s="1"/>
  <c r="F196" i="19" s="1"/>
  <c r="M193" i="19" a="1"/>
  <c r="M193" i="19" s="1"/>
  <c r="F193" i="19" s="1"/>
  <c r="M39" i="19" a="1"/>
  <c r="M39" i="19" s="1"/>
  <c r="F39" i="19" s="1"/>
  <c r="M118" i="19" a="1"/>
  <c r="M118" i="19" s="1"/>
  <c r="F118" i="19" s="1"/>
  <c r="M115" i="19" a="1"/>
  <c r="M115" i="19" s="1"/>
  <c r="F115" i="19" s="1"/>
  <c r="M99" i="19" a="1"/>
  <c r="M99" i="19" s="1"/>
  <c r="F99" i="19" s="1"/>
  <c r="M149" i="19" a="1"/>
  <c r="M149" i="19" s="1"/>
  <c r="M158" i="19" a="1"/>
  <c r="M158" i="19" s="1"/>
  <c r="M42" i="19" a="1"/>
  <c r="M42" i="19" s="1"/>
  <c r="F42" i="19" s="1"/>
  <c r="M19" i="19" a="1"/>
  <c r="M19" i="19" s="1"/>
  <c r="F19" i="19" s="1"/>
  <c r="M76" i="19" a="1"/>
  <c r="M76" i="19" s="1"/>
  <c r="M164" i="19" a="1"/>
  <c r="M164" i="19" s="1"/>
  <c r="F164" i="19" s="1"/>
  <c r="M152" i="19" a="1"/>
  <c r="M152" i="19" s="1"/>
  <c r="F152" i="19" s="1"/>
  <c r="M117" i="19" a="1"/>
  <c r="M117" i="19" s="1"/>
  <c r="F117" i="19" s="1"/>
  <c r="M23" i="19" a="1"/>
  <c r="M23" i="19" s="1"/>
  <c r="F23" i="19" s="1"/>
  <c r="M174" i="19" a="1"/>
  <c r="M174" i="19" s="1"/>
  <c r="M91" i="19" a="1"/>
  <c r="M91" i="19" s="1"/>
  <c r="F91" i="19" s="1"/>
  <c r="M60" i="19" a="1"/>
  <c r="M60" i="19" s="1"/>
  <c r="M177" i="19" a="1"/>
  <c r="M177" i="19" s="1"/>
  <c r="F177" i="19" s="1"/>
  <c r="M136" i="19" a="1"/>
  <c r="M136" i="19" s="1"/>
  <c r="F136" i="19" s="1"/>
  <c r="M82" i="19" a="1"/>
  <c r="M82" i="19" s="1"/>
  <c r="F82" i="19" s="1"/>
  <c r="M56" i="19" a="1"/>
  <c r="M56" i="19" s="1"/>
  <c r="F56" i="19" s="1"/>
  <c r="M170" i="19" a="1"/>
  <c r="M170" i="19" s="1"/>
  <c r="F170" i="19" s="1"/>
  <c r="M75" i="19" a="1"/>
  <c r="M75" i="19" s="1"/>
  <c r="F75" i="19" s="1"/>
  <c r="M209" i="19" a="1"/>
  <c r="M209" i="19" s="1"/>
  <c r="M90" i="19" a="1"/>
  <c r="M90" i="19" s="1"/>
  <c r="M33" i="19" a="1"/>
  <c r="M33" i="19" s="1"/>
  <c r="F33" i="19" s="1"/>
  <c r="M14" i="19" a="1"/>
  <c r="M14" i="19" s="1"/>
  <c r="F14" i="19" s="1"/>
  <c r="M169" i="19" a="1"/>
  <c r="M169" i="19" s="1"/>
  <c r="F169" i="19" s="1"/>
  <c r="M70" i="19" a="1"/>
  <c r="M70" i="19" s="1"/>
  <c r="M52" i="19" a="1"/>
  <c r="M52" i="19" s="1"/>
  <c r="F52" i="19" s="1"/>
  <c r="M206" i="19" a="1"/>
  <c r="M206" i="19" s="1"/>
  <c r="F206" i="19" s="1"/>
  <c r="M74" i="19" a="1"/>
  <c r="M74" i="19" s="1"/>
  <c r="M95" i="19" a="1"/>
  <c r="M95" i="19" s="1"/>
  <c r="F95" i="19" s="1"/>
  <c r="M92" i="19" a="1"/>
  <c r="M92" i="19" s="1"/>
  <c r="M121" i="19" a="1"/>
  <c r="M121" i="19" s="1"/>
  <c r="M111" i="19" a="1"/>
  <c r="M111" i="19" s="1"/>
  <c r="M103" i="19" a="1"/>
  <c r="M103" i="19" s="1"/>
  <c r="F103" i="19" s="1"/>
  <c r="M185" i="19" a="1"/>
  <c r="M185" i="19" s="1"/>
  <c r="F185" i="19" s="1"/>
  <c r="M31" i="19" a="1"/>
  <c r="M31" i="19" s="1"/>
  <c r="F31" i="19" s="1"/>
  <c r="M12" i="19" a="1"/>
  <c r="M12" i="19" s="1"/>
  <c r="F12" i="19" s="1"/>
  <c r="M130" i="19" a="1"/>
  <c r="M130" i="19" s="1"/>
  <c r="M110" i="19" a="1"/>
  <c r="M110" i="19" s="1"/>
  <c r="M21" i="19" a="1"/>
  <c r="M21" i="19" s="1"/>
  <c r="F21" i="19" s="1"/>
  <c r="M217" i="19" a="1"/>
  <c r="M217" i="19" s="1"/>
  <c r="F217" i="19" s="1"/>
  <c r="M50" i="19" a="1"/>
  <c r="M50" i="19" s="1"/>
  <c r="F50" i="19" s="1"/>
  <c r="M35" i="19" a="1"/>
  <c r="M35" i="19" s="1"/>
  <c r="F35" i="19" s="1"/>
  <c r="M134" i="19" a="1"/>
  <c r="M134" i="19" s="1"/>
  <c r="M188" i="19" a="1"/>
  <c r="M188" i="19" s="1"/>
  <c r="F188" i="19" s="1"/>
  <c r="M120" i="19" a="1"/>
  <c r="M120" i="19" s="1"/>
  <c r="F120" i="19" s="1"/>
  <c r="M69" i="19" a="1"/>
  <c r="M69" i="19" s="1"/>
  <c r="M13" i="19" a="1"/>
  <c r="M13" i="19" s="1"/>
  <c r="F13" i="19" s="1"/>
  <c r="M207" i="19" a="1"/>
  <c r="M207" i="19" s="1"/>
  <c r="M165" i="19" a="1"/>
  <c r="M165" i="19" s="1"/>
  <c r="F165" i="19" s="1"/>
  <c r="M80" i="19" a="1"/>
  <c r="M80" i="19" s="1"/>
  <c r="F80" i="19" s="1"/>
  <c r="M62" i="19" a="1"/>
  <c r="M62" i="19" s="1"/>
  <c r="F62" i="19" s="1"/>
  <c r="M55" i="19" a="1"/>
  <c r="M55" i="19" s="1"/>
  <c r="F55" i="19" s="1"/>
  <c r="M18" i="19" a="1"/>
  <c r="M18" i="19" s="1"/>
  <c r="F18" i="19" s="1"/>
  <c r="M102" i="19" a="1"/>
  <c r="M102" i="19" s="1"/>
  <c r="F102" i="19" s="1"/>
  <c r="M40" i="19" a="1"/>
  <c r="M40" i="19" s="1"/>
  <c r="F40" i="19" s="1"/>
  <c r="M32" i="19" a="1"/>
  <c r="M32" i="19" s="1"/>
  <c r="F32" i="19" s="1"/>
  <c r="M27" i="19" a="1"/>
  <c r="M27" i="19" s="1"/>
  <c r="F27" i="19" s="1"/>
  <c r="M22" i="19" a="1"/>
  <c r="M22" i="19" s="1"/>
  <c r="F22" i="19" s="1"/>
  <c r="M191" i="19" a="1"/>
  <c r="M191" i="19" s="1"/>
  <c r="F191" i="19" s="1"/>
  <c r="M178" i="19" a="1"/>
  <c r="M178" i="19" s="1"/>
  <c r="M168" i="19" a="1"/>
  <c r="M168" i="19" s="1"/>
  <c r="F168" i="19" s="1"/>
  <c r="M156" i="19" a="1"/>
  <c r="M156" i="19" s="1"/>
  <c r="M128" i="19" a="1"/>
  <c r="M128" i="19" s="1"/>
  <c r="M36" i="19" a="1"/>
  <c r="M36" i="19" s="1"/>
  <c r="F36" i="19" s="1"/>
  <c r="M17" i="19" a="1"/>
  <c r="M17" i="19" s="1"/>
  <c r="F17" i="19" s="1"/>
  <c r="M197" i="19" a="1"/>
  <c r="M197" i="19" s="1"/>
  <c r="F197" i="19" s="1"/>
  <c r="M137" i="19" a="1"/>
  <c r="M137" i="19" s="1"/>
  <c r="F137" i="19" s="1"/>
  <c r="M109" i="19" a="1"/>
  <c r="M109" i="19" s="1"/>
  <c r="F109" i="19" s="1"/>
  <c r="M83" i="19" a="1"/>
  <c r="M83" i="19" s="1"/>
  <c r="F83" i="19" s="1"/>
  <c r="M72" i="19" a="1"/>
  <c r="M72" i="19" s="1"/>
  <c r="M58" i="19" a="1"/>
  <c r="M58" i="19" s="1"/>
  <c r="F58" i="19" s="1"/>
  <c r="V114" i="19"/>
  <c r="V173" i="19"/>
  <c r="V96" i="19"/>
  <c r="V205" i="19"/>
  <c r="V175" i="19"/>
  <c r="V133" i="19"/>
  <c r="V117" i="19"/>
  <c r="V207" i="19"/>
  <c r="V170" i="19"/>
  <c r="V160" i="19"/>
  <c r="V99" i="19"/>
  <c r="V210" i="19"/>
  <c r="V181" i="19"/>
  <c r="V119" i="19"/>
  <c r="V188" i="19"/>
  <c r="V141" i="19"/>
  <c r="V116" i="19"/>
  <c r="V209" i="19"/>
  <c r="V190" i="19"/>
  <c r="V29" i="19"/>
  <c r="V118" i="19"/>
  <c r="V113" i="19"/>
  <c r="V138" i="19"/>
  <c r="V94" i="19"/>
  <c r="V197" i="19"/>
  <c r="V191" i="19"/>
  <c r="V162" i="19"/>
  <c r="V222" i="19"/>
  <c r="V224" i="19"/>
  <c r="V202" i="19"/>
  <c r="V123" i="19"/>
  <c r="V88" i="19"/>
  <c r="V53" i="19"/>
  <c r="V85" i="19"/>
  <c r="V45" i="19"/>
  <c r="V161" i="19"/>
  <c r="V159" i="19"/>
  <c r="V71" i="19"/>
  <c r="V62" i="19"/>
  <c r="V186" i="19"/>
  <c r="V172" i="19"/>
  <c r="V128" i="19"/>
  <c r="V110" i="19"/>
  <c r="V98" i="19"/>
  <c r="V41" i="19"/>
  <c r="V124" i="19"/>
  <c r="V101" i="19"/>
  <c r="V61" i="19"/>
  <c r="V136" i="19"/>
  <c r="V95" i="19"/>
  <c r="V81" i="19"/>
  <c r="V31" i="19"/>
  <c r="V18" i="19"/>
  <c r="V66" i="19"/>
  <c r="V26" i="19"/>
  <c r="V86" i="19"/>
  <c r="V121" i="19"/>
  <c r="V23" i="19"/>
  <c r="V36" i="19"/>
  <c r="V19" i="19"/>
  <c r="V6" i="19"/>
  <c r="V8" i="19"/>
  <c r="V51" i="19"/>
  <c r="V16" i="19"/>
  <c r="V11" i="19"/>
  <c r="V91" i="19"/>
  <c r="V67" i="19"/>
  <c r="V57" i="19"/>
  <c r="V47" i="19"/>
  <c r="V37" i="19"/>
  <c r="V27" i="19"/>
  <c r="V17" i="19"/>
  <c r="V7" i="19"/>
  <c r="AF145" i="19"/>
  <c r="AP145" i="19" s="1"/>
  <c r="AQ109" i="19" l="1"/>
  <c r="AQ84" i="19"/>
  <c r="AP164" i="19"/>
  <c r="AP165" i="19"/>
  <c r="AQ67" i="19"/>
  <c r="AQ224" i="19"/>
  <c r="AP72" i="19"/>
  <c r="AP151" i="19"/>
  <c r="AP212" i="19"/>
  <c r="AQ51" i="19"/>
  <c r="AP217" i="19"/>
  <c r="AQ146" i="19"/>
  <c r="AQ52" i="19"/>
  <c r="AQ186" i="19"/>
  <c r="AP98" i="19"/>
  <c r="AQ103" i="19"/>
  <c r="AQ17" i="19"/>
  <c r="AP156" i="19"/>
  <c r="AP152" i="19"/>
  <c r="AP99" i="19"/>
  <c r="AQ68" i="19"/>
  <c r="AQ99" i="19"/>
  <c r="AP118" i="19"/>
  <c r="AP76" i="19"/>
  <c r="AQ18" i="19"/>
  <c r="AP197" i="19"/>
  <c r="AQ80" i="19"/>
  <c r="AQ30" i="19"/>
  <c r="AQ19" i="19"/>
  <c r="AQ78" i="19"/>
  <c r="AQ79" i="19"/>
  <c r="AQ125" i="19"/>
  <c r="AQ95" i="19"/>
  <c r="AP214" i="19"/>
  <c r="AQ218" i="19"/>
  <c r="AQ194" i="19"/>
  <c r="AQ38" i="19"/>
  <c r="AQ97" i="19"/>
  <c r="AP70" i="19"/>
  <c r="AP188" i="19"/>
  <c r="AP130" i="19"/>
  <c r="AP90" i="19"/>
  <c r="AQ70" i="19"/>
  <c r="AQ81" i="19"/>
  <c r="AQ167" i="19"/>
  <c r="AQ107" i="19"/>
  <c r="AQ71" i="19"/>
  <c r="AQ104" i="19"/>
  <c r="AQ102" i="19"/>
  <c r="AQ76" i="19"/>
  <c r="AQ211" i="19"/>
  <c r="AQ90" i="19"/>
  <c r="AQ148" i="19"/>
  <c r="AQ69" i="19"/>
  <c r="AQ182" i="19"/>
  <c r="AQ112" i="19"/>
  <c r="AP177" i="19"/>
  <c r="AQ33" i="19"/>
  <c r="AQ49" i="19"/>
  <c r="AQ64" i="19"/>
  <c r="AQ36" i="19"/>
  <c r="AP55" i="19"/>
  <c r="AP89" i="19"/>
  <c r="AQ105" i="19"/>
  <c r="AQ110" i="19"/>
  <c r="AQ86" i="19"/>
  <c r="AQ26" i="19"/>
  <c r="AQ116" i="19"/>
  <c r="AP142" i="19"/>
  <c r="AE174" i="19" a="1"/>
  <c r="AE174" i="19" s="1"/>
  <c r="AO174" i="19" s="1"/>
  <c r="AP182" i="19"/>
  <c r="AQ119" i="19"/>
  <c r="AQ159" i="19"/>
  <c r="AQ93" i="19"/>
  <c r="AP79" i="19"/>
  <c r="AQ44" i="19"/>
  <c r="AQ40" i="19"/>
  <c r="AQ117" i="19"/>
  <c r="AQ121" i="19"/>
  <c r="AP86" i="19"/>
  <c r="AP138" i="19"/>
  <c r="AP159" i="19"/>
  <c r="AP65" i="19"/>
  <c r="AQ163" i="19"/>
  <c r="AQ62" i="19"/>
  <c r="AQ9" i="19"/>
  <c r="AP104" i="19"/>
  <c r="AP73" i="19"/>
  <c r="AQ189" i="19"/>
  <c r="AQ92" i="19"/>
  <c r="AE74" i="19" a="1"/>
  <c r="AE74" i="19" s="1"/>
  <c r="AO74" i="19" s="1"/>
  <c r="AP84" i="19"/>
  <c r="AQ46" i="19"/>
  <c r="AQ173" i="19"/>
  <c r="AQ172" i="19"/>
  <c r="AQ141" i="19"/>
  <c r="AP81" i="19"/>
  <c r="AQ15" i="19"/>
  <c r="AP113" i="19"/>
  <c r="AP166" i="19"/>
  <c r="AQ178" i="19"/>
  <c r="AQ73" i="19"/>
  <c r="AQ56" i="19"/>
  <c r="AQ8" i="19"/>
  <c r="AP117" i="19"/>
  <c r="AP209" i="19"/>
  <c r="AQ139" i="19"/>
  <c r="AQ55" i="19"/>
  <c r="AP124" i="19"/>
  <c r="AQ106" i="19"/>
  <c r="AP170" i="19"/>
  <c r="AQ91" i="19"/>
  <c r="AP110" i="19"/>
  <c r="AP195" i="19"/>
  <c r="AQ143" i="19"/>
  <c r="AQ181" i="19"/>
  <c r="AQ45" i="19"/>
  <c r="AQ212" i="19"/>
  <c r="AI162" i="19"/>
  <c r="AI72" i="19"/>
  <c r="AI124" i="19"/>
  <c r="AI217" i="19"/>
  <c r="AI156" i="19"/>
  <c r="AI169" i="19"/>
  <c r="AP169" i="19"/>
  <c r="AP215" i="19"/>
  <c r="AI215" i="19"/>
  <c r="AP143" i="19"/>
  <c r="AI143" i="19"/>
  <c r="AE195" i="19" a="1"/>
  <c r="AE195" i="19" s="1"/>
  <c r="AI122" i="19"/>
  <c r="AP122" i="19"/>
  <c r="AE57" i="19" a="1"/>
  <c r="AE57" i="19" s="1"/>
  <c r="AP210" i="19"/>
  <c r="AI210" i="19"/>
  <c r="AI65" i="19"/>
  <c r="AP71" i="19"/>
  <c r="AI71" i="19"/>
  <c r="AI151" i="19"/>
  <c r="AQ190" i="19"/>
  <c r="AI197" i="19"/>
  <c r="AQ197" i="19"/>
  <c r="AQ50" i="19"/>
  <c r="AQ108" i="19"/>
  <c r="AQ10" i="19"/>
  <c r="AQ164" i="19"/>
  <c r="AI164" i="19"/>
  <c r="AI89" i="19"/>
  <c r="AQ89" i="19"/>
  <c r="AQ74" i="19"/>
  <c r="AI98" i="19"/>
  <c r="AQ98" i="19"/>
  <c r="AQ203" i="19"/>
  <c r="AQ115" i="19"/>
  <c r="AQ60" i="19"/>
  <c r="AI111" i="19"/>
  <c r="AQ111" i="19"/>
  <c r="AQ48" i="19"/>
  <c r="AQ58" i="19"/>
  <c r="AQ85" i="19"/>
  <c r="AQ100" i="19"/>
  <c r="AI113" i="19"/>
  <c r="AQ113" i="19"/>
  <c r="AQ114" i="19"/>
  <c r="AQ155" i="19"/>
  <c r="AQ120" i="19"/>
  <c r="AI83" i="19"/>
  <c r="AQ83" i="19"/>
  <c r="AS160" i="19"/>
  <c r="AE207" i="19" a="1"/>
  <c r="AE207" i="19" s="1"/>
  <c r="AE65" i="19" a="1"/>
  <c r="AE65" i="19" s="1"/>
  <c r="AS216" i="19"/>
  <c r="AS102" i="19"/>
  <c r="AS188" i="19"/>
  <c r="AS157" i="19"/>
  <c r="AE133" i="19" a="1"/>
  <c r="AE133" i="19" s="1"/>
  <c r="AO133" i="19" s="1"/>
  <c r="AE159" i="19" a="1"/>
  <c r="AE159" i="19" s="1"/>
  <c r="AO159" i="19" s="1"/>
  <c r="AE209" i="19" a="1"/>
  <c r="AE209" i="19" s="1"/>
  <c r="AE127" i="19" a="1"/>
  <c r="AE127" i="19" s="1"/>
  <c r="AE114" i="19" a="1"/>
  <c r="AE114" i="19" s="1"/>
  <c r="AO114" i="19" s="1"/>
  <c r="AS145" i="19"/>
  <c r="AS218" i="19"/>
  <c r="AS166" i="19"/>
  <c r="AS220" i="19"/>
  <c r="AS161" i="19"/>
  <c r="AS209" i="19"/>
  <c r="AS118" i="19"/>
  <c r="AS128" i="19"/>
  <c r="AS132" i="19"/>
  <c r="AS150" i="19"/>
  <c r="AS137" i="19"/>
  <c r="AS173" i="19"/>
  <c r="AS207" i="19"/>
  <c r="AS148" i="19"/>
  <c r="AS117" i="19"/>
  <c r="AS94" i="19"/>
  <c r="AS212" i="19"/>
  <c r="AE185" i="19" a="1"/>
  <c r="AE185" i="19" s="1"/>
  <c r="AE157" i="19" a="1"/>
  <c r="AE157" i="19" s="1"/>
  <c r="AO157" i="19" s="1"/>
  <c r="AE100" i="19" a="1"/>
  <c r="AE100" i="19" s="1"/>
  <c r="AE112" i="19" a="1"/>
  <c r="AE112" i="19" s="1"/>
  <c r="AE212" i="19" a="1"/>
  <c r="AE212" i="19" s="1"/>
  <c r="AO212" i="19" s="1"/>
  <c r="AE118" i="19" a="1"/>
  <c r="AE118" i="19" s="1"/>
  <c r="AE85" i="19" a="1"/>
  <c r="AE85" i="19" s="1"/>
  <c r="AE156" i="19" a="1"/>
  <c r="AE156" i="19" s="1"/>
  <c r="AE131" i="19" a="1"/>
  <c r="AE131" i="19" s="1"/>
  <c r="AE161" i="19" a="1"/>
  <c r="AE161" i="19" s="1"/>
  <c r="AE99" i="19" a="1"/>
  <c r="AE99" i="19" s="1"/>
  <c r="AE75" i="19" a="1"/>
  <c r="AE75" i="19" s="1"/>
  <c r="AE145" i="19" a="1"/>
  <c r="AE145" i="19" s="1"/>
  <c r="AO145" i="19" s="1"/>
  <c r="AE104" i="19" a="1"/>
  <c r="AE104" i="19" s="1"/>
  <c r="AE108" i="19" a="1"/>
  <c r="AE108" i="19" s="1"/>
  <c r="AE67" i="19" a="1"/>
  <c r="AE67" i="19" s="1"/>
  <c r="AE221" i="19" a="1"/>
  <c r="AE221" i="19" s="1"/>
  <c r="AE123" i="19" a="1"/>
  <c r="AE123" i="19" s="1"/>
  <c r="AE203" i="19" a="1"/>
  <c r="AE203" i="19" s="1"/>
  <c r="AO203" i="19" s="1"/>
  <c r="AE136" i="19" a="1"/>
  <c r="AE136" i="19" s="1"/>
  <c r="AE184" i="19" a="1"/>
  <c r="AE184" i="19" s="1"/>
  <c r="AE193" i="19" a="1"/>
  <c r="AE193" i="19" s="1"/>
  <c r="AE101" i="19" a="1"/>
  <c r="AE101" i="19" s="1"/>
  <c r="AO101" i="19" s="1"/>
  <c r="AE222" i="19" a="1"/>
  <c r="AE222" i="19" s="1"/>
  <c r="AE55" i="19" a="1"/>
  <c r="AE55" i="19" s="1"/>
  <c r="AO55" i="19" s="1"/>
  <c r="AE116" i="19" a="1"/>
  <c r="AE116" i="19" s="1"/>
  <c r="AO116" i="19" s="1"/>
  <c r="AE192" i="19" a="1"/>
  <c r="AE192" i="19" s="1"/>
  <c r="AE90" i="19" a="1"/>
  <c r="AE90" i="19" s="1"/>
  <c r="AE182" i="19" a="1"/>
  <c r="AE182" i="19" s="1"/>
  <c r="AE79" i="19" a="1"/>
  <c r="AE79" i="19" s="1"/>
  <c r="AE210" i="19" a="1"/>
  <c r="AE210" i="19" s="1"/>
  <c r="AE214" i="19" a="1"/>
  <c r="AE214" i="19" s="1"/>
  <c r="AE68" i="19" a="1"/>
  <c r="AE68" i="19" s="1"/>
  <c r="AE172" i="19" a="1"/>
  <c r="AE172" i="19" s="1"/>
  <c r="AE205" i="19" a="1"/>
  <c r="AE205" i="19" s="1"/>
  <c r="AE103" i="19" a="1"/>
  <c r="AE103" i="19" s="1"/>
  <c r="AO103" i="19" s="1"/>
  <c r="AE95" i="19" a="1"/>
  <c r="AE95" i="19" s="1"/>
  <c r="AE61" i="19" a="1"/>
  <c r="AE61" i="19" s="1"/>
  <c r="AE91" i="19" a="1"/>
  <c r="AE91" i="19" s="1"/>
  <c r="AE93" i="19" a="1"/>
  <c r="AE93" i="19" s="1"/>
  <c r="AE150" i="19" a="1"/>
  <c r="AE150" i="19" s="1"/>
  <c r="AE111" i="19" a="1"/>
  <c r="AE111" i="19" s="1"/>
  <c r="AE60" i="19" a="1"/>
  <c r="AE60" i="19" s="1"/>
  <c r="AE197" i="19" a="1"/>
  <c r="AE197" i="19" s="1"/>
  <c r="AE110" i="19" a="1"/>
  <c r="AE110" i="19" s="1"/>
  <c r="AE94" i="19" a="1"/>
  <c r="AE94" i="19" s="1"/>
  <c r="AO94" i="19" s="1"/>
  <c r="AE175" i="19" a="1"/>
  <c r="AE175" i="19" s="1"/>
  <c r="AE149" i="19" a="1"/>
  <c r="AE149" i="19" s="1"/>
  <c r="AE82" i="19" a="1"/>
  <c r="AE82" i="19" s="1"/>
  <c r="AE140" i="19" a="1"/>
  <c r="AE140" i="19" s="1"/>
  <c r="AE117" i="19" a="1"/>
  <c r="AE117" i="19" s="1"/>
  <c r="AE98" i="19" a="1"/>
  <c r="AE98" i="19" s="1"/>
  <c r="AE54" i="19" a="1"/>
  <c r="AE54" i="19" s="1"/>
  <c r="AE171" i="19" a="1"/>
  <c r="AE171" i="19" s="1"/>
  <c r="AE180" i="19" a="1"/>
  <c r="AE180" i="19" s="1"/>
  <c r="AE83" i="19" a="1"/>
  <c r="AE83" i="19" s="1"/>
  <c r="AE196" i="19" a="1"/>
  <c r="AE196" i="19" s="1"/>
  <c r="AE144" i="19" a="1"/>
  <c r="AE144" i="19" s="1"/>
  <c r="AE148" i="19" a="1"/>
  <c r="AE148" i="19" s="1"/>
  <c r="AE206" i="19" a="1"/>
  <c r="AE206" i="19" s="1"/>
  <c r="AE169" i="19" a="1"/>
  <c r="AE169" i="19" s="1"/>
  <c r="AE56" i="19" a="1"/>
  <c r="AE56" i="19" s="1"/>
  <c r="AE58" i="19" a="1"/>
  <c r="AE58" i="19" s="1"/>
  <c r="AE213" i="19" a="1"/>
  <c r="AE213" i="19" s="1"/>
  <c r="AE59" i="19" a="1"/>
  <c r="AE59" i="19" s="1"/>
  <c r="AO59" i="19" s="1"/>
  <c r="AE121" i="19" a="1"/>
  <c r="AE121" i="19" s="1"/>
  <c r="AE71" i="19" a="1"/>
  <c r="AE71" i="19" s="1"/>
  <c r="AE190" i="19" a="1"/>
  <c r="AE190" i="19" s="1"/>
  <c r="AO190" i="19" s="1"/>
  <c r="AE173" i="19" a="1"/>
  <c r="AE173" i="19" s="1"/>
  <c r="AO173" i="19" s="1"/>
  <c r="AE220" i="19" a="1"/>
  <c r="AE220" i="19" s="1"/>
  <c r="AE194" i="19" a="1"/>
  <c r="AE194" i="19" s="1"/>
  <c r="AE64" i="19" a="1"/>
  <c r="AE64" i="19" s="1"/>
  <c r="AO64" i="19" s="1"/>
  <c r="AE72" i="19" a="1"/>
  <c r="AE72" i="19" s="1"/>
  <c r="AO72" i="19" s="1"/>
  <c r="AE120" i="19" a="1"/>
  <c r="AE120" i="19" s="1"/>
  <c r="AE202" i="19" a="1"/>
  <c r="AE202" i="19" s="1"/>
  <c r="AE135" i="19" a="1"/>
  <c r="AE135" i="19" s="1"/>
  <c r="AO135" i="19" s="1"/>
  <c r="AE62" i="19" a="1"/>
  <c r="AE62" i="19" s="1"/>
  <c r="AE223" i="19" a="1"/>
  <c r="AE223" i="19" s="1"/>
  <c r="AE146" i="19" a="1"/>
  <c r="AE146" i="19" s="1"/>
  <c r="AE96" i="19" a="1"/>
  <c r="AE96" i="19" s="1"/>
  <c r="AE151" i="19" a="1"/>
  <c r="AE151" i="19" s="1"/>
  <c r="AE70" i="19" a="1"/>
  <c r="AE70" i="19" s="1"/>
  <c r="AE166" i="19" a="1"/>
  <c r="AE166" i="19" s="1"/>
  <c r="AE152" i="19" a="1"/>
  <c r="AE152" i="19" s="1"/>
  <c r="AE86" i="19" a="1"/>
  <c r="AE86" i="19" s="1"/>
  <c r="AE208" i="19" a="1"/>
  <c r="AE208" i="19" s="1"/>
  <c r="AE199" i="19" a="1"/>
  <c r="AE199" i="19" s="1"/>
  <c r="AE198" i="19" a="1"/>
  <c r="AE198" i="19" s="1"/>
  <c r="AE153" i="19" a="1"/>
  <c r="AE153" i="19" s="1"/>
  <c r="AE66" i="19" a="1"/>
  <c r="AE66" i="19" s="1"/>
  <c r="AE73" i="19" a="1"/>
  <c r="AE73" i="19" s="1"/>
  <c r="AE88" i="19" a="1"/>
  <c r="AE88" i="19" s="1"/>
  <c r="AE177" i="19" a="1"/>
  <c r="AE177" i="19" s="1"/>
  <c r="AE102" i="19" a="1"/>
  <c r="AE102" i="19" s="1"/>
  <c r="AE188" i="19" a="1"/>
  <c r="AE188" i="19" s="1"/>
  <c r="AE187" i="19" a="1"/>
  <c r="AE187" i="19" s="1"/>
  <c r="AE137" i="19" a="1"/>
  <c r="AE137" i="19" s="1"/>
  <c r="AO137" i="19" s="1"/>
  <c r="AE211" i="19" a="1"/>
  <c r="AE211" i="19" s="1"/>
  <c r="AE176" i="19" a="1"/>
  <c r="AE176" i="19" s="1"/>
  <c r="AE77" i="19" a="1"/>
  <c r="AE77" i="19" s="1"/>
  <c r="AE105" i="19" a="1"/>
  <c r="AE105" i="19" s="1"/>
  <c r="AE53" i="19" a="1"/>
  <c r="AE53" i="19" s="1"/>
  <c r="AE119" i="19" a="1"/>
  <c r="AE119" i="19" s="1"/>
  <c r="AE92" i="19" a="1"/>
  <c r="AE92" i="19" s="1"/>
  <c r="AO92" i="19" s="1"/>
  <c r="AE178" i="19" a="1"/>
  <c r="AE178" i="19" s="1"/>
  <c r="AE84" i="19" a="1"/>
  <c r="AE84" i="19" s="1"/>
  <c r="AE115" i="19" a="1"/>
  <c r="AE115" i="19" s="1"/>
  <c r="AE139" i="19" a="1"/>
  <c r="AE139" i="19" s="1"/>
  <c r="AE154" i="19" a="1"/>
  <c r="AE154" i="19" s="1"/>
  <c r="AE204" i="19" a="1"/>
  <c r="AE204" i="19" s="1"/>
  <c r="AE81" i="19" a="1"/>
  <c r="AE81" i="19" s="1"/>
  <c r="AE181" i="19" a="1"/>
  <c r="AE181" i="19" s="1"/>
  <c r="AE218" i="19" a="1"/>
  <c r="AE218" i="19" s="1"/>
  <c r="AE142" i="19" a="1"/>
  <c r="AE142" i="19" s="1"/>
  <c r="AE215" i="19" a="1"/>
  <c r="AE215" i="19" s="1"/>
  <c r="AE129" i="19" a="1"/>
  <c r="AE129" i="19" s="1"/>
  <c r="AO129" i="19" s="1"/>
  <c r="AE201" i="19" a="1"/>
  <c r="AE201" i="19" s="1"/>
  <c r="AE130" i="19" a="1"/>
  <c r="AE130" i="19" s="1"/>
  <c r="AO130" i="19" s="1"/>
  <c r="AE179" i="19" a="1"/>
  <c r="AE179" i="19" s="1"/>
  <c r="AO179" i="19" s="1"/>
  <c r="AE155" i="19" a="1"/>
  <c r="AE155" i="19" s="1"/>
  <c r="AE224" i="19" a="1"/>
  <c r="AE224" i="19" s="1"/>
  <c r="AO224" i="19" s="1"/>
  <c r="AE160" i="19" a="1"/>
  <c r="AE160" i="19" s="1"/>
  <c r="AE69" i="19" a="1"/>
  <c r="AE69" i="19" s="1"/>
  <c r="AO69" i="19" s="1"/>
  <c r="AE219" i="19" a="1"/>
  <c r="AE219" i="19" s="1"/>
  <c r="AE170" i="19" a="1"/>
  <c r="AE170" i="19" s="1"/>
  <c r="AE143" i="19" a="1"/>
  <c r="AE143" i="19" s="1"/>
  <c r="AE200" i="19" a="1"/>
  <c r="AE200" i="19" s="1"/>
  <c r="AE97" i="19" a="1"/>
  <c r="AE97" i="19" s="1"/>
  <c r="AE147" i="19" a="1"/>
  <c r="AE147" i="19" s="1"/>
  <c r="AE141" i="19" a="1"/>
  <c r="AE141" i="19" s="1"/>
  <c r="AE89" i="19" a="1"/>
  <c r="AE89" i="19" s="1"/>
  <c r="AE124" i="19" a="1"/>
  <c r="AE124" i="19" s="1"/>
  <c r="AO124" i="19" s="1"/>
  <c r="AE162" i="19" a="1"/>
  <c r="AE162" i="19" s="1"/>
  <c r="AE134" i="19" a="1"/>
  <c r="AE134" i="19" s="1"/>
  <c r="AO134" i="19" s="1"/>
  <c r="AE158" i="19" a="1"/>
  <c r="AE158" i="19" s="1"/>
  <c r="AO158" i="19" s="1"/>
  <c r="AE125" i="19" a="1"/>
  <c r="AE125" i="19" s="1"/>
  <c r="AE87" i="19" a="1"/>
  <c r="AE87" i="19" s="1"/>
  <c r="AE167" i="19" a="1"/>
  <c r="AE167" i="19" s="1"/>
  <c r="AE191" i="19" a="1"/>
  <c r="AE191" i="19" s="1"/>
  <c r="AE106" i="19" a="1"/>
  <c r="AE106" i="19" s="1"/>
  <c r="AE76" i="19" a="1"/>
  <c r="AE76" i="19" s="1"/>
  <c r="AE216" i="19" a="1"/>
  <c r="AE216" i="19" s="1"/>
  <c r="AE168" i="19" a="1"/>
  <c r="AE168" i="19" s="1"/>
  <c r="AE80" i="19" a="1"/>
  <c r="AE80" i="19" s="1"/>
  <c r="AO80" i="19" s="1"/>
  <c r="AE165" i="19" a="1"/>
  <c r="AE165" i="19" s="1"/>
  <c r="AE122" i="19" a="1"/>
  <c r="AE122" i="19" s="1"/>
  <c r="AE128" i="19" a="1"/>
  <c r="AE128" i="19" s="1"/>
  <c r="AO128" i="19" s="1"/>
  <c r="AE217" i="19" a="1"/>
  <c r="AE217" i="19" s="1"/>
  <c r="AO217" i="19" s="1"/>
  <c r="AE132" i="19" a="1"/>
  <c r="AE132" i="19" s="1"/>
  <c r="AO132" i="19" s="1"/>
  <c r="AE183" i="19" a="1"/>
  <c r="AE183" i="19" s="1"/>
  <c r="AE126" i="19" a="1"/>
  <c r="AE126" i="19" s="1"/>
  <c r="AO126" i="19" s="1"/>
  <c r="AE107" i="19" a="1"/>
  <c r="AE107" i="19" s="1"/>
  <c r="AE109" i="19" a="1"/>
  <c r="AE109" i="19" s="1"/>
  <c r="AE63" i="19" a="1"/>
  <c r="AE63" i="19" s="1"/>
  <c r="AO63" i="19" s="1"/>
  <c r="AE164" i="19" a="1"/>
  <c r="AE164" i="19" s="1"/>
  <c r="AO164" i="19" s="1"/>
  <c r="AE189" i="19" a="1"/>
  <c r="AE189" i="19" s="1"/>
  <c r="AO189" i="19" s="1"/>
  <c r="AE138" i="19" a="1"/>
  <c r="AE138" i="19" s="1"/>
  <c r="AO138" i="19" s="1"/>
  <c r="AE78" i="19" a="1"/>
  <c r="AE78" i="19" s="1"/>
  <c r="AO78" i="19" s="1"/>
  <c r="AE186" i="19" a="1"/>
  <c r="AE186" i="19" s="1"/>
  <c r="AO186" i="19" s="1"/>
  <c r="AE113" i="19" a="1"/>
  <c r="AE113" i="19" s="1"/>
  <c r="AE163" i="19" a="1"/>
  <c r="AE163" i="19" s="1"/>
  <c r="AO163" i="19" s="1"/>
  <c r="AF141" i="19"/>
  <c r="AP141" i="19" s="1"/>
  <c r="AF96" i="19"/>
  <c r="AP96" i="19" s="1"/>
  <c r="AF139" i="19"/>
  <c r="AP139" i="19" s="1"/>
  <c r="F213" i="19"/>
  <c r="F184" i="19"/>
  <c r="AF148" i="19"/>
  <c r="AP148" i="19" s="1"/>
  <c r="AF203" i="19"/>
  <c r="AP203" i="19" s="1"/>
  <c r="AF101" i="19"/>
  <c r="AF222" i="19"/>
  <c r="AF223" i="19"/>
  <c r="AP223" i="19" s="1"/>
  <c r="AF150" i="19"/>
  <c r="AP150" i="19" s="1"/>
  <c r="AF208" i="19"/>
  <c r="F194" i="19"/>
  <c r="F155" i="19"/>
  <c r="F77" i="19"/>
  <c r="F87" i="19"/>
  <c r="F154" i="19"/>
  <c r="AF132" i="19"/>
  <c r="AP132" i="19" s="1"/>
  <c r="AF157" i="19"/>
  <c r="AP157" i="19" s="1"/>
  <c r="F140" i="19"/>
  <c r="F189" i="19"/>
  <c r="F78" i="19"/>
  <c r="F150" i="19"/>
  <c r="AF128" i="19"/>
  <c r="AP128" i="19" s="1"/>
  <c r="F129" i="19"/>
  <c r="F167" i="19"/>
  <c r="AF102" i="19"/>
  <c r="AP102" i="19" s="1"/>
  <c r="AF92" i="19"/>
  <c r="AP92" i="19" s="1"/>
  <c r="AF115" i="19"/>
  <c r="AP115" i="19" s="1"/>
  <c r="F216" i="19"/>
  <c r="F132" i="19"/>
  <c r="F146" i="19"/>
  <c r="AF127" i="19"/>
  <c r="AP127" i="19" s="1"/>
  <c r="F157" i="19"/>
  <c r="AF199" i="19"/>
  <c r="AP199" i="19" s="1"/>
  <c r="F101" i="19"/>
  <c r="AF196" i="19"/>
  <c r="F93" i="19"/>
  <c r="F211" i="19"/>
  <c r="F192" i="19"/>
  <c r="AF103" i="19"/>
  <c r="AP103" i="19" s="1"/>
  <c r="F148" i="19"/>
  <c r="AF105" i="19"/>
  <c r="AP105" i="19" s="1"/>
  <c r="F144" i="19"/>
  <c r="F215" i="19"/>
  <c r="AF213" i="19"/>
  <c r="AP213" i="19" s="1"/>
  <c r="AF189" i="19"/>
  <c r="AP189" i="19" s="1"/>
  <c r="AF66" i="19"/>
  <c r="AP66" i="19" s="1"/>
  <c r="AF178" i="19"/>
  <c r="AP178" i="19" s="1"/>
  <c r="AF192" i="19"/>
  <c r="AF97" i="19"/>
  <c r="AP97" i="19" s="1"/>
  <c r="AF198" i="19"/>
  <c r="AP198" i="19" s="1"/>
  <c r="AF175" i="19"/>
  <c r="AP175" i="19" s="1"/>
  <c r="AF154" i="19"/>
  <c r="AP154" i="19" s="1"/>
  <c r="AF155" i="19"/>
  <c r="AP155" i="19" s="1"/>
  <c r="AF201" i="19"/>
  <c r="AP201" i="19" s="1"/>
  <c r="AF204" i="19"/>
  <c r="AP204" i="19" s="1"/>
  <c r="AF173" i="19"/>
  <c r="AP173" i="19" s="1"/>
  <c r="AF183" i="19"/>
  <c r="AP183" i="19" s="1"/>
  <c r="AF120" i="19"/>
  <c r="AP120" i="19" s="1"/>
  <c r="AF171" i="19"/>
  <c r="AP171" i="19" s="1"/>
  <c r="AF85" i="19"/>
  <c r="AP85" i="19" s="1"/>
  <c r="AF168" i="19"/>
  <c r="AP168" i="19" s="1"/>
  <c r="AF158" i="19"/>
  <c r="AF174" i="19"/>
  <c r="AP174" i="19" s="1"/>
  <c r="AF94" i="19"/>
  <c r="AP94" i="19" s="1"/>
  <c r="AF144" i="19"/>
  <c r="AP144" i="19" s="1"/>
  <c r="AF181" i="19"/>
  <c r="AP181" i="19" s="1"/>
  <c r="AF205" i="19"/>
  <c r="AP205" i="19" s="1"/>
  <c r="AF176" i="19"/>
  <c r="AF216" i="19"/>
  <c r="AP216" i="19" s="1"/>
  <c r="AF131" i="19"/>
  <c r="AF224" i="19"/>
  <c r="AP224" i="19" s="1"/>
  <c r="AF107" i="19"/>
  <c r="AP107" i="19" s="1"/>
  <c r="AF191" i="19"/>
  <c r="AP191" i="19" s="1"/>
  <c r="AF82" i="19"/>
  <c r="AP82" i="19" s="1"/>
  <c r="AF58" i="19"/>
  <c r="AP58" i="19" s="1"/>
  <c r="AF187" i="19"/>
  <c r="AF186" i="19"/>
  <c r="AP186" i="19" s="1"/>
  <c r="AF109" i="19"/>
  <c r="AP109" i="19" s="1"/>
  <c r="AF61" i="19"/>
  <c r="AP61" i="19" s="1"/>
  <c r="AF77" i="19"/>
  <c r="F203" i="19"/>
  <c r="F106" i="19"/>
  <c r="AF184" i="19"/>
  <c r="AP184" i="19" s="1"/>
  <c r="AF140" i="19"/>
  <c r="F214" i="19"/>
  <c r="AF193" i="19"/>
  <c r="AP193" i="19" s="1"/>
  <c r="AF172" i="19"/>
  <c r="AP172" i="19" s="1"/>
  <c r="AF95" i="19"/>
  <c r="AP95" i="19" s="1"/>
  <c r="AF59" i="19"/>
  <c r="AF57" i="19"/>
  <c r="AP57" i="19" s="1"/>
  <c r="AF87" i="19"/>
  <c r="AP87" i="19" s="1"/>
  <c r="AF54" i="19"/>
  <c r="AF74" i="19"/>
  <c r="AP74" i="19" s="1"/>
  <c r="AF53" i="19"/>
  <c r="AP53" i="19" s="1"/>
  <c r="AF63" i="19"/>
  <c r="AF93" i="19"/>
  <c r="AP93" i="19" s="1"/>
  <c r="F64" i="19"/>
  <c r="F179" i="19"/>
  <c r="F131" i="19"/>
  <c r="F130" i="19"/>
  <c r="F121" i="19"/>
  <c r="F180" i="19"/>
  <c r="F89" i="19"/>
  <c r="F111" i="19"/>
  <c r="F219" i="19"/>
  <c r="F90" i="19"/>
  <c r="F178" i="19"/>
  <c r="F76" i="19"/>
  <c r="F100" i="19"/>
  <c r="F174" i="19"/>
  <c r="F158" i="19"/>
  <c r="F60" i="19"/>
  <c r="F92" i="19"/>
  <c r="F74" i="19"/>
  <c r="F149" i="19"/>
  <c r="F207" i="19"/>
  <c r="F110" i="19"/>
  <c r="F128" i="19"/>
  <c r="F134" i="19"/>
  <c r="F156" i="19"/>
  <c r="F209" i="19"/>
  <c r="F69" i="19"/>
  <c r="F70" i="19"/>
  <c r="F72" i="19"/>
  <c r="AF88" i="19"/>
  <c r="AP88" i="19" s="1"/>
  <c r="AF202" i="19"/>
  <c r="AF160" i="19"/>
  <c r="AP160" i="19" s="1"/>
  <c r="AF167" i="19"/>
  <c r="AP167" i="19" s="1"/>
  <c r="AF91" i="19"/>
  <c r="AP91" i="19" s="1"/>
  <c r="AF149" i="19"/>
  <c r="AP149" i="19" s="1"/>
  <c r="AF114" i="19"/>
  <c r="AP114" i="19" s="1"/>
  <c r="AF163" i="19"/>
  <c r="AF64" i="19"/>
  <c r="AP64" i="19" s="1"/>
  <c r="AF123" i="19"/>
  <c r="AP123" i="19" s="1"/>
  <c r="AF179" i="19"/>
  <c r="AP179" i="19" s="1"/>
  <c r="AF219" i="19"/>
  <c r="AF185" i="19"/>
  <c r="AF146" i="19"/>
  <c r="AF147" i="19"/>
  <c r="AF180" i="19"/>
  <c r="AF200" i="19"/>
  <c r="AF220" i="19"/>
  <c r="AP220" i="19" s="1"/>
  <c r="AF126" i="19"/>
  <c r="AP126" i="19" s="1"/>
  <c r="AF67" i="19"/>
  <c r="AP67" i="19" s="1"/>
  <c r="AF136" i="19"/>
  <c r="AP136" i="19" s="1"/>
  <c r="AF135" i="19"/>
  <c r="AF100" i="19"/>
  <c r="AP100" i="19" s="1"/>
  <c r="AF69" i="19"/>
  <c r="AP69" i="19" s="1"/>
  <c r="AF60" i="19"/>
  <c r="AP60" i="19" s="1"/>
  <c r="AF190" i="19"/>
  <c r="AP190" i="19" s="1"/>
  <c r="AF218" i="19"/>
  <c r="AP218" i="19" s="1"/>
  <c r="AF125" i="19"/>
  <c r="AP125" i="19" s="1"/>
  <c r="AF68" i="19"/>
  <c r="AP68" i="19" s="1"/>
  <c r="AF137" i="19"/>
  <c r="AP137" i="19" s="1"/>
  <c r="AF129" i="19"/>
  <c r="AP129" i="19" s="1"/>
  <c r="AF75" i="19"/>
  <c r="AF56" i="19"/>
  <c r="AP56" i="19" s="1"/>
  <c r="AF106" i="19"/>
  <c r="AP106" i="19" s="1"/>
  <c r="AF62" i="19"/>
  <c r="AP62" i="19" s="1"/>
  <c r="AF134" i="19"/>
  <c r="AP134" i="19" s="1"/>
  <c r="AF108" i="19"/>
  <c r="AP108" i="19" s="1"/>
  <c r="AF207" i="19"/>
  <c r="AP207" i="19" s="1"/>
  <c r="AF211" i="19"/>
  <c r="AP211" i="19" s="1"/>
  <c r="AF133" i="19"/>
  <c r="AF194" i="19"/>
  <c r="AP194" i="19" s="1"/>
  <c r="AF153" i="19"/>
  <c r="AP153" i="19" s="1"/>
  <c r="AF78" i="19"/>
  <c r="AF80" i="19"/>
  <c r="AP80" i="19" s="1"/>
  <c r="AF119" i="19"/>
  <c r="AP119" i="19" s="1"/>
  <c r="AF112" i="19"/>
  <c r="AP112" i="19" s="1"/>
  <c r="AG3" i="19"/>
  <c r="AI203" i="19" l="1"/>
  <c r="AI74" i="19"/>
  <c r="AS74" i="19" s="1"/>
  <c r="AI120" i="19"/>
  <c r="AI100" i="19"/>
  <c r="AI114" i="19"/>
  <c r="AI155" i="19"/>
  <c r="AI85" i="19"/>
  <c r="AI190" i="19"/>
  <c r="AP185" i="19"/>
  <c r="AI185" i="19"/>
  <c r="AP222" i="19"/>
  <c r="AI222" i="19"/>
  <c r="AP75" i="19"/>
  <c r="AI75" i="19"/>
  <c r="AP208" i="19"/>
  <c r="AI208" i="19"/>
  <c r="AP78" i="19"/>
  <c r="AI78" i="19"/>
  <c r="AP54" i="19"/>
  <c r="AI54" i="19"/>
  <c r="AI58" i="19"/>
  <c r="AP176" i="19"/>
  <c r="AI176" i="19"/>
  <c r="AP131" i="19"/>
  <c r="AI131" i="19"/>
  <c r="AS131" i="19" s="1"/>
  <c r="AP101" i="19"/>
  <c r="AI101" i="19"/>
  <c r="AP135" i="19"/>
  <c r="AI135" i="19"/>
  <c r="AI108" i="19"/>
  <c r="AS108" i="19" s="1"/>
  <c r="AP180" i="19"/>
  <c r="AI180" i="19"/>
  <c r="AP133" i="19"/>
  <c r="AI133" i="19"/>
  <c r="AP59" i="19"/>
  <c r="AI59" i="19"/>
  <c r="AP187" i="19"/>
  <c r="AI187" i="19"/>
  <c r="AP202" i="19"/>
  <c r="AI202" i="19"/>
  <c r="AP77" i="19"/>
  <c r="AI77" i="19"/>
  <c r="AP63" i="19"/>
  <c r="AI63" i="19"/>
  <c r="AP192" i="19"/>
  <c r="AI192" i="19"/>
  <c r="AS192" i="19" s="1"/>
  <c r="AP158" i="19"/>
  <c r="AI158" i="19"/>
  <c r="AI60" i="19"/>
  <c r="AS60" i="19" s="1"/>
  <c r="AP147" i="19"/>
  <c r="AI147" i="19"/>
  <c r="AP146" i="19"/>
  <c r="AI146" i="19"/>
  <c r="AP163" i="19"/>
  <c r="AI163" i="19"/>
  <c r="AS163" i="19" s="1"/>
  <c r="AP219" i="19"/>
  <c r="AI219" i="19"/>
  <c r="AP196" i="19"/>
  <c r="AI196" i="19"/>
  <c r="AS196" i="19" s="1"/>
  <c r="AP200" i="19"/>
  <c r="AI200" i="19"/>
  <c r="AS200" i="19" s="1"/>
  <c r="AP140" i="19"/>
  <c r="AI140" i="19"/>
  <c r="AI115" i="19"/>
  <c r="AS115" i="19" s="1"/>
  <c r="AS71" i="19"/>
  <c r="AS70" i="19"/>
  <c r="AS97" i="19"/>
  <c r="AS80" i="19"/>
  <c r="AS199" i="19"/>
  <c r="AS159" i="19"/>
  <c r="AS162" i="19"/>
  <c r="AS109" i="19"/>
  <c r="AS174" i="19"/>
  <c r="AS110" i="19"/>
  <c r="AS72" i="19"/>
  <c r="AS116" i="19"/>
  <c r="AS181" i="19"/>
  <c r="AS178" i="19"/>
  <c r="AS84" i="19"/>
  <c r="AS172" i="19"/>
  <c r="AS83" i="19"/>
  <c r="AS167" i="19"/>
  <c r="AS57" i="19"/>
  <c r="AS124" i="19"/>
  <c r="AS87" i="19"/>
  <c r="AS69" i="19"/>
  <c r="AS125" i="19"/>
  <c r="AS104" i="19"/>
  <c r="AS169" i="19"/>
  <c r="AS191" i="19"/>
  <c r="AS67" i="19"/>
  <c r="AS205" i="19"/>
  <c r="AS119" i="19"/>
  <c r="AS76" i="19"/>
  <c r="AS82" i="19"/>
  <c r="AS193" i="19"/>
  <c r="AS170" i="19"/>
  <c r="AS91" i="19"/>
  <c r="AS141" i="19"/>
  <c r="AS105" i="19"/>
  <c r="AS122" i="19"/>
  <c r="AS123" i="19"/>
  <c r="AS142" i="19"/>
  <c r="AS215" i="19"/>
  <c r="AS210" i="19"/>
  <c r="AS89" i="19"/>
  <c r="AS99" i="19"/>
  <c r="AS171" i="19"/>
  <c r="AS206" i="19"/>
  <c r="AS156" i="19"/>
  <c r="AS96" i="19"/>
  <c r="AS138" i="19"/>
  <c r="AS139" i="19"/>
  <c r="AS90" i="19"/>
  <c r="AS129" i="19"/>
  <c r="AS73" i="19"/>
  <c r="AS68" i="19"/>
  <c r="AS127" i="19"/>
  <c r="AS214" i="19"/>
  <c r="AS151" i="19"/>
  <c r="AS177" i="19"/>
  <c r="AS168" i="19"/>
  <c r="AS186" i="19"/>
  <c r="AS62" i="19"/>
  <c r="AS113" i="19"/>
  <c r="AS92" i="19"/>
  <c r="AS213" i="19"/>
  <c r="AS164" i="19"/>
  <c r="AS194" i="19"/>
  <c r="AS65" i="19"/>
  <c r="AS103" i="19"/>
  <c r="AS165" i="19"/>
  <c r="AS107" i="19"/>
  <c r="AS154" i="19"/>
  <c r="AS66" i="19"/>
  <c r="AS175" i="19"/>
  <c r="AS111" i="19"/>
  <c r="AS223" i="19"/>
  <c r="AS56" i="19"/>
  <c r="AS98" i="19"/>
  <c r="AS217" i="19"/>
  <c r="AS203" i="19"/>
  <c r="AS134" i="19"/>
  <c r="AS126" i="19"/>
  <c r="AS143" i="19"/>
  <c r="AS152" i="19"/>
  <c r="AS204" i="19"/>
  <c r="AS224" i="19"/>
  <c r="AS197" i="19"/>
  <c r="AS55" i="19"/>
  <c r="AS93" i="19"/>
  <c r="AS195" i="19"/>
  <c r="AS221" i="19"/>
  <c r="AS198" i="19"/>
  <c r="AS121" i="19"/>
  <c r="AS201" i="19"/>
  <c r="AS184" i="19"/>
  <c r="AS86" i="19"/>
  <c r="AS79" i="19"/>
  <c r="AS95" i="19"/>
  <c r="AS130" i="19"/>
  <c r="AS211" i="19"/>
  <c r="AO109" i="19"/>
  <c r="AO144" i="19"/>
  <c r="AO146" i="19"/>
  <c r="AO214" i="19"/>
  <c r="AO112" i="19"/>
  <c r="AO111" i="19"/>
  <c r="AO88" i="19"/>
  <c r="AO185" i="19"/>
  <c r="AO102" i="19"/>
  <c r="AO97" i="19"/>
  <c r="AO121" i="19"/>
  <c r="AO162" i="19"/>
  <c r="AO171" i="19"/>
  <c r="AO60" i="19"/>
  <c r="AO176" i="19"/>
  <c r="AO198" i="19"/>
  <c r="AO184" i="19"/>
  <c r="AO107" i="19"/>
  <c r="AO151" i="19"/>
  <c r="AO75" i="19"/>
  <c r="AO105" i="19"/>
  <c r="AO96" i="19"/>
  <c r="AO85" i="19"/>
  <c r="AO148" i="19"/>
  <c r="AO209" i="19"/>
  <c r="AO98" i="19"/>
  <c r="AO125" i="19"/>
  <c r="AO154" i="19"/>
  <c r="AO206" i="19"/>
  <c r="AO119" i="19"/>
  <c r="AO117" i="19"/>
  <c r="AO65" i="19"/>
  <c r="AO204" i="19"/>
  <c r="AO199" i="19"/>
  <c r="AO213" i="19"/>
  <c r="AO196" i="19"/>
  <c r="AO191" i="19"/>
  <c r="AO104" i="19"/>
  <c r="AO161" i="19"/>
  <c r="AO142" i="19"/>
  <c r="AO172" i="19"/>
  <c r="AO192" i="19"/>
  <c r="AO82" i="19"/>
  <c r="AO182" i="19"/>
  <c r="AO120" i="19"/>
  <c r="AO61" i="19"/>
  <c r="AO140" i="19"/>
  <c r="AO201" i="19"/>
  <c r="AO106" i="19"/>
  <c r="AO216" i="19"/>
  <c r="AO83" i="19"/>
  <c r="AO136" i="19"/>
  <c r="AO220" i="19"/>
  <c r="AO68" i="19"/>
  <c r="AO166" i="19"/>
  <c r="AO187" i="19"/>
  <c r="AO160" i="19"/>
  <c r="AO141" i="19"/>
  <c r="AO89" i="19"/>
  <c r="AO122" i="19"/>
  <c r="AO167" i="19"/>
  <c r="AO152" i="19"/>
  <c r="AO81" i="19"/>
  <c r="AO180" i="19"/>
  <c r="AO84" i="19"/>
  <c r="AO193" i="19"/>
  <c r="AO115" i="19"/>
  <c r="AO175" i="19"/>
  <c r="AO127" i="19"/>
  <c r="AO71" i="19"/>
  <c r="AO87" i="19"/>
  <c r="AO221" i="19"/>
  <c r="AO139" i="19"/>
  <c r="AO178" i="19"/>
  <c r="AO123" i="19"/>
  <c r="AO113" i="19"/>
  <c r="AO110" i="19"/>
  <c r="AO153" i="19"/>
  <c r="AO177" i="19"/>
  <c r="AO118" i="19"/>
  <c r="AO222" i="19"/>
  <c r="AO131" i="19"/>
  <c r="AO56" i="19"/>
  <c r="AO200" i="19"/>
  <c r="AO95" i="19"/>
  <c r="AO211" i="19"/>
  <c r="AO219" i="19"/>
  <c r="AO57" i="19"/>
  <c r="AO62" i="19"/>
  <c r="AO147" i="19"/>
  <c r="AO93" i="19"/>
  <c r="AO170" i="19"/>
  <c r="AO181" i="19"/>
  <c r="AO67" i="19"/>
  <c r="AO66" i="19"/>
  <c r="AO54" i="19"/>
  <c r="AO194" i="19"/>
  <c r="AO73" i="19"/>
  <c r="AO165" i="19"/>
  <c r="AO91" i="19"/>
  <c r="AO207" i="19"/>
  <c r="AO208" i="19"/>
  <c r="AO150" i="19"/>
  <c r="AO70" i="19"/>
  <c r="AO108" i="19"/>
  <c r="AO156" i="19"/>
  <c r="AO168" i="19"/>
  <c r="AO77" i="19"/>
  <c r="AO155" i="19"/>
  <c r="AO195" i="19"/>
  <c r="AO169" i="19"/>
  <c r="AO188" i="19"/>
  <c r="AO223" i="19"/>
  <c r="AO86" i="19"/>
  <c r="AO90" i="19"/>
  <c r="AO100" i="19"/>
  <c r="AO210" i="19"/>
  <c r="AO76" i="19"/>
  <c r="AO183" i="19"/>
  <c r="AO58" i="19"/>
  <c r="AO218" i="19"/>
  <c r="AO79" i="19"/>
  <c r="AO197" i="19"/>
  <c r="AO53" i="19"/>
  <c r="AO99" i="19"/>
  <c r="AO143" i="19"/>
  <c r="AO205" i="19"/>
  <c r="AO202" i="19"/>
  <c r="AO149" i="19"/>
  <c r="AO215" i="19"/>
  <c r="E3" i="19"/>
  <c r="D3" i="19"/>
  <c r="C3" i="19"/>
  <c r="AE4" i="19" a="1"/>
  <c r="AE4" i="19" s="1"/>
  <c r="AO4" i="19" s="1"/>
  <c r="AE5" i="19" a="1"/>
  <c r="AE5" i="19" s="1"/>
  <c r="AE6" i="19" a="1"/>
  <c r="AE6" i="19" s="1"/>
  <c r="AE7" i="19" a="1"/>
  <c r="AE7" i="19" s="1"/>
  <c r="AE8" i="19" a="1"/>
  <c r="AE8" i="19" s="1"/>
  <c r="AO8" i="19" s="1"/>
  <c r="AE9" i="19" a="1"/>
  <c r="AE9" i="19" s="1"/>
  <c r="AE10" i="19" a="1"/>
  <c r="AE10" i="19" s="1"/>
  <c r="AO10" i="19" s="1"/>
  <c r="AE11" i="19" a="1"/>
  <c r="AE11" i="19" s="1"/>
  <c r="AE12" i="19" a="1"/>
  <c r="AE12" i="19" s="1"/>
  <c r="AE13" i="19" a="1"/>
  <c r="AE13" i="19" s="1"/>
  <c r="AE14" i="19" a="1"/>
  <c r="AE14" i="19" s="1"/>
  <c r="AE15" i="19" a="1"/>
  <c r="AE15" i="19" s="1"/>
  <c r="AE16" i="19" a="1"/>
  <c r="AE16" i="19" s="1"/>
  <c r="AE17" i="19" a="1"/>
  <c r="AE17" i="19" s="1"/>
  <c r="AE18" i="19" a="1"/>
  <c r="AE18" i="19" s="1"/>
  <c r="AE19" i="19" a="1"/>
  <c r="AE19" i="19" s="1"/>
  <c r="AO19" i="19" s="1"/>
  <c r="AE20" i="19" a="1"/>
  <c r="AE20" i="19" s="1"/>
  <c r="AE21" i="19" a="1"/>
  <c r="AE21" i="19" s="1"/>
  <c r="AE22" i="19" a="1"/>
  <c r="AE22" i="19" s="1"/>
  <c r="AE23" i="19" a="1"/>
  <c r="AE23" i="19" s="1"/>
  <c r="AE24" i="19" a="1"/>
  <c r="AE24" i="19" s="1"/>
  <c r="AO24" i="19" s="1"/>
  <c r="AE25" i="19" a="1"/>
  <c r="AE25" i="19" s="1"/>
  <c r="AE26" i="19" a="1"/>
  <c r="AE26" i="19" s="1"/>
  <c r="AO26" i="19" s="1"/>
  <c r="AE27" i="19" a="1"/>
  <c r="AE27" i="19" s="1"/>
  <c r="AE28" i="19" a="1"/>
  <c r="AE28" i="19" s="1"/>
  <c r="AO28" i="19" s="1"/>
  <c r="AE29" i="19" a="1"/>
  <c r="AE29" i="19" s="1"/>
  <c r="AO29" i="19" s="1"/>
  <c r="AE30" i="19" a="1"/>
  <c r="AE30" i="19" s="1"/>
  <c r="AO30" i="19" s="1"/>
  <c r="AE31" i="19" a="1"/>
  <c r="AE31" i="19" s="1"/>
  <c r="AE32" i="19" a="1"/>
  <c r="AE32" i="19" s="1"/>
  <c r="AE33" i="19" a="1"/>
  <c r="AE33" i="19" s="1"/>
  <c r="AE34" i="19" a="1"/>
  <c r="AE34" i="19" s="1"/>
  <c r="AO34" i="19" s="1"/>
  <c r="AE35" i="19" a="1"/>
  <c r="AE35" i="19" s="1"/>
  <c r="AO35" i="19" s="1"/>
  <c r="AE36" i="19" a="1"/>
  <c r="AE36" i="19" s="1"/>
  <c r="AE37" i="19" a="1"/>
  <c r="AE37" i="19" s="1"/>
  <c r="AE38" i="19" a="1"/>
  <c r="AE38" i="19" s="1"/>
  <c r="AE39" i="19" a="1"/>
  <c r="AE39" i="19" s="1"/>
  <c r="AE40" i="19" a="1"/>
  <c r="AE40" i="19" s="1"/>
  <c r="AE41" i="19" a="1"/>
  <c r="AE41" i="19" s="1"/>
  <c r="AE42" i="19" a="1"/>
  <c r="AE42" i="19" s="1"/>
  <c r="AE43" i="19" a="1"/>
  <c r="AE43" i="19" s="1"/>
  <c r="AE44" i="19" a="1"/>
  <c r="AE44" i="19" s="1"/>
  <c r="AE45" i="19" a="1"/>
  <c r="AE45" i="19" s="1"/>
  <c r="AE46" i="19" a="1"/>
  <c r="AE46" i="19" s="1"/>
  <c r="AO46" i="19" s="1"/>
  <c r="AE47" i="19" a="1"/>
  <c r="AE47" i="19" s="1"/>
  <c r="AE48" i="19" a="1"/>
  <c r="AE48" i="19" s="1"/>
  <c r="AE49" i="19" a="1"/>
  <c r="AE49" i="19" s="1"/>
  <c r="AE50" i="19" a="1"/>
  <c r="AE50" i="19" s="1"/>
  <c r="AE51" i="19" a="1"/>
  <c r="AE51" i="19" s="1"/>
  <c r="AE52" i="19" a="1"/>
  <c r="AE52" i="19" s="1"/>
  <c r="AS158" i="19" l="1"/>
  <c r="AS100" i="19"/>
  <c r="AS85" i="19"/>
  <c r="AS114" i="19"/>
  <c r="AS120" i="19"/>
  <c r="AS155" i="19"/>
  <c r="AS75" i="19"/>
  <c r="AS208" i="19"/>
  <c r="AS133" i="19"/>
  <c r="AS147" i="19"/>
  <c r="AS219" i="19"/>
  <c r="AS135" i="19"/>
  <c r="AS187" i="19"/>
  <c r="AS58" i="19"/>
  <c r="AS185" i="19"/>
  <c r="AS222" i="19"/>
  <c r="AS59" i="19"/>
  <c r="AS77" i="19"/>
  <c r="AS176" i="19"/>
  <c r="AS180" i="19"/>
  <c r="AS78" i="19"/>
  <c r="AS101" i="19"/>
  <c r="AS63" i="19"/>
  <c r="AS140" i="19"/>
  <c r="AS54" i="19"/>
  <c r="AS202" i="19"/>
  <c r="AS190" i="19"/>
  <c r="AS88" i="19"/>
  <c r="AS53" i="19"/>
  <c r="AS153" i="19"/>
  <c r="AS112" i="19"/>
  <c r="AS146" i="19"/>
  <c r="AS64" i="19"/>
  <c r="X3" i="19"/>
  <c r="Z3" i="19" s="1"/>
  <c r="AA3" i="19"/>
  <c r="AB3" i="19" s="1"/>
  <c r="W3" i="19"/>
  <c r="U3" i="19"/>
  <c r="T3" i="19"/>
  <c r="O3" i="19"/>
  <c r="P3" i="19"/>
  <c r="Q3" i="19" s="1"/>
  <c r="K3" i="19" a="1"/>
  <c r="K3" i="19" s="1"/>
  <c r="L3" i="19" s="1"/>
  <c r="N3" i="19"/>
  <c r="A3" i="19"/>
  <c r="AQ3" i="19" l="1"/>
  <c r="AR3" i="19"/>
  <c r="Y3" i="19"/>
  <c r="AF28" i="19"/>
  <c r="AF26" i="19"/>
  <c r="AP26" i="19" s="1"/>
  <c r="AF25" i="19"/>
  <c r="AP25" i="19" s="1"/>
  <c r="AF34" i="19"/>
  <c r="AP34" i="19" s="1"/>
  <c r="AF24" i="19"/>
  <c r="AF39" i="19"/>
  <c r="AP39" i="19" s="1"/>
  <c r="AF17" i="19"/>
  <c r="AP17" i="19" s="1"/>
  <c r="AF43" i="19"/>
  <c r="AP43" i="19" s="1"/>
  <c r="AF42" i="19"/>
  <c r="AP42" i="19" s="1"/>
  <c r="AF22" i="19"/>
  <c r="AP22" i="19" s="1"/>
  <c r="AF41" i="19"/>
  <c r="AP41" i="19" s="1"/>
  <c r="AF21" i="19"/>
  <c r="AP21" i="19" s="1"/>
  <c r="AF30" i="19"/>
  <c r="AP30" i="19" s="1"/>
  <c r="M3" i="19" a="1"/>
  <c r="M3" i="19" s="1"/>
  <c r="F3" i="19" s="1"/>
  <c r="AF45" i="19"/>
  <c r="AP45" i="19" s="1"/>
  <c r="AF5" i="19"/>
  <c r="AF4" i="19"/>
  <c r="AF51" i="19"/>
  <c r="AP51" i="19" s="1"/>
  <c r="AF11" i="19"/>
  <c r="AP11" i="19" s="1"/>
  <c r="AF46" i="19"/>
  <c r="AF48" i="19"/>
  <c r="AF8" i="19"/>
  <c r="AP8" i="19" s="1"/>
  <c r="AF47" i="19"/>
  <c r="AP47" i="19" s="1"/>
  <c r="AF7" i="19"/>
  <c r="AP7" i="19" s="1"/>
  <c r="R3" i="19" a="1"/>
  <c r="R3" i="19" s="1"/>
  <c r="AF52" i="19"/>
  <c r="AP52" i="19" s="1"/>
  <c r="AF12" i="19"/>
  <c r="AP12" i="19" s="1"/>
  <c r="AF10" i="19"/>
  <c r="AF49" i="19"/>
  <c r="AP49" i="19" s="1"/>
  <c r="AF9" i="19"/>
  <c r="AP9" i="19" s="1"/>
  <c r="AF13" i="19"/>
  <c r="AP13" i="19" s="1"/>
  <c r="AS22" i="19"/>
  <c r="V3" i="19"/>
  <c r="AP5" i="19" l="1"/>
  <c r="AI5" i="19"/>
  <c r="AS5" i="19" s="1"/>
  <c r="AP24" i="19"/>
  <c r="AI24" i="19"/>
  <c r="AP4" i="19"/>
  <c r="AI4" i="19"/>
  <c r="AP10" i="19"/>
  <c r="AI10" i="19"/>
  <c r="AS10" i="19" s="1"/>
  <c r="AI46" i="19"/>
  <c r="AP46" i="19"/>
  <c r="AP48" i="19"/>
  <c r="AI48" i="19"/>
  <c r="AS48" i="19" s="1"/>
  <c r="AP28" i="19"/>
  <c r="AI28" i="19"/>
  <c r="AS28" i="19" s="1"/>
  <c r="AE3" i="19" a="1"/>
  <c r="AE3" i="19" s="1"/>
  <c r="AO3" i="19" s="1"/>
  <c r="AF44" i="19"/>
  <c r="AP44" i="19" s="1"/>
  <c r="AF23" i="19"/>
  <c r="AF29" i="19"/>
  <c r="AP29" i="19" s="1"/>
  <c r="AF31" i="19"/>
  <c r="AP31" i="19" s="1"/>
  <c r="AF36" i="19"/>
  <c r="AP36" i="19" s="1"/>
  <c r="AF3" i="19"/>
  <c r="AF32" i="19"/>
  <c r="AP32" i="19" s="1"/>
  <c r="AF20" i="19"/>
  <c r="AF40" i="19"/>
  <c r="AP40" i="19" s="1"/>
  <c r="AF37" i="19"/>
  <c r="AP37" i="19" s="1"/>
  <c r="AF27" i="19"/>
  <c r="AF6" i="19"/>
  <c r="AF18" i="19"/>
  <c r="AP18" i="19" s="1"/>
  <c r="AF38" i="19"/>
  <c r="AP38" i="19" s="1"/>
  <c r="AF50" i="19"/>
  <c r="AF33" i="19"/>
  <c r="AP33" i="19" s="1"/>
  <c r="AF15" i="19"/>
  <c r="AP15" i="19" s="1"/>
  <c r="AF35" i="19"/>
  <c r="AP35" i="19" s="1"/>
  <c r="AF19" i="19"/>
  <c r="AF16" i="19"/>
  <c r="AF14" i="19"/>
  <c r="AS46" i="19"/>
  <c r="AS32" i="19"/>
  <c r="AS24" i="19"/>
  <c r="AS45" i="19"/>
  <c r="AS35" i="19"/>
  <c r="AS34" i="19"/>
  <c r="AS38" i="19"/>
  <c r="AS21" i="19"/>
  <c r="AS30" i="19"/>
  <c r="AS51" i="19"/>
  <c r="AS42" i="19"/>
  <c r="AS52" i="19"/>
  <c r="AS39" i="19"/>
  <c r="AS7" i="19"/>
  <c r="AS11" i="19"/>
  <c r="AS33" i="19"/>
  <c r="AS49" i="19"/>
  <c r="AS26" i="19"/>
  <c r="AS29" i="19"/>
  <c r="AS43" i="19"/>
  <c r="AS13" i="19"/>
  <c r="AS31" i="19"/>
  <c r="AS40" i="19"/>
  <c r="AP50" i="19" l="1"/>
  <c r="AI50" i="19"/>
  <c r="AP6" i="19"/>
  <c r="AI6" i="19"/>
  <c r="AS6" i="19" s="1"/>
  <c r="AP19" i="19"/>
  <c r="AI19" i="19"/>
  <c r="AS19" i="19" s="1"/>
  <c r="AP27" i="19"/>
  <c r="AI27" i="19"/>
  <c r="AS27" i="19" s="1"/>
  <c r="AP14" i="19"/>
  <c r="AI14" i="19"/>
  <c r="AI16" i="19"/>
  <c r="AP16" i="19"/>
  <c r="AP20" i="19"/>
  <c r="AI20" i="19"/>
  <c r="AS20" i="19" s="1"/>
  <c r="AS23" i="19"/>
  <c r="AP23" i="19"/>
  <c r="AP3" i="19"/>
  <c r="AI3" i="19"/>
  <c r="AS9" i="19"/>
  <c r="AS41" i="19"/>
  <c r="AO32" i="19"/>
  <c r="AO27" i="19"/>
  <c r="AO50" i="19"/>
  <c r="AO20" i="19"/>
  <c r="AO41" i="19"/>
  <c r="AO17" i="19"/>
  <c r="AO7" i="19"/>
  <c r="AO14" i="19"/>
  <c r="AO40" i="19"/>
  <c r="AO45" i="19"/>
  <c r="AO39" i="19"/>
  <c r="AO12" i="19"/>
  <c r="AO31" i="19"/>
  <c r="AO44" i="19"/>
  <c r="AO25" i="19"/>
  <c r="AO6" i="19"/>
  <c r="AO15" i="19"/>
  <c r="AO42" i="19"/>
  <c r="AO22" i="19"/>
  <c r="AO18" i="19"/>
  <c r="AO21" i="19"/>
  <c r="AO49" i="19"/>
  <c r="AO13" i="19"/>
  <c r="AO5" i="19"/>
  <c r="AO37" i="19"/>
  <c r="AO36" i="19"/>
  <c r="AO33" i="19"/>
  <c r="AO16" i="19"/>
  <c r="AO23" i="19"/>
  <c r="AO38" i="19"/>
  <c r="AO47" i="19"/>
  <c r="AO48" i="19"/>
  <c r="AO9" i="19"/>
  <c r="AO51" i="19"/>
  <c r="AO11" i="19"/>
  <c r="AO52" i="19"/>
  <c r="AO43" i="19"/>
  <c r="AS37" i="19"/>
  <c r="AS18" i="19"/>
  <c r="AS12" i="19"/>
  <c r="AS47" i="19"/>
  <c r="AS8" i="19"/>
  <c r="AS15" i="19"/>
  <c r="AS4" i="19"/>
  <c r="AS25" i="19"/>
  <c r="AS3" i="19" l="1"/>
  <c r="AS50" i="19"/>
  <c r="AS14" i="19"/>
  <c r="AS17" i="19"/>
  <c r="AS44" i="19"/>
  <c r="AS16" i="19"/>
  <c r="AS3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<sst xmlns="http://schemas.openxmlformats.org/spreadsheetml/2006/main" count="4981" uniqueCount="1095">
  <si>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</si>
  <si>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</si>
  <si>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</si>
  <si>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</si>
  <si>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</si>
  <si>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</si>
  <si>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</si>
  <si>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</si>
  <si>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</si>
  <si>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</si>
  <si>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</si>
  <si>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</si>
  <si>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</si>
  <si>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</si>
  <si>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</si>
  <si>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</si>
  <si>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</si>
  <si>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</si>
  <si>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</si>
  <si>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</si>
  <si>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</si>
  <si>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MX</t>
  </si>
  <si>
    <t>N0</t>
  </si>
  <si>
    <t>T2</t>
  </si>
  <si>
    <t>3.5cm</t>
  </si>
  <si>
    <t>Absent</t>
  </si>
  <si>
    <t>negative</t>
  </si>
  <si>
    <t>Margins uninvolved by carcinoma</t>
  </si>
  <si>
    <t>M1</t>
  </si>
  <si>
    <t>Follicular</t>
  </si>
  <si>
    <t>2.8cm</t>
  </si>
  <si>
    <t>Present</t>
  </si>
  <si>
    <t>Margin(s) involved by carcinoma</t>
  </si>
  <si>
    <t>follicular variant</t>
  </si>
  <si>
    <t>1.3cm</t>
  </si>
  <si>
    <t>N1a</t>
  </si>
  <si>
    <t>T3</t>
  </si>
  <si>
    <t>tall cell variant</t>
  </si>
  <si>
    <t>2.4cm</t>
  </si>
  <si>
    <t>2.5cm</t>
  </si>
  <si>
    <t>Not identified</t>
  </si>
  <si>
    <t>positive</t>
  </si>
  <si>
    <t>T1</t>
  </si>
  <si>
    <t>Nx</t>
  </si>
  <si>
    <t>Papillary carcinoma, follicular variant</t>
  </si>
  <si>
    <t>Negative</t>
  </si>
  <si>
    <t>T1b</t>
  </si>
  <si>
    <t>Not Identified</t>
  </si>
  <si>
    <t>classical type</t>
  </si>
  <si>
    <t>2.2cm</t>
  </si>
  <si>
    <t>present</t>
  </si>
  <si>
    <t>Free of tumor</t>
  </si>
  <si>
    <t>T1a</t>
  </si>
  <si>
    <t>papillary</t>
  </si>
  <si>
    <t>Tumor is present at inked anterior margin</t>
  </si>
  <si>
    <t>Focal</t>
  </si>
  <si>
    <t>1.2cm</t>
  </si>
  <si>
    <t>Focal Invasion</t>
  </si>
  <si>
    <t>1.8cm</t>
  </si>
  <si>
    <t>TCGA-EM-A22O</t>
  </si>
  <si>
    <t>focal extent (less than 4 vessels)</t>
  </si>
  <si>
    <t>2.6cm</t>
  </si>
  <si>
    <t>Margins are uninvolved</t>
  </si>
  <si>
    <t>TCGA-FY-A40N</t>
  </si>
  <si>
    <t>1.7cm</t>
  </si>
  <si>
    <t>Extensive (4 or more vessels)</t>
  </si>
  <si>
    <t>Classical (usual)</t>
  </si>
  <si>
    <t>Present, minimal</t>
  </si>
  <si>
    <t>3.2cm</t>
  </si>
  <si>
    <t>I</t>
  </si>
  <si>
    <t>not identified</t>
  </si>
  <si>
    <t>Focal invasion</t>
  </si>
  <si>
    <t>Present, extent widely invasive</t>
  </si>
  <si>
    <t>classical variant</t>
  </si>
  <si>
    <t>3.0cm</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</si>
  <si>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</si>
  <si>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</si>
  <si>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</si>
  <si>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</si>
  <si>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</si>
  <si>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</si>
  <si>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</si>
  <si>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</si>
  <si>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</si>
  <si>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</si>
  <si>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</si>
  <si>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</si>
  <si>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</si>
  <si>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</si>
  <si>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</si>
  <si>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</si>
  <si>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</si>
  <si>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</si>
  <si>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</si>
  <si>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</si>
  <si>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</si>
  <si>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</si>
  <si>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</si>
  <si>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</si>
  <si>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</si>
  <si>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</si>
  <si>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</si>
  <si>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</si>
  <si>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</si>
  <si>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</si>
  <si>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</si>
  <si>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</si>
  <si>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</si>
  <si>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</si>
  <si>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</si>
  <si>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</si>
  <si>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</si>
  <si>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</si>
  <si>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</si>
  <si>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</si>
  <si>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</si>
  <si>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</si>
  <si>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</si>
  <si>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</si>
  <si>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</si>
  <si>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</si>
  <si>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</si>
  <si>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</si>
  <si>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</si>
  <si>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</si>
  <si>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papillary thyroid carcinoma</t>
  </si>
  <si>
    <t>3.2 cm</t>
  </si>
  <si>
    <t>3.1 cm</t>
  </si>
  <si>
    <t>Not mentioned</t>
  </si>
  <si>
    <t>Not applicable</t>
  </si>
  <si>
    <t>Papillary carcinoma, classical type</t>
  </si>
  <si>
    <t>2.2 cm</t>
  </si>
  <si>
    <t>Partially surrounded</t>
  </si>
  <si>
    <t>3.0 cm</t>
  </si>
  <si>
    <t>0.6 cm</t>
  </si>
  <si>
    <t>None Identified</t>
  </si>
  <si>
    <t>Right paratracheal</t>
  </si>
  <si>
    <t>0.8cm</t>
  </si>
  <si>
    <t>0.8 cm</t>
  </si>
  <si>
    <t>2.1 cm</t>
  </si>
  <si>
    <t>Invades: perithyroidal fibroadipose tissue</t>
  </si>
  <si>
    <t>2.0 cm</t>
  </si>
  <si>
    <t>1.2 cm</t>
  </si>
  <si>
    <t>2 cm</t>
  </si>
  <si>
    <t>0.5 cm</t>
  </si>
  <si>
    <t>Papillary thyroid carcinoma</t>
  </si>
  <si>
    <t>1.8 cm</t>
  </si>
  <si>
    <t>1 cm</t>
  </si>
  <si>
    <t>Papillary carcinoma, classical (usual)</t>
  </si>
  <si>
    <t>Left paratracheal</t>
  </si>
  <si>
    <t>Present, extent minimal</t>
  </si>
  <si>
    <t>Minimal</t>
  </si>
  <si>
    <t>4.0 cm</t>
  </si>
  <si>
    <t>pN1b</t>
  </si>
  <si>
    <t>1.7 cm</t>
  </si>
  <si>
    <t>Multifocal</t>
  </si>
  <si>
    <t>Papillary carcinoma, Classical (usual)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</si>
  <si>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</si>
  <si>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</si>
  <si>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</si>
  <si>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</si>
  <si>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</si>
  <si>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</si>
  <si>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</si>
  <si>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</si>
  <si>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</si>
  <si>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</si>
  <si>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</si>
  <si>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</si>
  <si>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</si>
  <si>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</si>
  <si>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</si>
  <si>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</si>
  <si>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</si>
  <si>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</si>
  <si>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</si>
  <si>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</si>
  <si>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</si>
  <si>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</si>
  <si>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</si>
  <si>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</si>
  <si>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</si>
  <si>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</si>
  <si>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</si>
  <si>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None</t>
  </si>
  <si>
    <t>2.6 cm</t>
  </si>
  <si>
    <t>3.6 cm</t>
  </si>
  <si>
    <t>0.3 cm</t>
  </si>
  <si>
    <t>4.4cm</t>
  </si>
  <si>
    <t>Margins involved by carcinoma</t>
  </si>
  <si>
    <t>4.4 cm</t>
  </si>
  <si>
    <t>Not answered</t>
  </si>
  <si>
    <t>No capsular invasion is seen</t>
  </si>
  <si>
    <t>Identified</t>
  </si>
  <si>
    <t>Central Compartment</t>
  </si>
  <si>
    <t>Follicular Variant</t>
  </si>
  <si>
    <t>N1</t>
  </si>
  <si>
    <t>Left Lobe</t>
  </si>
  <si>
    <t>Uninvolved</t>
  </si>
  <si>
    <t>1 mm</t>
  </si>
  <si>
    <t>Positive</t>
  </si>
  <si>
    <t>extensive</t>
  </si>
  <si>
    <t>Margins(s) involved by carcinoma</t>
  </si>
  <si>
    <t>1.4 cm</t>
  </si>
  <si>
    <t>Not mentioned in the provided clinical note</t>
  </si>
  <si>
    <t>T4</t>
  </si>
  <si>
    <t>Level VI (pretracheal, paratracheal, and prelaryngeal/Delphian)</t>
  </si>
  <si>
    <t>pMx</t>
  </si>
  <si>
    <t>Two foci</t>
  </si>
  <si>
    <t>5.5 cm</t>
  </si>
  <si>
    <t>Uninvolved by carcinoma</t>
  </si>
  <si>
    <t>Conventional Type</t>
  </si>
  <si>
    <t>Classical</t>
  </si>
  <si>
    <t>Encapsulated follicular variant</t>
  </si>
  <si>
    <t>Partial encapsulated</t>
  </si>
  <si>
    <t>Classical type</t>
  </si>
  <si>
    <t>left paratracheal</t>
  </si>
  <si>
    <t>BRAFV600E mutation</t>
  </si>
  <si>
    <t>3.2 CM</t>
  </si>
  <si>
    <t>5.0 CM</t>
  </si>
  <si>
    <t>3.4 cm</t>
  </si>
  <si>
    <t>4.5 cm</t>
  </si>
  <si>
    <t>RET/PTC1 rearrangement</t>
  </si>
  <si>
    <t>With Tall Cell Features</t>
  </si>
  <si>
    <t>5.0 cm</t>
  </si>
  <si>
    <t>Extensive</t>
  </si>
  <si>
    <t>Multiple foci</t>
  </si>
  <si>
    <t>NRAS codon 61 mutation</t>
  </si>
  <si>
    <t>3.3 cm</t>
  </si>
  <si>
    <t>Isthmus</t>
  </si>
  <si>
    <t>2.3 cm</t>
  </si>
  <si>
    <t>No capsular invasion</t>
  </si>
  <si>
    <t>BRAF p.V600E</t>
  </si>
  <si>
    <t>3.8 cm</t>
  </si>
  <si>
    <t>5 mm</t>
  </si>
  <si>
    <t>2.9 cm</t>
  </si>
  <si>
    <t>focal</t>
  </si>
  <si>
    <t>Focally positive anterior margin (A9, 10); &lt;1mm to posterior margin (A18)</t>
  </si>
  <si>
    <t>left peritracheal</t>
  </si>
  <si>
    <t>4.2 cm</t>
  </si>
  <si>
    <t>Present, multifocal</t>
  </si>
  <si>
    <t>Focus suspicious for extra thyroidal involvement of adipose tissue</t>
  </si>
  <si>
    <t>Negative but close to black inked posterior (&lt;1 mm)</t>
  </si>
  <si>
    <t>7mm</t>
  </si>
  <si>
    <t>2.8 x 1.9 x 1.7 cm</t>
  </si>
  <si>
    <t>not encapsulated</t>
  </si>
  <si>
    <t>present (A1, A3)</t>
  </si>
  <si>
    <t>No definite extrathyroidal extension is noted</t>
  </si>
  <si>
    <t>1.1 cm</t>
  </si>
  <si>
    <t>follicular variant with oncocytic features</t>
  </si>
  <si>
    <t>5 cm</t>
  </si>
  <si>
    <t>Focal lymphovascular invasion is Identified</t>
  </si>
  <si>
    <t>Foci of tumor-capsule Invasion are noted</t>
  </si>
  <si>
    <t>Invades perithyroid fibroadipose tissue</t>
  </si>
  <si>
    <t>For the largest tumor focus</t>
  </si>
  <si>
    <t>Tumor is present at the inked anterior margin</t>
  </si>
  <si>
    <t>Extensive Invasion</t>
  </si>
  <si>
    <t>0.2cm</t>
  </si>
  <si>
    <t>0.3cm</t>
  </si>
  <si>
    <t>No definite vascular invasion Is noted</t>
  </si>
  <si>
    <t>Invades:perithyroidal soft tissue</t>
  </si>
  <si>
    <t>No definite capsular invasion is noted</t>
  </si>
  <si>
    <t>4.9 cm</t>
  </si>
  <si>
    <t>0.55 cm</t>
  </si>
  <si>
    <t>4 cm</t>
  </si>
  <si>
    <t>1.1cm</t>
  </si>
  <si>
    <t>invades : fibroadipose tissue</t>
  </si>
  <si>
    <t>Left neck level six and seven</t>
  </si>
  <si>
    <t>0.9 cm</t>
  </si>
  <si>
    <t>Follicular variant with oncocytic features</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</si>
  <si>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</si>
  <si>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</si>
  <si>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</si>
  <si>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</si>
  <si>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</si>
  <si>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</si>
  <si>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</si>
  <si>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</si>
  <si>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Invades: parathyroid fibroadipose tissue</t>
  </si>
  <si>
    <t>5.2 cm</t>
  </si>
  <si>
    <t>Invades:peri-thyroid fibroadipose tissue</t>
  </si>
  <si>
    <t>Invades:perithyroidal fibroadipose tissue</t>
  </si>
  <si>
    <t>Invades:fibroadipose tissue</t>
  </si>
  <si>
    <t>Focal extrathyroidal extension into the fibroadipose tissue of papillary microcarcinoma (left lobe, 0.8 cm)</t>
  </si>
  <si>
    <t>Invades:Perithyroidal adipose tissue</t>
  </si>
  <si>
    <t>Invades:peithyroidal tissue</t>
  </si>
  <si>
    <t>Tumor is present focally at the inked posterior margin</t>
  </si>
  <si>
    <t>1.8 x 1.2 cm</t>
  </si>
  <si>
    <t>2.1 x 1.9 cm</t>
  </si>
  <si>
    <t>2.5x2x1cm</t>
  </si>
  <si>
    <t>Tumor abut resection margin</t>
  </si>
  <si>
    <t>Present, extending into skeletal muscle</t>
  </si>
  <si>
    <t>Present, extending into fibroadipose tissue</t>
  </si>
  <si>
    <t>Focally present</t>
  </si>
  <si>
    <t>3.7 cm</t>
  </si>
  <si>
    <t>oncocytic or oxyphilic variant</t>
  </si>
  <si>
    <t>2.7cm</t>
  </si>
  <si>
    <t>pNO</t>
  </si>
  <si>
    <t>Present- extent minimal</t>
  </si>
  <si>
    <t>PN0</t>
  </si>
  <si>
    <t>2.0cm</t>
  </si>
  <si>
    <t>5.4cm</t>
  </si>
  <si>
    <t>2.3cm</t>
  </si>
  <si>
    <t>9.6cm</t>
  </si>
  <si>
    <t>2.9cm</t>
  </si>
  <si>
    <t>4.0cm</t>
  </si>
  <si>
    <t>5.0cm</t>
  </si>
  <si>
    <t>1.4cm</t>
  </si>
  <si>
    <t>4.1cm</t>
  </si>
  <si>
    <t>1.9cm</t>
  </si>
  <si>
    <t>pNx</t>
  </si>
  <si>
    <t>with tall cell features</t>
  </si>
  <si>
    <t>N1A</t>
  </si>
  <si>
    <t>9.4 cm</t>
  </si>
  <si>
    <t>Right paratracheal level 6</t>
  </si>
  <si>
    <t>Right paratracheal nodes, level 6</t>
  </si>
  <si>
    <t>Partially encapsulated</t>
  </si>
  <si>
    <t>Negative (R0)</t>
  </si>
  <si>
    <t>Focal capsular invasion</t>
  </si>
  <si>
    <t>Negative for neoplasm</t>
  </si>
  <si>
    <t>Present, widely invaded</t>
  </si>
  <si>
    <t>Left side</t>
  </si>
  <si>
    <t>Less than 4 vessels</t>
  </si>
  <si>
    <t>Central cervical lymph nodes</t>
  </si>
  <si>
    <t>3.5 mm</t>
  </si>
  <si>
    <t>papillary and follicular variant</t>
  </si>
  <si>
    <t>Extremely close, less than 0.5 mm</t>
  </si>
  <si>
    <t>2.7 cm</t>
  </si>
  <si>
    <t>Pretracheal</t>
  </si>
  <si>
    <t>Not definitively identified</t>
  </si>
  <si>
    <t>Focally present at the inked resection margins</t>
  </si>
  <si>
    <t>Classical (usual), Follicular variant</t>
  </si>
  <si>
    <t>1.9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</si>
  <si>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</si>
  <si>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</si>
  <si>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</si>
  <si>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</si>
  <si>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</si>
  <si>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</si>
  <si>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</si>
  <si>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</si>
  <si>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</si>
  <si>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</si>
  <si>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</si>
  <si>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</si>
  <si>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</si>
  <si>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</si>
  <si>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</si>
  <si>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</si>
  <si>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</si>
  <si>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</si>
  <si>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</si>
  <si>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</si>
  <si>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</si>
  <si>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</si>
  <si>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</si>
  <si>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</si>
  <si>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</si>
  <si>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</si>
  <si>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</si>
  <si>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</si>
  <si>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</si>
  <si>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</si>
  <si>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</si>
  <si>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</si>
  <si>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</si>
  <si>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</si>
  <si>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</si>
  <si>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</si>
  <si>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</si>
  <si>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</si>
  <si>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</si>
  <si>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</si>
  <si>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</si>
  <si>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</si>
  <si>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</si>
  <si>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</si>
  <si>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</si>
  <si>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</si>
  <si>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</si>
  <si>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</si>
  <si>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</si>
  <si>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</si>
  <si>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</si>
  <si>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</si>
  <si>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</si>
  <si>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</si>
  <si>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</si>
  <si>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</si>
  <si>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</si>
  <si>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</si>
  <si>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</si>
  <si>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</si>
  <si>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</si>
  <si>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</si>
  <si>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</si>
  <si>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</si>
  <si>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</si>
  <si>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</si>
  <si>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</si>
  <si>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</si>
  <si>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</si>
  <si>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</si>
  <si>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</si>
  <si>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</si>
  <si>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</si>
  <si>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</si>
  <si>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</si>
  <si>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</si>
  <si>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</si>
  <si>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</si>
  <si>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</si>
  <si>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</si>
  <si>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</si>
  <si>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</si>
  <si>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</si>
  <si>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</si>
  <si>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</si>
  <si>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</si>
  <si>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</si>
  <si>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</si>
  <si>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</si>
  <si>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</si>
  <si>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</si>
  <si>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</si>
  <si>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</si>
  <si>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</si>
  <si>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</si>
  <si>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</si>
  <si>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</si>
  <si>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</si>
  <si>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</si>
  <si>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</si>
  <si>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</si>
  <si>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</si>
  <si>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</si>
  <si>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</si>
  <si>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</si>
  <si>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</si>
  <si>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</si>
  <si>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</si>
  <si>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</si>
  <si>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</si>
  <si>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</si>
  <si>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</si>
  <si>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</si>
  <si>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</si>
  <si>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</si>
  <si>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</si>
  <si>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</si>
  <si>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</si>
  <si>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</si>
  <si>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</si>
  <si>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</si>
  <si>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</si>
  <si>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</si>
  <si>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</si>
  <si>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</si>
  <si>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</si>
  <si>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</si>
  <si>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</si>
  <si>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</si>
  <si>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</si>
  <si>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</si>
  <si>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</si>
  <si>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</si>
  <si>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</si>
  <si>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</si>
  <si>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</si>
  <si>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</si>
  <si>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</si>
  <si>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</si>
  <si>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</si>
  <si>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</si>
  <si>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</si>
  <si>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</si>
  <si>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</si>
  <si>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</si>
  <si>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</si>
  <si>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</si>
  <si>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</si>
  <si>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</si>
  <si>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</si>
  <si>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</si>
  <si>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</si>
  <si>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</si>
  <si>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</si>
  <si>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</si>
  <si>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</si>
  <si>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</si>
  <si>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</si>
  <si>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</si>
  <si>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</si>
  <si>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</si>
  <si>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</si>
  <si>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</si>
  <si>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</si>
  <si>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</si>
  <si>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</si>
  <si>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</si>
  <si>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</si>
  <si>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</si>
  <si>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</si>
  <si>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</si>
  <si>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</si>
  <si>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</si>
  <si>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</si>
  <si>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</si>
  <si>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</si>
  <si>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</si>
  <si>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</si>
  <si>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</si>
  <si>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</si>
  <si>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</si>
  <si>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</si>
  <si>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</si>
  <si>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</si>
  <si>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</si>
  <si>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</si>
  <si>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</si>
  <si>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</si>
  <si>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</si>
  <si>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</si>
  <si>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</si>
  <si>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</si>
  <si>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</si>
  <si>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</si>
  <si>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</si>
  <si>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</si>
  <si>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</si>
  <si>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</si>
  <si>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</si>
  <si>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</si>
  <si>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</si>
  <si>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</si>
  <si>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</si>
  <si>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</si>
  <si>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</si>
  <si>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</si>
  <si>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</si>
  <si>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</si>
  <si>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</si>
  <si>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</si>
  <si>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</si>
  <si>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</si>
  <si>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</si>
  <si>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</si>
  <si>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</si>
  <si>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</si>
  <si>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</si>
  <si>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</si>
  <si>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</si>
  <si>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</si>
  <si>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</si>
  <si>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</si>
  <si>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</si>
  <si>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</si>
  <si>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</si>
  <si>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</si>
  <si>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</si>
  <si>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</si>
  <si>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</si>
  <si>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</si>
  <si>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</si>
  <si>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</si>
  <si>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</si>
  <si>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</si>
  <si>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</si>
  <si>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</si>
  <si>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</si>
  <si>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</si>
  <si>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</si>
  <si>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</si>
  <si>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</si>
  <si>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</si>
  <si>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</si>
  <si>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</si>
  <si>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</si>
  <si>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</si>
  <si>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</si>
  <si>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</si>
  <si>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</si>
  <si>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</si>
  <si>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</si>
  <si>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</si>
  <si>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</si>
  <si>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</si>
  <si>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</si>
  <si>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</si>
  <si>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</si>
  <si>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</si>
  <si>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</si>
  <si>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</si>
  <si>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</si>
  <si>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</si>
  <si>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</si>
  <si>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</si>
  <si>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</si>
  <si>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</si>
  <si>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</si>
  <si>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</si>
  <si>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</si>
  <si>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</si>
  <si>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</si>
  <si>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</si>
  <si>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</si>
  <si>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</si>
  <si>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</si>
  <si>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</si>
  <si>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</si>
  <si>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</si>
  <si>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</si>
  <si>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</si>
  <si>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</si>
  <si>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</si>
  <si>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</si>
  <si>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</si>
  <si>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</si>
  <si>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</si>
  <si>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</si>
  <si>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</si>
  <si>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</si>
  <si>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0.28 cm</t>
  </si>
  <si>
    <t>Papillary Carcinoma</t>
  </si>
  <si>
    <t>DRAF mutation</t>
  </si>
  <si>
    <t>papillary carcinoma</t>
  </si>
  <si>
    <t>present, focal extension into perithyroidal soft tissues (C4)</t>
  </si>
  <si>
    <t>Tumor Is close to anterior margin (&lt; 1 mm)</t>
  </si>
  <si>
    <t>invades: extrathyroidal fibroadipose tissue</t>
  </si>
  <si>
    <t>Tumor is noted very close less than 0.2 mm from the inked margin</t>
  </si>
  <si>
    <t>Tumor is at the posterior margin</t>
  </si>
  <si>
    <t>Focal invasion for the classical type</t>
  </si>
  <si>
    <t>Tumor Is present less than 0.5 mm from surgical margin</t>
  </si>
  <si>
    <t>Right neck level two, Right neck level three, Right neck level four and five-B</t>
  </si>
  <si>
    <t>Invades:extrathyroidal fibrous tissue, Focal</t>
  </si>
  <si>
    <t>Tumor is noted focally at the inked anterior margin</t>
  </si>
  <si>
    <t>Invades: focally into peril-thyroid fibroadipose tissue</t>
  </si>
  <si>
    <t>Partially surrounded for the largest tumor focus</t>
  </si>
  <si>
    <t>Tumor is present at inked and cauterized posterior margin</t>
  </si>
  <si>
    <t>Present, Minimal</t>
  </si>
  <si>
    <t>Oncocytic or oxyphilic variant</t>
  </si>
  <si>
    <t>Follicular variant, microcarcinoma (occult, small or microscopic) variant</t>
  </si>
  <si>
    <t>Poorly differentiated thyroid carcinomas, including insular carcinoma</t>
  </si>
  <si>
    <t>Papillary carcinoma; classical (usual)</t>
  </si>
  <si>
    <t>Minimal extrathyroidal extension into left inferior pole parathyroid gland</t>
  </si>
  <si>
    <t>Involved by invasive carcinoma (posterior surgical margin)</t>
  </si>
  <si>
    <t>Involved by invasive carcinoma (deep margin)</t>
  </si>
  <si>
    <t>3 of 15 lymph nodes</t>
  </si>
  <si>
    <t>Papillary carcinoma, classical</t>
  </si>
  <si>
    <t>Present, minimal extent</t>
  </si>
  <si>
    <t>Minimal, extending into perithyroidal adipose tissue</t>
  </si>
  <si>
    <t>pNb</t>
  </si>
  <si>
    <t>Focally Present</t>
  </si>
  <si>
    <t>Pretracheal lymph nodes</t>
  </si>
  <si>
    <t>BRAF, NRAS61, HRAS61, KRAS12/13 NOT identified. FISH test results are negative for RET/PTC rearrangement.</t>
  </si>
  <si>
    <t>Level 6</t>
  </si>
  <si>
    <t>Papillary carcinoma, columnar cell variant</t>
  </si>
  <si>
    <t>Carcinoma is &lt;0.1 CM from the margin</t>
  </si>
  <si>
    <t>Not specified</t>
  </si>
  <si>
    <t>Oncocytic/Warthin-Like Variant</t>
  </si>
  <si>
    <t>BRAF codon 600 mutation</t>
  </si>
  <si>
    <t>Papillary carcinoma tall cell variant</t>
  </si>
  <si>
    <t>2.4 x 2.2 x 1.3 cm</t>
  </si>
  <si>
    <t>papillary carcinoma of thyroid</t>
  </si>
  <si>
    <t>mixed follicular and papillary variants</t>
  </si>
  <si>
    <t>carcinoma focally abuts the black inked posterior margin (C5), remaining margins negative for definite tumor</t>
  </si>
  <si>
    <t>A6, 12, 18</t>
  </si>
  <si>
    <t>1a</t>
  </si>
  <si>
    <t>focally to 1 mm of the anterior and posterior margins of the right superior pole</t>
  </si>
  <si>
    <t>negative but close</t>
  </si>
  <si>
    <t>Papillary carcinoma, classical type with tall cell features</t>
  </si>
  <si>
    <t>Papillary carcinoma, follicular variant with oncocytic features</t>
  </si>
  <si>
    <t>Para tracheal, Peri thyroidal</t>
  </si>
  <si>
    <t>Delphian</t>
  </si>
  <si>
    <t>Classical type, Follicular variant, Microcarcinomas</t>
  </si>
  <si>
    <t>1.8 cm (right lobe)</t>
  </si>
  <si>
    <t>Papillary microcarcinoma</t>
  </si>
  <si>
    <t>Very focal extra-thyroid extension Into adipose tissue by the Isthmic microcarcinoma</t>
  </si>
  <si>
    <t>Right lobe: 4.6 cm, isthmus: 3.5 cm</t>
  </si>
  <si>
    <t>Delphian node, Right paratracheal lymph node</t>
  </si>
  <si>
    <t>Invades: extrathyroidal adipose tissue, Focal</t>
  </si>
  <si>
    <t>Papillary carcinoma, classical type with oncocytic features</t>
  </si>
  <si>
    <t>Not identified (for classical type carcinomas)</t>
  </si>
  <si>
    <t>Identified, at 3 foci of vascular invasion including a focus in the extrathyroidal tissue</t>
  </si>
  <si>
    <t>One focus</t>
  </si>
  <si>
    <t>Right neck level two, Right neck level three, Right neck level four, Central compartment neck</t>
  </si>
  <si>
    <t>Right paratracheal, Left paratracheal</t>
  </si>
  <si>
    <t>diffuse sclerosing variant</t>
  </si>
  <si>
    <t>Margins: Margins uninvolved by carcinoma</t>
  </si>
  <si>
    <t>2.5 x 3 x 2 cm</t>
  </si>
  <si>
    <t>With Oncocytic and Follicular Components</t>
  </si>
  <si>
    <t>Papillary Thyroid Carcinoma, Follicular Variant</t>
  </si>
  <si>
    <t>Papillary Thyroid Carcinoma, Conventional Type</t>
  </si>
  <si>
    <t>extending into fibroadipose tissue and abutting skeletal muscle</t>
  </si>
  <si>
    <t>With higher-grade insular areas and necrosis</t>
  </si>
  <si>
    <t>Encapsulated, Locally invasive</t>
  </si>
  <si>
    <t>Papillary carcinoma, oncocytic or oxyphilic variant</t>
  </si>
  <si>
    <t>The dominant tumor is positive for HBME-1 (membranous and apical), cytokeratin 19 (membranous) and galectin-3 (cytoplasmic and focal nuclear)</t>
  </si>
  <si>
    <t>Margins: Margin(s) involved by carcinoma</t>
  </si>
  <si>
    <t>Ancillary Studies: Type: IHC</t>
  </si>
  <si>
    <t>Papillary carcinoma, follicular variant, Papillary carcinoma, macrofollicular variant, Papillary carcinoma, oncocytic or oxyphilic variant</t>
  </si>
  <si>
    <t>Right and central paratracheal nodes</t>
  </si>
  <si>
    <t>focal tall cell change (&lt;5%)</t>
  </si>
  <si>
    <t>Both the dominant 1.8 cm and the second dominant 0.6 cm lesions come within 0.1 mm of the painted resection margin.</t>
  </si>
  <si>
    <t>with focal follicular growth</t>
  </si>
  <si>
    <t>Papillary carcinoma with focal tall cell features</t>
  </si>
  <si>
    <t>Papillary carcinoma with tall cell features</t>
  </si>
  <si>
    <t>2.5 cm (left lobe)</t>
  </si>
  <si>
    <t>Papillary carcinoma, conventional type</t>
  </si>
  <si>
    <t>Left level 6</t>
  </si>
  <si>
    <t>Papillary Carcinoma, Follicular Variant</t>
  </si>
  <si>
    <t>Lateral neck</t>
  </si>
  <si>
    <t>No definitive lymphovascular invasion identified</t>
  </si>
  <si>
    <t>Focal invasion of tumor into the capsule is noted</t>
  </si>
  <si>
    <t>Negative resection margins</t>
  </si>
  <si>
    <t>Margins uninvolved by invasive carcinoma</t>
  </si>
  <si>
    <t>Papillary Thyroid Carcinoma, Classical Variant</t>
  </si>
  <si>
    <t>Classical (usual) (60%), Follicular variant (40%)</t>
  </si>
  <si>
    <t>Margin uninvolved by carcinoma (within 1 mm)</t>
  </si>
  <si>
    <t>Follicular variant of papillary thyroid microcarcinoma</t>
  </si>
  <si>
    <t>Minimal extrathyroidal extension in the right lobe</t>
  </si>
  <si>
    <t>Positive in the right lobe</t>
  </si>
  <si>
    <t>3 CM</t>
  </si>
  <si>
    <t>Diffuse sclerosing variant</t>
  </si>
  <si>
    <t>1.5 x 2.2 x 5.0 cm</t>
  </si>
  <si>
    <t>IHC</t>
  </si>
  <si>
    <t>Level VI</t>
  </si>
  <si>
    <t>Involved by tumor</t>
  </si>
  <si>
    <t>5x3x3 cm</t>
  </si>
  <si>
    <t>1x0.7x0.7 cm</t>
  </si>
  <si>
    <t>1.5x1x 1 cm</t>
  </si>
  <si>
    <t>2 x 1.5 x 1.5 cm</t>
  </si>
  <si>
    <t>6.2 cm</t>
  </si>
  <si>
    <t>Present, extent widely Invasive</t>
  </si>
  <si>
    <t>4.2cm</t>
  </si>
  <si>
    <t>Present, extent widely invasive.</t>
  </si>
  <si>
    <t>4.5cm</t>
  </si>
  <si>
    <t>Present extent minimal</t>
  </si>
  <si>
    <t>4.7cm</t>
  </si>
  <si>
    <t>N/A(unencapsulated)</t>
  </si>
  <si>
    <t>1.1 x 1.1 x 1.0 cm</t>
  </si>
  <si>
    <t>Present: Multiple foci</t>
  </si>
  <si>
    <t>Margins uninvolved by carcinoma (tumor closely approaches but is not present at inked margin)</t>
  </si>
  <si>
    <t>Right and pyramidal lobes</t>
  </si>
  <si>
    <t>Right and central, neck</t>
  </si>
  <si>
    <t>left paratracheal node</t>
  </si>
  <si>
    <t>Right Paratracheal, Left paratracheal and upper mediastinal</t>
  </si>
  <si>
    <t>BRCA1 mutation</t>
  </si>
  <si>
    <t>2.5 CM</t>
  </si>
  <si>
    <t>Central Neck Contents, Isthmus</t>
  </si>
  <si>
    <t>Delphan lymph node</t>
  </si>
  <si>
    <t>0.7 x 0.7 x 0.7</t>
  </si>
  <si>
    <t>Lymphocyte invasion - present</t>
  </si>
  <si>
    <t>2.5x2x1cm (right) and 1.5x1x1cm (left)</t>
  </si>
  <si>
    <t>6.6 cm</t>
  </si>
  <si>
    <t>Papillary carcinoma, classical.(usual)</t>
  </si>
  <si>
    <t>Papillary carcinoma, other variant with focal Warthin-like and hobnail cell change, and cribriform-morular architecture</t>
  </si>
  <si>
    <t>Neoplasm is focally present at the inked margin in part B (slide B3)</t>
  </si>
  <si>
    <t>Superior midline, Additional superior midline, Suspicious lymph node at midline, Right central compartment</t>
  </si>
  <si>
    <t>Positive (Right Lobe)</t>
  </si>
  <si>
    <t>T1.7</t>
  </si>
  <si>
    <t>3.5cm, left lobe</t>
  </si>
  <si>
    <t>at least 6cm</t>
  </si>
  <si>
    <t>Not Applicable</t>
  </si>
  <si>
    <t>1 (left lobe)</t>
  </si>
  <si>
    <t>T1.1</t>
  </si>
  <si>
    <t>Metastatic papillary thyroid carcinoma</t>
  </si>
  <si>
    <t>The 1.5 cm focus (slide no 2E) Is negative for Galectin-3 and is focally positive for cytokeratin 19. Few cells are positive for HBME-1 with an apical and membranous pattern.</t>
  </si>
  <si>
    <t>Metastatic classical variant papillary thyroid carcinoma, Metastatic follicular variant papillary thyroid carcinoma</t>
  </si>
  <si>
    <t>4.8 cm</t>
  </si>
  <si>
    <t>Calcitonin stains foci of mild reactive C-cell hyperplasia. The dominant nodule is positive for thyroglobulin and negative for calcitonin, monoclonal CEA and chromogranin.</t>
  </si>
  <si>
    <t>with focal Warthin-like areas (10%) and tall cell change (&lt;5%)</t>
  </si>
  <si>
    <t>Left lateral central compartment, Left medial central compartment</t>
  </si>
  <si>
    <t>All surgical margins are free of tumor</t>
  </si>
  <si>
    <t>N/A</t>
  </si>
  <si>
    <t>R0, negative</t>
  </si>
  <si>
    <t>Papillary thyroid carcinoma, conventional type</t>
  </si>
  <si>
    <t>Negative for tumor (see comment)</t>
  </si>
  <si>
    <t>Classical (usual), Follicular variant, with focal tall cell change</t>
  </si>
  <si>
    <t>PNX</t>
  </si>
  <si>
    <t>single focus of extrathyroid vascular invasion in small vessel</t>
  </si>
  <si>
    <t>Right level IV lymph nodes</t>
  </si>
  <si>
    <t>Margins are free of tumor</t>
  </si>
  <si>
    <t>Cystic, Oncocytic Variant</t>
  </si>
  <si>
    <t>Oncytic variant</t>
  </si>
  <si>
    <t>Mutations in BRAF, NRAS61, HRAS61, KRAS12/13 and RET/PTC1 and RETIPTC3 rearrangements NOT identified</t>
  </si>
  <si>
    <t>BRAF mutation Identified</t>
  </si>
  <si>
    <t>HRAS</t>
  </si>
  <si>
    <t>Central Compartment, Right Lateral Neck</t>
  </si>
  <si>
    <t>Not identified (BRAF, NRAS61, HRAS61, KRAS12/13 and RET/PTC1 and RET/PTC3 rearrangements)</t>
  </si>
  <si>
    <t>p.V600E, c.1798T&gt;A (Right) and p.V600E, c.1799T&gt;A (Left)</t>
  </si>
  <si>
    <t>Papillary carcinoma, follicular variant, non-encapsulated</t>
  </si>
  <si>
    <t>Central Compartment Nodes</t>
  </si>
  <si>
    <t>BRAF mutation (p.V600E, C,1799T&gt;A)</t>
  </si>
  <si>
    <t>Papillary thyroid carcinoma, usual type</t>
  </si>
  <si>
    <t>with focal oncocytic cytoplasmic features</t>
  </si>
  <si>
    <t>not present</t>
  </si>
  <si>
    <t>surgical margins free of tumor</t>
  </si>
  <si>
    <t>['Delphian', 'Left paratrachea']</t>
  </si>
  <si>
    <t>['0.6cm', '1cm']</t>
  </si>
  <si>
    <t>invades the extrathyroidal adipose tissue</t>
  </si>
  <si>
    <t>Pretracheal, Delphian, Left paratracheal</t>
  </si>
  <si>
    <t>['Delphian node', 'Left tracheal node', 'Left low jugular node']</t>
  </si>
  <si>
    <t>Tumor foci range from 0.1 cm to 1.1 cm in greatest dimension</t>
  </si>
  <si>
    <t>Right neck contents level 2, Right neck contents level 3, Right neck contents level 4</t>
  </si>
  <si>
    <t>2.8 cm (right lobe) and 1.5 cm (left lobe)</t>
  </si>
  <si>
    <t>Follicular and microcarcinoma variants, one with tall cell features</t>
  </si>
  <si>
    <t>Pre-laryngeal level six, left neck contents, level three and four</t>
  </si>
  <si>
    <t>The dominant nodule in the right lobe measures 1.5 cm In greatest dimension</t>
  </si>
  <si>
    <t>The tumor foci greatest size range from less than 0.1 to 1.4 cm</t>
  </si>
  <si>
    <t>Partially and non-encapsulated foci</t>
  </si>
  <si>
    <t>Papillary carcinoma, macrofollicular variant</t>
  </si>
  <si>
    <t>right jugular, right posterior triangle, isthmic</t>
  </si>
  <si>
    <t>Left</t>
  </si>
  <si>
    <t>Left paratracheal, Central compartment, Right paratracheal</t>
  </si>
  <si>
    <t>focal hobnail change (&lt;5% of tumor)</t>
  </si>
  <si>
    <t>Multifocal papillary carcinoma</t>
  </si>
  <si>
    <t>Central compartment</t>
  </si>
  <si>
    <t>Right perithyroldal</t>
  </si>
  <si>
    <t>with focal tall cell change (&lt;5%), with focal Warthin-like change</t>
  </si>
  <si>
    <t>Left level III, IV, and V</t>
  </si>
  <si>
    <t>1 of 2 lymph nodes</t>
  </si>
  <si>
    <t>Involving thyroid capsule</t>
  </si>
  <si>
    <t>Focally involved by invasive carcinoma, specifically the left inferior pole</t>
  </si>
  <si>
    <t>1 (with a 0.4 cm papillary microcarcinoma)</t>
  </si>
  <si>
    <t>Tall Cell Variant</t>
  </si>
  <si>
    <t>Papillary carcinoma, follicular variant (Encapsulated)</t>
  </si>
  <si>
    <t>none</t>
  </si>
  <si>
    <t>Central neck</t>
  </si>
  <si>
    <t>Mediastinal central nodes</t>
  </si>
  <si>
    <t>left central neck, level 6</t>
  </si>
  <si>
    <t>Left paratracheal, Pretracheal</t>
  </si>
  <si>
    <t>Left paratracheal, Central compartment, Left lateral jugular</t>
  </si>
  <si>
    <t>Central compartment, right paratracheal, anterior mediastinum, right neck contents (anterior), right posterior neck contents, left anterior neck contents, left posterior neck contents</t>
  </si>
  <si>
    <t>Right Central neck contents, Left Central neck contents, Isthmus</t>
  </si>
  <si>
    <t>1FS: Lymph node with fibrotic Issue , no tumor seen.</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</si>
  <si>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</si>
  <si>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</si>
  <si>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</si>
  <si>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</si>
  <si>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</si>
  <si>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</si>
  <si>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PERFORMANCE</t>
  </si>
  <si>
    <t>high</t>
  </si>
  <si>
    <t>low</t>
  </si>
  <si>
    <t>BRAF V600E</t>
  </si>
  <si>
    <t>intermediate</t>
  </si>
  <si>
    <t>Intermediate</t>
  </si>
  <si>
    <t>minimal</t>
  </si>
  <si>
    <t>Focal (less than 4 vessels)</t>
  </si>
  <si>
    <t>oncocytic type</t>
  </si>
  <si>
    <t>Tall Cell Variant, Microcarcinoma, (with focal squamous metaplasia and hobnail features)</t>
  </si>
  <si>
    <t>All margins are negative</t>
  </si>
  <si>
    <t>BRAF, NRAS61, HRAS61, KRAS12/13 NOT Identified. FISH test results are negative for RET/PTC rearrangement.</t>
  </si>
  <si>
    <t>molecular addendum</t>
  </si>
  <si>
    <t>Level 2, Level 4</t>
  </si>
  <si>
    <t>Conventional with tall cell features</t>
  </si>
  <si>
    <t>Mutations in HRAS61 and KRAS12/13 NOT identified, Mutational analysis of BRAF, NRAS61 is INDETERMINATE due to poor quality of isolated DNA</t>
  </si>
  <si>
    <t>2/3, 1/6</t>
  </si>
  <si>
    <t>Lymph Node 13</t>
  </si>
  <si>
    <t>In progress</t>
  </si>
  <si>
    <t>Multiple foci identified</t>
  </si>
  <si>
    <t>Not present</t>
  </si>
  <si>
    <t>Mutations in BRAF, NRAS61, HRAS61, KRAS12/13, and RET/PTC1, RET/PTC3 and PAX8/PPARg rearrangements NOT identified</t>
  </si>
  <si>
    <t>At least 7 foci</t>
  </si>
  <si>
    <t>Angiolymphatic invasion present</t>
  </si>
  <si>
    <t>At least 5</t>
  </si>
  <si>
    <t>B. NO (tumoral-) CAPSULAR OR TRUE ANGIOLYMPHATIC INVASION (see comment)</t>
  </si>
  <si>
    <t>Conventional type</t>
  </si>
  <si>
    <t>pT1a</t>
  </si>
  <si>
    <t>BRAF (p.V600E, c.099T&gt;A)</t>
  </si>
  <si>
    <t>0.2 cm</t>
  </si>
  <si>
    <t>C</t>
  </si>
  <si>
    <t>D</t>
  </si>
  <si>
    <t>Level 6, left cervical</t>
  </si>
  <si>
    <t>Not specified in the provided note</t>
  </si>
  <si>
    <t>not involved</t>
  </si>
  <si>
    <t>['Superior thyroid pole']</t>
  </si>
  <si>
    <t>4.5 cm x 2.5 cm x 2.0 cm</t>
  </si>
  <si>
    <t>Follicular and solid types</t>
  </si>
  <si>
    <t>Right neck level 3</t>
  </si>
  <si>
    <t>right neck level 2B, central compartment right neck, right modified neck dissection (2, 3, 4)</t>
  </si>
  <si>
    <t>focal extracapsular extension identified (specimen E)</t>
  </si>
  <si>
    <t>carcinoma &lt;0.1 cm from the black inked posterior and blue inked anterior resection margins</t>
  </si>
  <si>
    <t>2.5 cm (right upper pole) and 1.7 cm (right lower pole)</t>
  </si>
  <si>
    <t>1 (main) + 0.35cm in right lobe (microcarcinoma)</t>
  </si>
  <si>
    <t>['Pre-laryngeal (Delphian)', 'Right paratracheal', 'Central compartment', 'Left paratracheal']</t>
  </si>
  <si>
    <t>At least 7 cm</t>
  </si>
  <si>
    <t>Extensive extension into peri-thyroidal fibroadipose tissue and skeletal muscle</t>
  </si>
  <si>
    <t>3 cm (left lobe and isthmus), 1.2 cm (right lobe)</t>
  </si>
  <si>
    <t>invades perithyroidal adipose tissue, Focal</t>
  </si>
  <si>
    <t>Left tracheo-esophageal groove and pre-tracheal dissection</t>
  </si>
  <si>
    <t>Right superior mediastinal tissue</t>
  </si>
  <si>
    <t>Classical, tall cell, microcarcinoma variants</t>
  </si>
  <si>
    <t>1.1 cm (for the classical type), 0.3 cm (tall cell), 0.25 and 0.35 cm (microcarcinoma)</t>
  </si>
  <si>
    <t>Extensive invasion of tumor capsule by the classical type</t>
  </si>
  <si>
    <t>Left lower pole, isthmus</t>
  </si>
  <si>
    <t>Left inferior parathyroid tissue</t>
  </si>
  <si>
    <t>Additional papillary microcarcinoma with tall cell features</t>
  </si>
  <si>
    <t>1 (main) + 1 microcarcinoma</t>
  </si>
  <si>
    <t>T1.6</t>
  </si>
  <si>
    <t>Right tracheo-esophageal grove and pre-tracheal lymph node, Right neck nodes levels three and four</t>
  </si>
  <si>
    <t>12 (Right tracheo-esophageal grove and pre-tracheal lymph node), 27 (Right neck nodes levels three and four)</t>
  </si>
  <si>
    <t>6 (Right tracheo-esophageal grove and pre-tracheal lymph node), 5 (Right neck nodes levels three and four)</t>
  </si>
  <si>
    <t>1.3cm (Right tracheo-esophageal grove and pre-tracheal lymph node), 1.2cm (Right neck nodes levels three and four)</t>
  </si>
  <si>
    <t>1 (main tumor) + 5 papillary microcarcinomas</t>
  </si>
  <si>
    <t>Invades:perithyroidal soft tissue and focally skeletal muscle</t>
  </si>
  <si>
    <t>['0.6cm', '1.2cm']</t>
  </si>
  <si>
    <t>Free of tumor (for classical type carcinomas)</t>
  </si>
  <si>
    <t>Pre-laryngeal</t>
  </si>
  <si>
    <t>Right lobe, lower lobe</t>
  </si>
  <si>
    <t>Infiltrative</t>
  </si>
  <si>
    <t>12, 9, 13, 3</t>
  </si>
  <si>
    <t>1, 1, 1</t>
  </si>
  <si>
    <t>0.5 cm, 0.15 cm, 2 cm</t>
  </si>
  <si>
    <t>The tumor foci range from 0.15 cm up to 1.6 cm In greatest dimension</t>
  </si>
  <si>
    <t>Left upper pole, Left lower pole</t>
  </si>
  <si>
    <t>Right paratracheal, Right level three and four, Left neck level three and four</t>
  </si>
  <si>
    <t>['Pretracheal tissue', 'Left paratracheal tissue (fs)', 'Left superior mediastinal tissue', 'Right paratracheal tissue']</t>
  </si>
  <si>
    <t>Pretracheal and superior mediastinal lymph nodes, Right paratracheal node</t>
  </si>
  <si>
    <t>No capsular invasion in the encapsulated nodule</t>
  </si>
  <si>
    <t>One of the microcarcinoma invades extra-thyroid fibroadipose tissue</t>
  </si>
  <si>
    <t>Perithyroid</t>
  </si>
  <si>
    <t>Classical type and four microcarcinomas</t>
  </si>
  <si>
    <t>perithyroidal (left side)</t>
  </si>
  <si>
    <t>3 (including microcarcinomas)</t>
  </si>
  <si>
    <t>Delphian lymph node</t>
  </si>
  <si>
    <t>['Right paratracheal', 'Superior mediastinal (right)', 'Lymph node lateral to the right RLN']</t>
  </si>
  <si>
    <t>['0.6 cm', '0.8 cm', '0.3 cm']</t>
  </si>
  <si>
    <t>Tumor is present at the anterior margin</t>
  </si>
  <si>
    <t>0.5cm</t>
  </si>
  <si>
    <t>['Delphian nodes', 'Right para-tracheal lymph node', 'Pre-tracheal tissue midline']</t>
  </si>
  <si>
    <t>['0.6cm', '0.7cm']</t>
  </si>
  <si>
    <t>left lobe</t>
  </si>
  <si>
    <t>Pretracheal, Delphian</t>
  </si>
  <si>
    <t>1 (in Pretracheal and Delphian)</t>
  </si>
  <si>
    <t>2 (one in left lobe and one in right upper pole)</t>
  </si>
  <si>
    <t>Tumor is present at the inked and cauterized margin</t>
  </si>
  <si>
    <t>Right neck level 5-B, Right neck levels 2-A and level 3, Right paratracheal, Left paratracheal</t>
  </si>
  <si>
    <t>['Right paratracheal lymph nodes', 'Left neck dissection level 3', 'Left neck dissection level 4', 'Delphian lymph node', 'Central compartment neck nodes']</t>
  </si>
  <si>
    <t>['0.8cm', '1cm', '0.8cm', '0.3cm', '0.9cm']</t>
  </si>
  <si>
    <t>0.9 cm (for right lobe nodule)</t>
  </si>
  <si>
    <t>Delphian lymph node, Total thyroidectomy central compartment lymph node, Right para-esophageal lymph node</t>
  </si>
  <si>
    <t>0.9 cm, 1.1 cm</t>
  </si>
  <si>
    <t>Not specified in the provided data</t>
  </si>
  <si>
    <t>Central neck, Left neck (levels 2,3,4)</t>
  </si>
  <si>
    <t>2 (one dominant on the left lobe and one microcarcinoma on the right lobe)</t>
  </si>
  <si>
    <t>Not performed</t>
  </si>
  <si>
    <t>x</t>
  </si>
  <si>
    <t>3/18/2011</t>
  </si>
  <si>
    <t>2.5x2x2</t>
  </si>
  <si>
    <t>Papillary thyroid carcinoma, no special type</t>
  </si>
  <si>
    <t>1 x 1 x 0.5 cm</t>
  </si>
  <si>
    <t>Level II, III, IV, Right Paratracheal Dissection</t>
  </si>
  <si>
    <t>Extending into fibroadipose tissue</t>
  </si>
  <si>
    <t>Left lateral neck, Bilateral level VI</t>
  </si>
  <si>
    <t>Right Central Neck</t>
  </si>
  <si>
    <t>Left neck Dissection, Level II, Left neck Dissection, Level III, Left neck Dissection, Level IV, Bilateral paratracheal, Superior mediastinal and Total Thyroid Contents</t>
  </si>
  <si>
    <t>['Left paratracheal', 'Central neck']</t>
  </si>
  <si>
    <t>Left thyroid lobe and isthmus</t>
  </si>
  <si>
    <t>Favor into fibrous tissue</t>
  </si>
  <si>
    <t>Not mentioned in the provided text</t>
  </si>
  <si>
    <t>left neck, Level VI</t>
  </si>
  <si>
    <t>2 (one in left lobe and one in right lobe)</t>
  </si>
  <si>
    <t>Encapsulated (left lobe), Unencapsulated (right lobe)</t>
  </si>
  <si>
    <t>Unencapsulated, Non-invasive (Right Lobe), Unencapsulated, Locally invasive, Non-invasive (Isthmus)</t>
  </si>
  <si>
    <t>Papillary carcinoma, oncocytic or oxyphilic variant, Papillary carcinoma, solid variant</t>
  </si>
  <si>
    <t>left perithyroidal, level 6 neck, left neck level 2-5</t>
  </si>
  <si>
    <t>classical, follicular variant with focal columnar cell change</t>
  </si>
  <si>
    <t>pT1 b</t>
  </si>
  <si>
    <t>Papillary carcinoma, follicular variant, Papillary carcinoma, oncocytic or oxyphilic variant</t>
  </si>
  <si>
    <t>Present, focal extent (less than 4 vessels)</t>
  </si>
  <si>
    <t>mediastinal nodes zone VI, right neck level II, III, IV, unspecified site</t>
  </si>
  <si>
    <t>Classical (papillary) architecture, Classical cytomorphology</t>
  </si>
  <si>
    <t>2 (dominant 2.3 cm, second 0.6 cm)</t>
  </si>
  <si>
    <t>Present, extent widely invasive (for the second tumor)</t>
  </si>
  <si>
    <t>Margins uninvolved by carcinoma (for the dominant tumor), Distance of invasive carcinoma to closest margin: 1 mm (for the second tumor)</t>
  </si>
  <si>
    <t>TTF1 and CK</t>
  </si>
  <si>
    <t>['Apical node right posterior triangle', 'neck, right', 'site not specified', 'right paratracheal']</t>
  </si>
  <si>
    <t>diffuse sclerosing architecture, clear cell variant</t>
  </si>
  <si>
    <t>6.3cm</t>
  </si>
  <si>
    <t>Left lower neck, Left neck level 6, Left tracheal esophageal gutter node</t>
  </si>
  <si>
    <t>Classical (usual) with hobnail cell change</t>
  </si>
  <si>
    <t>left neck level VI, bilateral neck level VI and VII, right neck level III and IV</t>
  </si>
  <si>
    <t>papillary carcinoma, Warthin-like variant</t>
  </si>
  <si>
    <t>Papillary carcinoma, follicular variant, Papillary carcinoma, solid variant, Papillary carcinoma, other variant: trabecular Pet</t>
  </si>
  <si>
    <t>Papillary carcinoma, classical (usual) and Papillary carcinoma, follicular variant</t>
  </si>
  <si>
    <t>left central compartment, perithyroidal, isthmic, right</t>
  </si>
  <si>
    <t>Metastatic papillary thyroid carcinoma, Multifocal papillary carcinoma</t>
  </si>
  <si>
    <t>follicular variant, classical (usual)</t>
  </si>
  <si>
    <t>Present, extent widely invasive (right), Present, extent minimal (left)</t>
  </si>
  <si>
    <t>Cannot be assessed (left)</t>
  </si>
  <si>
    <t>Margins involved by carcinoma (left)</t>
  </si>
  <si>
    <t>Not mentioned in the provided note</t>
  </si>
  <si>
    <t>Right neck, Left jugulodigastric, Left neck, Left paratracheal, Central compartment</t>
  </si>
  <si>
    <t>right neck level II, right neck level III, right neck level IV, central compartment, right lateral central right compartment</t>
  </si>
  <si>
    <t>classical, follicular variant</t>
  </si>
  <si>
    <t>Classical (usual), follicular variant</t>
  </si>
  <si>
    <t>Right jugular, apex level 5</t>
  </si>
  <si>
    <t>2 (one dominant and one secondary)</t>
  </si>
  <si>
    <t>Unencapsulated, Locally invasive</t>
  </si>
  <si>
    <t>['left paratracheal', 'left neck level four']</t>
  </si>
  <si>
    <t>Right neck, Right paratracheal, Delphian, Right perithyroidal</t>
  </si>
  <si>
    <t>cytokeratin 19 shows regional membranous positivity</t>
  </si>
  <si>
    <t>Angioinvasive classical variant papillary carcinoma, follicular variant papillary carcinoma</t>
  </si>
  <si>
    <t>Classical (papillary) architecture, Classical cytomorphology, Follicular architecture, Classical cytomorphology</t>
  </si>
  <si>
    <t>Right upper posterior triangle, Right lower posterior triangle, Right jugular chain, Pretracheal, Right paratracheal, Isthmic, Left inferior</t>
  </si>
  <si>
    <t>Metastatic papillary, thyroid carcinoma</t>
  </si>
  <si>
    <t>Classical (usual), cribriform-morular</t>
  </si>
  <si>
    <t>Although the dominant tumor comes within less than 0.1 mm of the painted resection margin in numerous locations, there is no definitive surgical margin Involvement by tumor.</t>
  </si>
  <si>
    <t>Central compartment, isthmus</t>
  </si>
  <si>
    <t>Indeterminate (left lobe), Present, extent widely invasive (right lobe, isthmus)</t>
  </si>
  <si>
    <t>Margins uninvolved by carcinoma (left lobe), Distance of invasive carcinoma to closest margin: 0.4mm (right lobe, isthmus)</t>
  </si>
  <si>
    <t>Calcitonin stains focal mild reactive C-cell hyperplasia</t>
  </si>
  <si>
    <t>2 (dominant and second)</t>
  </si>
  <si>
    <t>Right neck, Right paratracheal</t>
  </si>
  <si>
    <t>Warthin-like variant with focal tall cell (&lt;10%) and hobnail cell change (&lt;20%)</t>
  </si>
  <si>
    <t>Right para-tracheal nodes, Right perithyroidal, Isthmic, Left perithyroidal</t>
  </si>
  <si>
    <t>Right paratracheal Lymph Node at Thymus, Left level 2 lymph node, Left level 3 lymph node, Right level 2B lymph node, Right level II, III, IV lymph nodes</t>
  </si>
  <si>
    <t>Papillary carcinoma, follicular variant, Papillary carcinoma, other variant with focal tall cell change (&lt;5%)</t>
  </si>
  <si>
    <t>Right posterior triangle, Right jugular nodes, Right paratracheal nodes, Left paratracheal nodes, Central neck</t>
  </si>
  <si>
    <t>Metastatic papillary thyroid carcinoma, Papillary carcinoma, follicular variant, Papillary carcinoma, other with oncocytic change</t>
  </si>
  <si>
    <t>Level VI (pretracheal, paratracheal and prelaryngeal/Deiphian)</t>
  </si>
  <si>
    <t>Cribriform without morules (for dominant tumor), Papillary carcinoma follicular variant (for second tumor)</t>
  </si>
  <si>
    <t>5.1cm (for dominant tumor), 0.2 cm (for second tumor)</t>
  </si>
  <si>
    <t>Present, extent minimal (for dominant tumor)</t>
  </si>
  <si>
    <t>Nuclear transformation of beta-catenin</t>
  </si>
  <si>
    <t>Negative for nuclear transformation of beta-catenin</t>
  </si>
  <si>
    <t>Margins uninvolved by carcinoma (for both tumors)</t>
  </si>
  <si>
    <t>uninvolved</t>
  </si>
  <si>
    <t>5.5 cm (isthmus and left thyroid lobe)</t>
  </si>
  <si>
    <t>One of four lymph nodes (immediately adjacent to thyroid)</t>
  </si>
  <si>
    <t>Present: multifocal intrathyroidal psammoma bodies</t>
  </si>
  <si>
    <t>Tumor extends close to resections margins. Distance of invasive carcinoma from nearest margin: less than 1.0 mm. Specify margin: Anterior and posterior</t>
  </si>
  <si>
    <t>1 (main) + 3 microcarcinomas</t>
  </si>
  <si>
    <t>Papillary carcinoma with focal solid areas</t>
  </si>
  <si>
    <t>Margins are uninvolved. Distance of invasive carcinoma from nearest margin: &lt;1mm. Specify margin: anterior and deep.</t>
  </si>
  <si>
    <t>Right neck, Right anterior Level III, Right central neck tissue, Right Level III and IV, Superior central lymph nodes</t>
  </si>
  <si>
    <t>Right thyroid, Right lobe, isthmus, Level 6 lymph nodes, Right periesophageal lymph node, Left lobe</t>
  </si>
  <si>
    <t>Papillary Carcinoma, Follicular Variant (#2)</t>
  </si>
  <si>
    <t>4.5 x 3.0 x 3.0 cm</t>
  </si>
  <si>
    <t>No Lymphovascular Space Invasion Identified (#2)</t>
  </si>
  <si>
    <t>Partially Encapsulated (#2, #4)</t>
  </si>
  <si>
    <t>Not Identified (#2)</t>
  </si>
  <si>
    <t>Negative for Carcinoma (#2)</t>
  </si>
  <si>
    <t>Present, minimal (in left lobe)</t>
  </si>
  <si>
    <t>at least 2 cm</t>
  </si>
  <si>
    <t>pN1</t>
  </si>
  <si>
    <t>Papillary thyroid carcinoma, classical variant</t>
  </si>
  <si>
    <t>Distant of invasive carcinoma to closest margin: &lt;1 mm (Right lobe), Uninvolved (Left lobe)</t>
  </si>
  <si>
    <t>Classical Variant</t>
  </si>
  <si>
    <t>Uninvolved by invasive carcinoma</t>
  </si>
  <si>
    <t>1 (Left side)</t>
  </si>
  <si>
    <t>R1</t>
  </si>
  <si>
    <t>Classical variant</t>
  </si>
  <si>
    <t>Limited to thyroid</t>
  </si>
  <si>
    <t>3 (left lobe: 2, isthmus: 1)</t>
  </si>
  <si>
    <t>Left surgical margin positive</t>
  </si>
  <si>
    <t>3.1 x 1.5 x 1.1 cm (right lobe/isthmus)</t>
  </si>
  <si>
    <t>2 (main and microcarcinomas)</t>
  </si>
  <si>
    <t>Peripheral (Distance of Invasive carcinoma to closest margin: &lt; 1 mm. Margin(s) involved by carcinoma: None)</t>
  </si>
  <si>
    <t>Right neck, level 2-4</t>
  </si>
  <si>
    <t>3.4 cm (for the largest station 2 lymph node)</t>
  </si>
  <si>
    <t>2.5 cm (for the dominant tumor in the right lobe)</t>
  </si>
  <si>
    <t>Pretracheal, Central cervical</t>
  </si>
  <si>
    <t>Left lobe</t>
  </si>
  <si>
    <t>Not me</t>
  </si>
  <si>
    <t>Right inferior level, Right anterior paratracheal, Right paratracheal</t>
  </si>
  <si>
    <t>6.8 cm</t>
  </si>
  <si>
    <t>Galectin 3, CK19, Cyclin D1</t>
  </si>
  <si>
    <t>Not provided</t>
  </si>
  <si>
    <t>Classical (usual), Diffuse sclerosing variant, Tall cell variant</t>
  </si>
  <si>
    <t>Anterior mediastinum</t>
  </si>
  <si>
    <t>Perithyroidal, Left paratracheal, Right neck contents</t>
  </si>
  <si>
    <t>Not mentioned in the provided notes</t>
  </si>
  <si>
    <t>Right level III, Level VI</t>
  </si>
  <si>
    <t>No evidence of vascular Invasion in Hurthle cell neoplasm</t>
  </si>
  <si>
    <t>No evidence of capsular Invasion in Hurthle cell neoplasm</t>
  </si>
  <si>
    <t>Classical, Follicular</t>
  </si>
  <si>
    <t>Tumor is present focally at black Inked anterior margin</t>
  </si>
  <si>
    <t>Right side and left lobe</t>
  </si>
  <si>
    <t>Posterior resection margin (inked red)</t>
  </si>
  <si>
    <t>Right parotid, right paratracheal neck, left paratracheal neck, right neck, pretracheal</t>
  </si>
  <si>
    <t>less than 45 years old</t>
  </si>
  <si>
    <t>2.1 cm (right lobe)</t>
  </si>
  <si>
    <t>Follicular variant of papillary thyroid carcinoma</t>
  </si>
  <si>
    <t>3b</t>
  </si>
  <si>
    <t>1b</t>
  </si>
  <si>
    <t>0</t>
  </si>
  <si>
    <t>II</t>
  </si>
  <si>
    <t>2</t>
  </si>
  <si>
    <t>X</t>
  </si>
  <si>
    <t>3a</t>
  </si>
  <si>
    <t>4a</t>
  </si>
  <si>
    <t>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</si>
</sst>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8">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 fontId="0" fillId="0" borderId="0" xfId="0" applyNumberFormat="1"/>
    <xf numFmtId="0" fontId="0" fillId="0" borderId="1" xfId="0" applyBorder="1" applyAlignment="1">
      <alignment horizontal="center"/>
    </xf>
    <xf numFmtId="1" fontId="7" fillId="0" borderId="14" xfId="0" applyNumberFormat="1" applyFont="1" applyBorder="1" applyAlignment="1">
      <alignment horizontal="center" vertical="center" wrapText="1"/>
    </xf>
    <xf numFmtId="0" fontId="0" fillId="0" borderId="4" xfId="0" applyBorder="1" applyAlignment="1">
      <alignment horizontal="center"/>
    </xf>
    <xf numFmtId="0" fontId="0" fillId="0" borderId="14" xfId="0" applyBorder="1" applyAlignment="1">
      <alignment horizont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5" fillId="0" borderId="1" xfId="0" applyFont="1" applyBorder="1"/>
    <xf numFmtId="0" fontId="0" fillId="0" borderId="14" xfId="0" applyBorder="1"/>
    <xf numFmtId="0" fontId="0" fillId="0" borderId="2" xfId="0" applyBorder="1" applyAlignment="1">
      <alignment horizontal="center"/>
    </xf>
    <xf numFmtId="0" fontId="0" fillId="0" borderId="0" xfId="0" applyAlignment="1">
      <alignment horizontal="left"/>
    </xf>
    <xf numFmtId="164" fontId="0" fillId="0" borderId="0" xfId="5" applyNumberFormat="1" applyFont="1"/>
    <xf numFmtId="0" fontId="0" fillId="0" borderId="15" xfId="0" applyBorder="1"/>
    <xf numFmtId="0" fontId="0" fillId="0" borderId="15" xfId="0" applyBorder="1" applyAlignment="1">
      <alignment horizontal="center"/>
    </xf>
    <xf numFmtId="0" fontId="0" fillId="0" borderId="3" xfId="0" applyBorder="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5" fillId="0" borderId="2" xfId="0" applyFont="1" applyFill="1" applyBorder="1" applyAlignment="1">
      <alignment horizontal="center" vertic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2"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299"/>
  <sheetViews>
    <sheetView tabSelected="1" zoomScale="70" zoomScaleNormal="70" workbookViewId="0">
      <pane xSplit="1" topLeftCell="AA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5.6640625" hidden="1" customWidth="1"/>
    <col min="12" max="12" width="23.73046875" hidden="1" customWidth="1"/>
    <col min="13" max="13" width="14.73046875" customWidth="1"/>
    <col min="14" max="14" width="98.06640625" bestFit="1" customWidth="1"/>
    <col min="15" max="15" width="53.86328125" bestFit="1" customWidth="1"/>
    <col min="16" max="16" width="79.3984375" hidden="1" customWidth="1"/>
    <col min="17" max="17" width="44.33203125" hidden="1" customWidth="1"/>
    <col min="18" max="18" width="10.9296875" customWidth="1"/>
    <col min="19" max="19" width="7.59765625" bestFit="1" customWidth="1"/>
    <col min="20" max="20" width="17.53125" bestFit="1" customWidth="1"/>
    <col min="21" max="21" width="29.86328125" customWidth="1"/>
    <col min="22" max="22" width="21"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265625" customWidth="1"/>
    <col min="32" max="32" width="9.06640625" customWidth="1"/>
    <col min="36" max="36" width="13.06640625" customWidth="1"/>
    <col min="40" max="40" width="10.53125" customWidth="1"/>
    <col min="41" max="44" width="9.3984375" customWidth="1"/>
    <col min="45" max="45" width="9.33203125" customWidth="1"/>
  </cols>
  <sheetData>
    <row r="1" spans="1:46">
      <c r="A1" s="31" t="s">
        <v>837</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29" t="s">
        <v>836</v>
      </c>
      <c r="AF1" s="30"/>
      <c r="AG1" s="30"/>
      <c r="AH1" s="30"/>
      <c r="AI1" s="30"/>
      <c r="AJ1" s="29" t="s">
        <v>160</v>
      </c>
      <c r="AK1" s="30"/>
      <c r="AL1" s="30"/>
      <c r="AM1" s="30"/>
      <c r="AN1" s="30"/>
      <c r="AO1" s="29" t="s">
        <v>842</v>
      </c>
      <c r="AP1" s="30"/>
      <c r="AQ1" s="30"/>
      <c r="AR1" s="30"/>
      <c r="AS1" s="32"/>
    </row>
    <row r="2" spans="1:46" ht="28.15">
      <c r="A2" s="3" t="s">
        <v>161</v>
      </c>
      <c r="B2" s="47" t="s">
        <v>162</v>
      </c>
      <c r="C2" s="3" t="s">
        <v>163</v>
      </c>
      <c r="D2" s="3" t="s">
        <v>164</v>
      </c>
      <c r="E2" s="3" t="s">
        <v>165</v>
      </c>
      <c r="F2" s="3" t="s">
        <v>0</v>
      </c>
      <c r="G2" s="3" t="s">
        <v>166</v>
      </c>
      <c r="H2" s="3" t="s">
        <v>1</v>
      </c>
      <c r="I2" s="3" t="s">
        <v>2</v>
      </c>
      <c r="J2" s="3" t="s">
        <v>3</v>
      </c>
      <c r="K2" s="3" t="s">
        <v>167</v>
      </c>
      <c r="L2" s="3" t="s">
        <v>840</v>
      </c>
      <c r="M2" s="18" t="s">
        <v>841</v>
      </c>
      <c r="N2" s="3" t="s">
        <v>4</v>
      </c>
      <c r="O2" s="3" t="s">
        <v>5</v>
      </c>
      <c r="P2" s="3" t="s">
        <v>168</v>
      </c>
      <c r="Q2" s="4" t="s">
        <v>838</v>
      </c>
      <c r="R2" s="18" t="s">
        <v>839</v>
      </c>
      <c r="S2" s="3" t="s">
        <v>6</v>
      </c>
      <c r="T2" s="3" t="s">
        <v>169</v>
      </c>
      <c r="U2" s="3" t="s">
        <v>7</v>
      </c>
      <c r="V2" s="4" t="s">
        <v>170</v>
      </c>
      <c r="W2" s="3" t="s">
        <v>8</v>
      </c>
      <c r="X2" s="3" t="s">
        <v>176</v>
      </c>
      <c r="Y2" s="3" t="s">
        <v>9</v>
      </c>
      <c r="Z2" s="3" t="s">
        <v>10</v>
      </c>
      <c r="AA2" s="3" t="s">
        <v>171</v>
      </c>
      <c r="AB2" s="3" t="s">
        <v>11</v>
      </c>
      <c r="AC2" s="3" t="s">
        <v>177</v>
      </c>
      <c r="AD2" s="5"/>
      <c r="AE2" s="7" t="s">
        <v>172</v>
      </c>
      <c r="AF2" s="10" t="s">
        <v>173</v>
      </c>
      <c r="AG2" s="6" t="s">
        <v>174</v>
      </c>
      <c r="AH2" s="6" t="s">
        <v>12</v>
      </c>
      <c r="AI2" s="10" t="s">
        <v>175</v>
      </c>
      <c r="AJ2" s="7" t="s">
        <v>172</v>
      </c>
      <c r="AK2" s="10" t="s">
        <v>173</v>
      </c>
      <c r="AL2" s="10" t="s">
        <v>174</v>
      </c>
      <c r="AM2" s="10" t="s">
        <v>12</v>
      </c>
      <c r="AN2" s="10" t="s">
        <v>175</v>
      </c>
      <c r="AO2" s="7" t="s">
        <v>172</v>
      </c>
      <c r="AP2" s="10" t="s">
        <v>173</v>
      </c>
      <c r="AQ2" s="10" t="s">
        <v>174</v>
      </c>
      <c r="AR2" s="10" t="s">
        <v>12</v>
      </c>
      <c r="AS2" s="14" t="s">
        <v>175</v>
      </c>
      <c r="AT2" s="11"/>
    </row>
    <row r="3" spans="1:46">
      <c r="A3" t="str">
        <f>'Model output'!A2</f>
        <v>TCGA-4C-A93U</v>
      </c>
      <c r="B3" s="33">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 si="0">IF(OR(G3&lt;&gt;"",AND(J3&lt;&gt;"",ISNUMBER(J3),J3&gt;0),AND(M3&lt;&gt;"",M3&gt;0)),"positive","negative")</f>
        <v>positive</v>
      </c>
      <c r="G3" s="26"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output'!G2)),AND(ISNUMBER(SEARCH("2",'Model output'!G2)),NOT(ISNUMBER(SEARCH("1 of 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output'!H2="","negative",IF(OR(ISNUMBER(SEARCH("lymph node",'Model output'!H2)),ISNUMBER(SEARCH("gland",'Model output'!H2)),ISNUMBER(SEARCH("lobe",'Model output'!H2)),ISNUMBER(SEARCH("isthmus",'Model output'!H2)),ISNUMBER(SEARCH("mediastinum",'Model output'!H2)),ISNUMBER(SEARCH("Not mentioned",'Model output'!H2)), ISNUMBER(SEARCH("Not applicable",'Model output'!H2)), ISNUMBER(SEARCH("paratracheal",'Model output'!H2)),ISNUMBER(SEARCH("fibroadipose tissue",'Model output'!H2)),ISNUMBER(SEARCH("thyroid node",'Model output'!H2)),ISNUMBER(SEARCH("skeletal muscle",'Model output'!H2)),ISNUMBER(SEARCH("right",'Model output'!H2)),ISNUMBER(SEARCH("left",'Model output'!H2)),ISNUMBER(SEARCH("Not specified",'Model output'!H2))),"negative","positive"))</f>
        <v>negative</v>
      </c>
      <c r="I3">
        <f>IF(OR('Model output'!I2="",'Model output'!I2="Not answered",'Model output'!I2="Not mentioned"),"",IF(ISNUMBER('Model output'!I2),'Model output'!I2,1))</f>
        <v>13</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1</v>
      </c>
      <c r="K3" t="str" cm="1">
        <f t="array" ref="K3">IF(COUNT(FIND({0,1,2,3,4,5,6,7,8,9},'Model output'!K2))&gt;0,'Model output'!K2,"")</f>
        <v>0.4 cm</v>
      </c>
      <c r="L3" s="8" t="str">
        <f t="shared" ref="L3:L66" si="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3,"cm.","cm"), "up to", ""), "Up to", ""), "less than", ""), "Largest", ""), "largest", ""), "Level 2", ""), "Level 4", ""), "levels three and four", ""), "metastatic", ""), "deposit", ""), "tracheo-esophageal grove and", ""), "pre-tracheal", ""), "lobe", ""), "nodule", ""), "nodes", ""), "station 2", ""), "node", ""), "lymph", ""), "neck", ""), "compartment", ""), "Superior midline", ""), "superior midline", ""), "paratracheal", ""), "Additional", ""), "Suspicious", ""), "Part 2", ""), "central", ""), "right", ""), "left", ""), "Right", ""), "Left", ""), "for", ""), "the", ""), "at midline", ""), "is", ""), "x", ","), "'", ""), "[", ""), "]", ""), "(D)", ""), "(C6)", ""), "to", ","), "(", ""), ")", ""), "Not mentioned", "0"), "*", ""), "&lt;",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s="26"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3,"cm.","cm"), "the", ""), "The", ""), "dominant", ""), "superior", ""), "by gross examination", ""), "second", ""), "Greatest Dimension:", ""), "greatest dimension", ""), "greatest size", ""), "measures", ""), "microcarcinoma", ""), "maximum", ""), "dimension", ""), "isthmus and left thyroid", ""), "thyroid", ""),"tumor", ""), "Tumor", ""), "lobe and isthmus", ""), "nodule", ""), "isthmic", ""), "isthmus", ""), "lobe",""), "pole", ""), "foci", ""), "spans", ""), "Part 5", ""), "follicular variant", ""), "classical type", ""), "tall cell", ""), "largest", ""), "upper", ""), "lower", ""), "left", ""), "right", ""), "Left", ""), "Right", ""), "middle", ""), "for", ""), "Up to", ""), "up to", ","), "At least", ""), "at least", ""), "range from", ""), "Not mentioned", ""), "entire", ""), "and is", ""), "is", ""), "in", ""), "In", ""), "and", ","), "(", ""), ")", ""), "A", ""), "B", ""), "x", ","), ":", ""), "focus", ""), "multiple", ""), "to", ","), "/", ""), "less than", ""), "&lt;",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7" t="str">
        <f>IF('Model output'!S2="","",'Model output'!S2)</f>
        <v>Present, extensive</v>
      </c>
      <c r="Y3" t="str">
        <f>IF(OR('Model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1" t="str">
        <f>IF(OR('Model output'!V2="", 'Model output'!V2="No", AND(ISERROR(SEARCH("Positive",'Model output'!V2)), ISNUMBER(SEARCH("Negative",'Model output'!V2))), AND(ISNUMBER(SEARCH("Uninvolved",'Model output'!V2)),NOT(ISNUMBER(SEARCH("margins involved",'Model output'!V2)))), ISNUMBER(SEARCH("not involved",'Model output'!V2)), ISNUMBER(SEARCH("None",'Model output'!V2)), ISNUMBER(SEARCH("Free",'Model output'!V2)), ISNUMBER(SEARCH("1 mm",'Model output'!V2)), ISNUMBER(SEARCH("0.1 CM",'Model output'!V2)), ISNUMBER(SEARCH("less than 0.2 mm",'Model output'!V2)), ISNUMBER(SEARCH("less than 0.5 mm",'Model output'!V2)), ISNUMBER(SEARCH("less than 1.0 mm",'Model output'!V2)), ISNUMBER(SEARCH("noted very close",'Model output'!V2)), ISNUMBER(SEARCH("abut",'Model output'!V2)), ISNUMBER(SEARCH("not mentioned",'Model output'!V2)), ISNUMBER(SEARCH("Cannot be assessed",'Model output'!V2)), ISNUMBER(SEARCH("Not specified",'Model output'!V2)), ISNUMBER(SEARCH("Lymphocyte invasion - present",'Model output'!V2))), "negative", "positive")</f>
        <v>positive</v>
      </c>
      <c r="AE3" s="35"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6"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6" t="str">
        <f t="shared" ref="AG3:AG66" si="3">IF(AND(ISNUMBER(J3),J3&gt;0),
IF(G3="lateral", "1b", "1a"),"0")</f>
        <v>1b</v>
      </c>
      <c r="AH3" s="37" t="str">
        <f>IF(OR(H3="unknown"),"x",IF(H3="negative","0","1"))</f>
        <v>0</v>
      </c>
      <c r="AI3" s="38" t="str">
        <f>IF(AND(B3&lt;55,AH3="0"),"I",
IF(AND(B3&lt;55,AH3="1"),"II",
IF(AH3="1","IVB",
IF(AND(AF3="4b",AH3="0"),"IVA",
IF(AND(AF3="4a",AH3="0"),"III",
IF(AND(OR(AF3="3a",AF3="3b",AF3="3"),AH3="0"),"II",
IF(AND(AF3="2",OR(AG3="1",AG3="1a",AG3="1b"),AH3="0"),"II",
IF(AND(OR(AF3="1a",AF3="1b",AF3="1"),OR(AG3="1",AG3="1a",AG3="1b"),AH3="0"),"II","I"
))))))))</f>
        <v>II</v>
      </c>
      <c r="AJ3" s="39" t="s">
        <v>843</v>
      </c>
      <c r="AK3" s="40" t="s">
        <v>1086</v>
      </c>
      <c r="AL3" s="40" t="s">
        <v>1087</v>
      </c>
      <c r="AM3" s="40" t="s">
        <v>1088</v>
      </c>
      <c r="AN3" s="41" t="s">
        <v>1089</v>
      </c>
      <c r="AO3" s="23">
        <f>IF(AE3=AJ3,1,0)</f>
        <v>1</v>
      </c>
      <c r="AP3" s="27">
        <f>IF(AF3=AK3, 1, IF(AND(AF3="x", AK3="0"), 1, IF(AND(AF3="0", AK3="x"), 1, 0)))</f>
        <v>1</v>
      </c>
      <c r="AQ3" s="27">
        <f>IF(AG3=AL3, 1, IF(AND(AG3="x", AL3="0"), 1, IF(AND(AG3="0", AL3="x"), 1, 0)))</f>
        <v>1</v>
      </c>
      <c r="AR3" s="27">
        <f>IF(AH3=AM3, 1, IF(AND(AH3="x", AM3="0"), 1, IF(AND(AH3="0", AM3="x"), 1, 0)))</f>
        <v>1</v>
      </c>
      <c r="AS3" s="15">
        <f t="shared" ref="AS3:AS66" si="4">IF(AI3=AN3,1,0)</f>
        <v>1</v>
      </c>
      <c r="AT3" s="1"/>
    </row>
    <row r="4" spans="1:46">
      <c r="A4" t="str">
        <f>'Model output'!A3</f>
        <v>TCGA-BJ-A0Z9</v>
      </c>
      <c r="B4" s="33">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ref="F4:F67" si="5">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output'!G3)),AND(ISNUMBER(SEARCH("2",'Model output'!G3)),NOT(ISNUMBER(SEARCH("1 of 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output'!H3)),ISNUMBER(SEARCH("gland",'Model output'!H3)),ISNUMBER(SEARCH("lobe",'Model output'!H3)),ISNUMBER(SEARCH("isthmus",'Model output'!H3)),ISNUMBER(SEARCH("mediastinum",'Model output'!H3)),ISNUMBER(SEARCH("Not mentioned",'Model output'!H3)), ISNUMBER(SEARCH("Not applicable",'Model output'!H3)), ISNUMBER(SEARCH("paratracheal",'Model output'!H3)),ISNUMBER(SEARCH("fibroadipose tissue",'Model output'!H3)),ISNUMBER(SEARCH("thyroid node",'Model output'!H3)),ISNUMBER(SEARCH("skeletal muscle",'Model output'!H3)),ISNUMBER(SEARCH("right",'Model output'!H3)),ISNUMBER(SEARCH("left",'Model output'!H3)),ISNUMBER(SEARCH("Not specified",'Model output'!H3))),"negative","positive"))</f>
        <v>negative</v>
      </c>
      <c r="I4">
        <f>IF(OR('Model output'!I3="",'Model output'!I3="Not answered",'Model output'!I3="Not mentioned"),"",IF(ISNUMBER('Model output'!I3),'Model output'!I3,1))</f>
        <v>6</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s="8"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Thyroid Carcinoma</v>
      </c>
      <c r="O4" t="str">
        <f>IF('Model output'!M3="","",'Model output'!M3)</f>
        <v>Tall Cell Variant, Microcarcinoma, (with focal squamous metaplasia and hobnail features)</v>
      </c>
      <c r="P4" t="str">
        <f>IF('Model output'!N3="","",'Model output'!N3)</f>
        <v>2.8 cm</v>
      </c>
      <c r="Q4"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4,"cm.","cm"), "the", ""), "The", ""), "dominant", ""), "superior", ""), "by gross examination", ""), "second", ""), "Greatest Dimension:", ""), "greatest dimension", ""), "greatest size", ""), "measures", ""), "microcarcinoma", ""), "maximum", ""), "dimension", ""), "isthmus and left thyroid", ""), "thyroid", ""),"tumor", ""), "Tumor", ""), "lobe and isthmus", ""), "nodule", ""), "isthmic", ""), "isthmus", ""), "lobe",""), "pole", ""), "foci", ""), "spans", ""), "Part 5", ""), "follicular variant", ""), "classical type", ""), "tall cell", ""), "largest", ""), "upper", ""), "lower", ""), "left", ""), "right", ""), "Left", ""), "Right", ""), "middle", ""), "for", ""), "Up to", ""), "up to", ","), "At least", ""), "at least", ""), "range from", ""), "Not mentioned", ""), "entire", ""), "and is", ""), "is", ""), "in", ""), "In", ""), "and", ","), "(", ""), ")", ""), "A", ""), "B", ""), "x", ","), ":", ""), "focus", ""), "multiple", ""), "to", ","), "/", ""), "less than", ""), "&lt;",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7" t="str">
        <f>IF('Model output'!S3="","",'Model output'!S3)</f>
        <v>Yes</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1" t="str">
        <f>IF(OR('Model output'!V3="", 'Model output'!V3="No", AND(ISERROR(SEARCH("Positive",'Model output'!V3)), ISNUMBER(SEARCH("Negative",'Model output'!V3))), AND(ISNUMBER(SEARCH("Uninvolved",'Model output'!V3)),NOT(ISNUMBER(SEARCH("margins involved",'Model output'!V3)))), ISNUMBER(SEARCH("not involved",'Model output'!V3)), ISNUMBER(SEARCH("None",'Model output'!V3)), ISNUMBER(SEARCH("Free",'Model output'!V3)), ISNUMBER(SEARCH("1 mm",'Model output'!V3)), ISNUMBER(SEARCH("0.1 CM",'Model output'!V3)), ISNUMBER(SEARCH("less than 0.2 mm",'Model output'!V3)), ISNUMBER(SEARCH("less than 0.5 mm",'Model output'!V3)), ISNUMBER(SEARCH("less than 1.0 mm",'Model output'!V3)), ISNUMBER(SEARCH("noted very close",'Model output'!V3)), ISNUMBER(SEARCH("abut",'Model output'!V3)), ISNUMBER(SEARCH("not mentioned",'Model output'!V3)), ISNUMBER(SEARCH("Cannot be assessed",'Model output'!V3)), ISNUMBER(SEARCH("Not specified",'Model output'!V3)), ISNUMBER(SEARCH("Lymphocyte invasion - present",'Model output'!V3))), "negative", "positive")</f>
        <v>positive</v>
      </c>
      <c r="AE4" s="35"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6" t="str">
        <f t="shared" si="2"/>
        <v>2</v>
      </c>
      <c r="AG4" s="36" t="str">
        <f t="shared" si="3"/>
        <v>0</v>
      </c>
      <c r="AH4" s="36" t="str">
        <f t="shared" ref="AH4:AH67" si="6">IF(OR(H4="unknown"),"x",IF(H4="negative","0","1"))</f>
        <v>0</v>
      </c>
      <c r="AI4" s="42" t="str">
        <f t="shared" ref="AI4:AI67" si="7">IF(AND(B4&lt;55,AH4="0"),"I",
IF(AND(B4&lt;55,AH4="1"),"II",
IF(AH4="1","IVB",
IF(AND(AF4="4b",AH4="0"),"IVA",
IF(AND(AF4="4a",AH4="0"),"III",
IF(AND(OR(AF4="3a",AF4="3b",AF4="3"),AH4="0"),"II",
IF(AND(AF4="2",OR(AG4="1",AG4="1a",AG4="1b"),AH4="0"),"II",
IF(AND(OR(AF4="1a",AF4="1b",AF4="1"),OR(AG4="1",AG4="1a",AG4="1b"),AH4="0"),"II","I"
))))))))</f>
        <v>I</v>
      </c>
      <c r="AJ4" s="39" t="s">
        <v>843</v>
      </c>
      <c r="AK4" s="41" t="s">
        <v>1090</v>
      </c>
      <c r="AL4" s="41" t="s">
        <v>1088</v>
      </c>
      <c r="AM4" s="41" t="s">
        <v>1091</v>
      </c>
      <c r="AN4" s="41" t="s">
        <v>69</v>
      </c>
      <c r="AO4" s="23">
        <f t="shared" ref="AO4:AO67" si="8">IF(AE4=AJ4,1,0)</f>
        <v>1</v>
      </c>
      <c r="AP4" s="1">
        <f t="shared" ref="AP4:AP67" si="9">IF(AF4=AK4, 1, IF(AND(AF4="x", AK4="0"), 1, IF(AND(AF4="0", AK4="x"), 1, 0)))</f>
        <v>1</v>
      </c>
      <c r="AQ4" s="1">
        <f t="shared" ref="AQ4:AQ67" si="10">IF(AG4=AL4, 1, IF(AND(AG4="x", AL4="0"), 1, IF(AND(AG4="0", AL4="x"), 1, 0)))</f>
        <v>1</v>
      </c>
      <c r="AR4" s="1">
        <f t="shared" ref="AR4:AR67" si="11">IF(AH4=AM4, 1, IF(AND(AH4="x", AM4="0"), 1, IF(AND(AH4="0", AM4="x"), 1, 0)))</f>
        <v>1</v>
      </c>
      <c r="AS4" s="15">
        <f t="shared" si="4"/>
        <v>1</v>
      </c>
      <c r="AT4" s="1"/>
    </row>
    <row r="5" spans="1:46">
      <c r="A5" t="str">
        <f>'Model output'!A4</f>
        <v>TCGA-BJ-A0ZA</v>
      </c>
      <c r="B5" s="33">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5"/>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output'!G4)),AND(ISNUMBER(SEARCH("2",'Model output'!G4)),NOT(ISNUMBER(SEARCH("1 of 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output'!H4)),ISNUMBER(SEARCH("gland",'Model output'!H4)),ISNUMBER(SEARCH("lobe",'Model output'!H4)),ISNUMBER(SEARCH("isthmus",'Model output'!H4)),ISNUMBER(SEARCH("mediastinum",'Model output'!H4)),ISNUMBER(SEARCH("Not mentioned",'Model output'!H4)), ISNUMBER(SEARCH("Not applicable",'Model output'!H4)), ISNUMBER(SEARCH("paratracheal",'Model output'!H4)),ISNUMBER(SEARCH("fibroadipose tissue",'Model output'!H4)),ISNUMBER(SEARCH("thyroid node",'Model output'!H4)),ISNUMBER(SEARCH("skeletal muscle",'Model output'!H4)),ISNUMBER(SEARCH("right",'Model output'!H4)),ISNUMBER(SEARCH("left",'Model output'!H4)),ISNUMBER(SEARCH("Not specified",'Model output'!H4))),"negative","positive"))</f>
        <v>negative</v>
      </c>
      <c r="I5">
        <f>IF(OR('Model output'!I4="",'Model output'!I4="Not answered",'Model output'!I4="Not mentioned"),"",IF(ISNUMBER('Model output'!I4),'Model output'!I4,1))</f>
        <v>2</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s="8"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3 cm</v>
      </c>
      <c r="Q5" t="str">
        <f t="shared" ref="Q5:Q68" si="12">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5,"cm.","cm"), "the", ""), "The", ""), "dominant", ""), "superior", ""), "by gross examination", ""), "second", ""), "Greatest Dimension:", ""), "greatest dimension", ""), "greatest size", ""), "measures", ""), "microcarcinoma", ""), "maximum", ""), "dimension", ""), "isthmus and left thyroid", ""), "thyroid", ""),"tumor", ""), "Tumor", ""), "lobe and isthmus", ""), "nodule", ""), "isthmic", ""), "isthmus", ""), "lobe",""), "pole", ""), "foci", ""), "spans", ""), "Part 5", ""), "follicular variant", ""), "classical type", ""), "tall cell", ""), "largest", ""), "upper", ""), "lower", ""), "left", ""), "right", ""), "Left", ""), "Right", ""), "middle", ""), "for", ""), "Up to", ""), "up to", ","), "At least", ""), "at least", ""), "range from", ""), "Not mentioned", ""), "entire", ""), "and is", ""), "is", ""), "in", ""), "In", ""), "and", ","), "(", ""), ")", ""), "A", ""), "B", ""), "x", ","), ":", ""), "focus", ""), "multiple", ""), "to", ","), "/", ""), "less than", ""), "&lt;", ""), " ",""))</f>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7" t="str">
        <f>IF('Model output'!S4="","",'Model output'!S4)</f>
        <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1" t="str">
        <f>IF(OR('Model output'!V4="", 'Model output'!V4="No", AND(ISERROR(SEARCH("Positive",'Model output'!V4)), ISNUMBER(SEARCH("Negative",'Model output'!V4))), AND(ISNUMBER(SEARCH("Uninvolved",'Model output'!V4)),NOT(ISNUMBER(SEARCH("margins involved",'Model output'!V4)))), ISNUMBER(SEARCH("not involved",'Model output'!V4)), ISNUMBER(SEARCH("None",'Model output'!V4)), ISNUMBER(SEARCH("Free",'Model output'!V4)), ISNUMBER(SEARCH("1 mm",'Model output'!V4)), ISNUMBER(SEARCH("0.1 CM",'Model output'!V4)), ISNUMBER(SEARCH("less than 0.2 mm",'Model output'!V4)), ISNUMBER(SEARCH("less than 0.5 mm",'Model output'!V4)), ISNUMBER(SEARCH("less than 1.0 mm",'Model output'!V4)), ISNUMBER(SEARCH("noted very close",'Model output'!V4)), ISNUMBER(SEARCH("abut",'Model output'!V4)), ISNUMBER(SEARCH("not mentioned",'Model output'!V4)), ISNUMBER(SEARCH("Cannot be assessed",'Model output'!V4)), ISNUMBER(SEARCH("Not specified",'Model output'!V4)), ISNUMBER(SEARCH("Lymphocyte invasion - present",'Model output'!V4))), "negative", "positive")</f>
        <v>negative</v>
      </c>
      <c r="AE5" s="35"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6" t="str">
        <f t="shared" si="2"/>
        <v>2</v>
      </c>
      <c r="AG5" s="36" t="str">
        <f t="shared" si="3"/>
        <v>0</v>
      </c>
      <c r="AH5" s="36" t="str">
        <f t="shared" si="6"/>
        <v>0</v>
      </c>
      <c r="AI5" s="42" t="str">
        <f t="shared" si="7"/>
        <v>I</v>
      </c>
      <c r="AJ5" s="39" t="s">
        <v>844</v>
      </c>
      <c r="AK5" s="41" t="s">
        <v>1090</v>
      </c>
      <c r="AL5" s="41" t="s">
        <v>1088</v>
      </c>
      <c r="AM5" s="41" t="s">
        <v>1091</v>
      </c>
      <c r="AN5" s="41" t="s">
        <v>69</v>
      </c>
      <c r="AO5" s="23">
        <f t="shared" ca="1" si="8"/>
        <v>1</v>
      </c>
      <c r="AP5" s="1">
        <f t="shared" si="9"/>
        <v>1</v>
      </c>
      <c r="AQ5" s="1">
        <f t="shared" si="10"/>
        <v>1</v>
      </c>
      <c r="AR5" s="1">
        <f t="shared" si="11"/>
        <v>1</v>
      </c>
      <c r="AS5" s="15">
        <f t="shared" si="4"/>
        <v>1</v>
      </c>
      <c r="AT5" s="1"/>
    </row>
    <row r="6" spans="1:46">
      <c r="A6" t="str">
        <f>'Model output'!A5</f>
        <v>TCGA-BJ-A0ZC</v>
      </c>
      <c r="B6" s="33">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5"/>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output'!G5)),AND(ISNUMBER(SEARCH("2",'Model output'!G5)),NOT(ISNUMBER(SEARCH("1 of 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output'!H5)),ISNUMBER(SEARCH("gland",'Model output'!H5)),ISNUMBER(SEARCH("lobe",'Model output'!H5)),ISNUMBER(SEARCH("isthmus",'Model output'!H5)),ISNUMBER(SEARCH("mediastinum",'Model output'!H5)),ISNUMBER(SEARCH("Not mentioned",'Model output'!H5)), ISNUMBER(SEARCH("Not applicable",'Model output'!H5)), ISNUMBER(SEARCH("paratracheal",'Model output'!H5)),ISNUMBER(SEARCH("fibroadipose tissue",'Model output'!H5)),ISNUMBER(SEARCH("thyroid node",'Model output'!H5)),ISNUMBER(SEARCH("skeletal muscle",'Model output'!H5)),ISNUMBER(SEARCH("right",'Model output'!H5)),ISNUMBER(SEARCH("left",'Model output'!H5)),ISNUMBER(SEARCH("Not specified",'Model output'!H5))),"negative","positive"))</f>
        <v>negative</v>
      </c>
      <c r="I6" t="str">
        <f>IF(OR('Model output'!I5="",'Model output'!I5="Not answered",'Model output'!I5="Not mentioned"),"",IF(ISNUMBER('Model output'!I5),'Model output'!I5,1))</f>
        <v/>
      </c>
      <c r="J6" t="str">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
      </c>
      <c r="K6" t="str" cm="1">
        <f t="array" ref="K6">IF(COUNT(FIND({0,1,2,3,4,5,6,7,8,9},'Model output'!K5))&gt;0,'Model output'!K5,"")</f>
        <v/>
      </c>
      <c r="L6" s="8"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12"/>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7" t="str">
        <f>IF('Model output'!S5="","",'Model output'!S5)</f>
        <v>Absent</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1" t="str">
        <f>IF(OR('Model output'!V5="", 'Model output'!V5="No", AND(ISERROR(SEARCH("Positive",'Model output'!V5)), ISNUMBER(SEARCH("Negative",'Model output'!V5))), AND(ISNUMBER(SEARCH("Uninvolved",'Model output'!V5)),NOT(ISNUMBER(SEARCH("margins involved",'Model output'!V5)))), ISNUMBER(SEARCH("not involved",'Model output'!V5)), ISNUMBER(SEARCH("None",'Model output'!V5)), ISNUMBER(SEARCH("Free",'Model output'!V5)), ISNUMBER(SEARCH("1 mm",'Model output'!V5)), ISNUMBER(SEARCH("0.1 CM",'Model output'!V5)), ISNUMBER(SEARCH("less than 0.2 mm",'Model output'!V5)), ISNUMBER(SEARCH("less than 0.5 mm",'Model output'!V5)), ISNUMBER(SEARCH("less than 1.0 mm",'Model output'!V5)), ISNUMBER(SEARCH("noted very close",'Model output'!V5)), ISNUMBER(SEARCH("abut",'Model output'!V5)), ISNUMBER(SEARCH("not mentioned",'Model output'!V5)), ISNUMBER(SEARCH("Cannot be assessed",'Model output'!V5)), ISNUMBER(SEARCH("Not specified",'Model output'!V5)), ISNUMBER(SEARCH("Lymphocyte invasion - present",'Model output'!V5))), "negative", "positive")</f>
        <v>negative</v>
      </c>
      <c r="AE6" s="35"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6" t="str">
        <f t="shared" si="2"/>
        <v>1a</v>
      </c>
      <c r="AG6" s="36" t="str">
        <f t="shared" si="3"/>
        <v>0</v>
      </c>
      <c r="AH6" s="36" t="str">
        <f t="shared" si="6"/>
        <v>0</v>
      </c>
      <c r="AI6" s="42" t="str">
        <f t="shared" si="7"/>
        <v>I</v>
      </c>
      <c r="AJ6" s="39" t="s">
        <v>844</v>
      </c>
      <c r="AK6" s="41" t="s">
        <v>667</v>
      </c>
      <c r="AL6" s="41" t="s">
        <v>1091</v>
      </c>
      <c r="AM6" s="41" t="s">
        <v>1091</v>
      </c>
      <c r="AN6" s="41" t="s">
        <v>69</v>
      </c>
      <c r="AO6" s="23">
        <f t="shared" ca="1" si="8"/>
        <v>1</v>
      </c>
      <c r="AP6" s="1">
        <f t="shared" si="9"/>
        <v>1</v>
      </c>
      <c r="AQ6" s="1">
        <f t="shared" si="10"/>
        <v>1</v>
      </c>
      <c r="AR6" s="1">
        <f t="shared" si="11"/>
        <v>1</v>
      </c>
      <c r="AS6" s="15">
        <f t="shared" si="4"/>
        <v>1</v>
      </c>
      <c r="AT6" s="1"/>
    </row>
    <row r="7" spans="1:46">
      <c r="A7" t="str">
        <f>'Model output'!A6</f>
        <v>TCGA-BJ-A0ZH</v>
      </c>
      <c r="B7" s="33">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5"/>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output'!G6)),AND(ISNUMBER(SEARCH("2",'Model output'!G6)),NOT(ISNUMBER(SEARCH("1 of 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output'!H6="","negative",IF(OR(ISNUMBER(SEARCH("lymph node",'Model output'!H6)),ISNUMBER(SEARCH("gland",'Model output'!H6)),ISNUMBER(SEARCH("lobe",'Model output'!H6)),ISNUMBER(SEARCH("isthmus",'Model output'!H6)),ISNUMBER(SEARCH("mediastinum",'Model output'!H6)),ISNUMBER(SEARCH("Not mentioned",'Model output'!H6)), ISNUMBER(SEARCH("Not applicable",'Model output'!H6)), ISNUMBER(SEARCH("paratracheal",'Model output'!H6)),ISNUMBER(SEARCH("fibroadipose tissue",'Model output'!H6)),ISNUMBER(SEARCH("thyroid node",'Model output'!H6)),ISNUMBER(SEARCH("skeletal muscle",'Model output'!H6)),ISNUMBER(SEARCH("right",'Model output'!H6)),ISNUMBER(SEARCH("left",'Model output'!H6)),ISNUMBER(SEARCH("Not specified",'Model output'!H6))),"negative","positive"))</f>
        <v>negative</v>
      </c>
      <c r="I7">
        <f>IF(OR('Model output'!I6="",'Model output'!I6="Not answered",'Model output'!I6="Not mentioned"),"",IF(ISNUMBER('Model output'!I6),'Model output'!I6,1))</f>
        <v>5</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1</v>
      </c>
      <c r="K7" t="str" cm="1">
        <f t="array" ref="K7">IF(COUNT(FIND({0,1,2,3,4,5,6,7,8,9},'Model output'!K6))&gt;0,'Model output'!K6,"")</f>
        <v/>
      </c>
      <c r="L7" s="8"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2"/>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7" t="str">
        <f>IF('Model output'!S6="","",'Model output'!S6)</f>
        <v>Not identified</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Identified</v>
      </c>
      <c r="AC7" s="1" t="str">
        <f>IF(OR('Model output'!V6="", 'Model output'!V6="No", AND(ISERROR(SEARCH("Positive",'Model output'!V6)), ISNUMBER(SEARCH("Negative",'Model output'!V6))), AND(ISNUMBER(SEARCH("Uninvolved",'Model output'!V6)),NOT(ISNUMBER(SEARCH("margins involved",'Model output'!V6)))), ISNUMBER(SEARCH("not involved",'Model output'!V6)), ISNUMBER(SEARCH("None",'Model output'!V6)), ISNUMBER(SEARCH("Free",'Model output'!V6)), ISNUMBER(SEARCH("1 mm",'Model output'!V6)), ISNUMBER(SEARCH("0.1 CM",'Model output'!V6)), ISNUMBER(SEARCH("less than 0.2 mm",'Model output'!V6)), ISNUMBER(SEARCH("less than 0.5 mm",'Model output'!V6)), ISNUMBER(SEARCH("less than 1.0 mm",'Model output'!V6)), ISNUMBER(SEARCH("noted very close",'Model output'!V6)), ISNUMBER(SEARCH("abut",'Model output'!V6)), ISNUMBER(SEARCH("not mentioned",'Model output'!V6)), ISNUMBER(SEARCH("Cannot be assessed",'Model output'!V6)), ISNUMBER(SEARCH("Not specified",'Model output'!V6)), ISNUMBER(SEARCH("Lymphocyte invasion - present",'Model output'!V6))), "negative", "positive")</f>
        <v>negative</v>
      </c>
      <c r="AE7" s="35"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6" t="str">
        <f t="shared" si="2"/>
        <v>2</v>
      </c>
      <c r="AG7" s="36" t="str">
        <f t="shared" si="3"/>
        <v>1a</v>
      </c>
      <c r="AH7" s="36" t="str">
        <f t="shared" si="6"/>
        <v>0</v>
      </c>
      <c r="AI7" s="42" t="str">
        <f t="shared" si="7"/>
        <v>I</v>
      </c>
      <c r="AJ7" s="39" t="s">
        <v>846</v>
      </c>
      <c r="AK7" s="41" t="s">
        <v>1090</v>
      </c>
      <c r="AL7" s="41" t="s">
        <v>667</v>
      </c>
      <c r="AM7" s="41" t="s">
        <v>1091</v>
      </c>
      <c r="AN7" s="41" t="s">
        <v>69</v>
      </c>
      <c r="AO7" s="23">
        <f t="shared" ca="1" si="8"/>
        <v>1</v>
      </c>
      <c r="AP7" s="1">
        <f t="shared" si="9"/>
        <v>1</v>
      </c>
      <c r="AQ7" s="1">
        <f t="shared" si="10"/>
        <v>1</v>
      </c>
      <c r="AR7" s="1">
        <f t="shared" si="11"/>
        <v>1</v>
      </c>
      <c r="AS7" s="15">
        <f t="shared" si="4"/>
        <v>1</v>
      </c>
      <c r="AT7" s="1"/>
    </row>
    <row r="8" spans="1:46">
      <c r="A8" t="str">
        <f>'Model output'!A7</f>
        <v>TCGA-BJ-A0ZJ</v>
      </c>
      <c r="B8" s="33">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5"/>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output'!G7)),AND(ISNUMBER(SEARCH("2",'Model output'!G7)),NOT(ISNUMBER(SEARCH("1 of 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output'!H7="","negative",IF(OR(ISNUMBER(SEARCH("lymph node",'Model output'!H7)),ISNUMBER(SEARCH("gland",'Model output'!H7)),ISNUMBER(SEARCH("lobe",'Model output'!H7)),ISNUMBER(SEARCH("isthmus",'Model output'!H7)),ISNUMBER(SEARCH("mediastinum",'Model output'!H7)),ISNUMBER(SEARCH("Not mentioned",'Model output'!H7)), ISNUMBER(SEARCH("Not applicable",'Model output'!H7)), ISNUMBER(SEARCH("paratracheal",'Model output'!H7)),ISNUMBER(SEARCH("fibroadipose tissue",'Model output'!H7)),ISNUMBER(SEARCH("thyroid node",'Model output'!H7)),ISNUMBER(SEARCH("skeletal muscle",'Model output'!H7)),ISNUMBER(SEARCH("right",'Model output'!H7)),ISNUMBER(SEARCH("left",'Model output'!H7)),ISNUMBER(SEARCH("Not specified",'Model output'!H7))),"negative","positive"))</f>
        <v>negative</v>
      </c>
      <c r="I8">
        <f>IF(OR('Model output'!I7="",'Model output'!I7="Not answered",'Model output'!I7="Not mentioned"),"",IF(ISNUMBER('Model output'!I7),'Model output'!I7,1))</f>
        <v>8</v>
      </c>
      <c r="J8">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1</v>
      </c>
      <c r="K8" t="str" cm="1">
        <f t="array" ref="K8">IF(COUNT(FIND({0,1,2,3,4,5,6,7,8,9},'Model output'!K7))&gt;0,'Model output'!K7,"")</f>
        <v/>
      </c>
      <c r="L8" s="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12"/>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7" t="str">
        <f>IF('Model output'!S7="","",'Model output'!S7)</f>
        <v>Not identified</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1" t="str">
        <f>IF(OR('Model output'!V7="", 'Model output'!V7="No", AND(ISERROR(SEARCH("Positive",'Model output'!V7)), ISNUMBER(SEARCH("Negative",'Model output'!V7))), AND(ISNUMBER(SEARCH("Uninvolved",'Model output'!V7)),NOT(ISNUMBER(SEARCH("margins involved",'Model output'!V7)))), ISNUMBER(SEARCH("not involved",'Model output'!V7)), ISNUMBER(SEARCH("None",'Model output'!V7)), ISNUMBER(SEARCH("Free",'Model output'!V7)), ISNUMBER(SEARCH("1 mm",'Model output'!V7)), ISNUMBER(SEARCH("0.1 CM",'Model output'!V7)), ISNUMBER(SEARCH("less than 0.2 mm",'Model output'!V7)), ISNUMBER(SEARCH("less than 0.5 mm",'Model output'!V7)), ISNUMBER(SEARCH("less than 1.0 mm",'Model output'!V7)), ISNUMBER(SEARCH("noted very close",'Model output'!V7)), ISNUMBER(SEARCH("abut",'Model output'!V7)), ISNUMBER(SEARCH("not mentioned",'Model output'!V7)), ISNUMBER(SEARCH("Cannot be assessed",'Model output'!V7)), ISNUMBER(SEARCH("Not specified",'Model output'!V7)), ISNUMBER(SEARCH("Lymphocyte invasion - present",'Model output'!V7))), "negative", "positive")</f>
        <v>positive</v>
      </c>
      <c r="AE8" s="35"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6" t="str">
        <f t="shared" si="2"/>
        <v>2</v>
      </c>
      <c r="AG8" s="36" t="str">
        <f t="shared" si="3"/>
        <v>1a</v>
      </c>
      <c r="AH8" s="36" t="str">
        <f t="shared" si="6"/>
        <v>0</v>
      </c>
      <c r="AI8" s="42" t="str">
        <f t="shared" si="7"/>
        <v>I</v>
      </c>
      <c r="AJ8" s="39" t="s">
        <v>843</v>
      </c>
      <c r="AK8" s="41" t="s">
        <v>1090</v>
      </c>
      <c r="AL8" s="41" t="s">
        <v>667</v>
      </c>
      <c r="AM8" s="41" t="s">
        <v>1091</v>
      </c>
      <c r="AN8" s="41" t="s">
        <v>69</v>
      </c>
      <c r="AO8" s="23">
        <f t="shared" si="8"/>
        <v>1</v>
      </c>
      <c r="AP8" s="1">
        <f t="shared" si="9"/>
        <v>1</v>
      </c>
      <c r="AQ8" s="1">
        <f t="shared" si="10"/>
        <v>1</v>
      </c>
      <c r="AR8" s="1">
        <f t="shared" si="11"/>
        <v>1</v>
      </c>
      <c r="AS8" s="15">
        <f t="shared" si="4"/>
        <v>1</v>
      </c>
      <c r="AT8" s="1"/>
    </row>
    <row r="9" spans="1:46">
      <c r="A9" t="str">
        <f>'Model output'!A8</f>
        <v>TCGA-BJ-A18Y</v>
      </c>
      <c r="B9" s="33">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5"/>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output'!G8)),AND(ISNUMBER(SEARCH("2",'Model output'!G8)),NOT(ISNUMBER(SEARCH("1 of 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central</v>
      </c>
      <c r="H9" t="str">
        <f>IF('Model output'!H8="","negative",IF(OR(ISNUMBER(SEARCH("lymph node",'Model output'!H8)),ISNUMBER(SEARCH("gland",'Model output'!H8)),ISNUMBER(SEARCH("lobe",'Model output'!H8)),ISNUMBER(SEARCH("isthmus",'Model output'!H8)),ISNUMBER(SEARCH("mediastinum",'Model output'!H8)),ISNUMBER(SEARCH("Not mentioned",'Model output'!H8)), ISNUMBER(SEARCH("Not applicable",'Model output'!H8)), ISNUMBER(SEARCH("paratracheal",'Model output'!H8)),ISNUMBER(SEARCH("fibroadipose tissue",'Model output'!H8)),ISNUMBER(SEARCH("thyroid node",'Model output'!H8)),ISNUMBER(SEARCH("skeletal muscle",'Model output'!H8)),ISNUMBER(SEARCH("right",'Model output'!H8)),ISNUMBER(SEARCH("left",'Model output'!H8)),ISNUMBER(SEARCH("Not specified",'Model output'!H8))),"negative","positive"))</f>
        <v>negative</v>
      </c>
      <c r="I9">
        <f>IF(OR('Model output'!I8="",'Model output'!I8="Not answered",'Model output'!I8="Not mentioned"),"",IF(ISNUMBER('Model output'!I8),'Model output'!I8,1))</f>
        <v>5</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4</v>
      </c>
      <c r="K9" t="str" cm="1">
        <f t="array" ref="K9">IF(COUNT(FIND({0,1,2,3,4,5,6,7,8,9},'Model output'!K8))&gt;0,'Model output'!K8,"")</f>
        <v/>
      </c>
      <c r="L9" s="8"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
      </c>
      <c r="P9" t="str">
        <f>IF('Model output'!N8="","",'Model output'!N8)</f>
        <v>1.4 cm</v>
      </c>
      <c r="Q9" t="str">
        <f t="shared" si="12"/>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7" t="str">
        <f>IF('Model output'!S8="","",'Model output'!S8)</f>
        <v>Not identified</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molecular addendum</v>
      </c>
      <c r="AC9" s="1" t="str">
        <f>IF(OR('Model output'!V8="", 'Model output'!V8="No", AND(ISERROR(SEARCH("Positive",'Model output'!V8)), ISNUMBER(SEARCH("Negative",'Model output'!V8))), AND(ISNUMBER(SEARCH("Uninvolved",'Model output'!V8)),NOT(ISNUMBER(SEARCH("margins involved",'Model output'!V8)))), ISNUMBER(SEARCH("not involved",'Model output'!V8)), ISNUMBER(SEARCH("None",'Model output'!V8)), ISNUMBER(SEARCH("Free",'Model output'!V8)), ISNUMBER(SEARCH("1 mm",'Model output'!V8)), ISNUMBER(SEARCH("0.1 CM",'Model output'!V8)), ISNUMBER(SEARCH("less than 0.2 mm",'Model output'!V8)), ISNUMBER(SEARCH("less than 0.5 mm",'Model output'!V8)), ISNUMBER(SEARCH("less than 1.0 mm",'Model output'!V8)), ISNUMBER(SEARCH("noted very close",'Model output'!V8)), ISNUMBER(SEARCH("abut",'Model output'!V8)), ISNUMBER(SEARCH("not mentioned",'Model output'!V8)), ISNUMBER(SEARCH("Cannot be assessed",'Model output'!V8)), ISNUMBER(SEARCH("Not specified",'Model output'!V8)), ISNUMBER(SEARCH("Lymphocyte invasion - present",'Model output'!V8))), "negative", "positive")</f>
        <v>negative</v>
      </c>
      <c r="AE9" s="35"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6" t="str">
        <f t="shared" si="2"/>
        <v>1b</v>
      </c>
      <c r="AG9" s="36" t="str">
        <f t="shared" si="3"/>
        <v>1a</v>
      </c>
      <c r="AH9" s="36" t="str">
        <f t="shared" si="6"/>
        <v>0</v>
      </c>
      <c r="AI9" s="42" t="str">
        <f t="shared" si="7"/>
        <v>I</v>
      </c>
      <c r="AJ9" s="39" t="s">
        <v>844</v>
      </c>
      <c r="AK9" s="41" t="s">
        <v>1087</v>
      </c>
      <c r="AL9" s="41" t="s">
        <v>1088</v>
      </c>
      <c r="AM9" s="41" t="s">
        <v>1091</v>
      </c>
      <c r="AN9" s="41" t="s">
        <v>69</v>
      </c>
      <c r="AO9" s="23">
        <f t="shared" ca="1" si="8"/>
        <v>1</v>
      </c>
      <c r="AP9" s="1">
        <f t="shared" si="9"/>
        <v>1</v>
      </c>
      <c r="AQ9" s="1">
        <f t="shared" si="10"/>
        <v>0</v>
      </c>
      <c r="AR9" s="1">
        <f t="shared" si="11"/>
        <v>1</v>
      </c>
      <c r="AS9" s="15">
        <f t="shared" si="4"/>
        <v>1</v>
      </c>
      <c r="AT9" s="1"/>
    </row>
    <row r="10" spans="1:46">
      <c r="A10" t="str">
        <f>'Model output'!A9</f>
        <v>TCGA-BJ-A18Z</v>
      </c>
      <c r="B10" s="33">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5"/>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output'!G9)),AND(ISNUMBER(SEARCH("2",'Model output'!G9)),NOT(ISNUMBER(SEARCH("1 of 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output'!H9="","negative",IF(OR(ISNUMBER(SEARCH("lymph node",'Model output'!H9)),ISNUMBER(SEARCH("gland",'Model output'!H9)),ISNUMBER(SEARCH("lobe",'Model output'!H9)),ISNUMBER(SEARCH("isthmus",'Model output'!H9)),ISNUMBER(SEARCH("mediastinum",'Model output'!H9)),ISNUMBER(SEARCH("Not mentioned",'Model output'!H9)), ISNUMBER(SEARCH("Not applicable",'Model output'!H9)), ISNUMBER(SEARCH("paratracheal",'Model output'!H9)),ISNUMBER(SEARCH("fibroadipose tissue",'Model output'!H9)),ISNUMBER(SEARCH("thyroid node",'Model output'!H9)),ISNUMBER(SEARCH("skeletal muscle",'Model output'!H9)),ISNUMBER(SEARCH("right",'Model output'!H9)),ISNUMBER(SEARCH("left",'Model output'!H9)),ISNUMBER(SEARCH("Not specified",'Model output'!H9))),"negative","positive"))</f>
        <v>negative</v>
      </c>
      <c r="I10">
        <f>IF(OR('Model output'!I9="",'Model output'!I9="Not answered",'Model output'!I9="Not mentioned"),"",IF(ISNUMBER('Model output'!I9),'Model output'!I9,1))</f>
        <v>37</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3</v>
      </c>
      <c r="K10" t="str" cm="1">
        <f t="array" ref="K10">IF(COUNT(FIND({0,1,2,3,4,5,6,7,8,9},'Model output'!K9))&gt;0,'Model output'!K9,"")</f>
        <v>3.2 cm</v>
      </c>
      <c r="L10" s="8" t="str">
        <f t="shared" si="1"/>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12"/>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Minimal</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7"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v>
      </c>
      <c r="AC10" s="1" t="str">
        <f>IF(OR('Model output'!V9="", 'Model output'!V9="No", AND(ISERROR(SEARCH("Positive",'Model output'!V9)), ISNUMBER(SEARCH("Negative",'Model output'!V9))), AND(ISNUMBER(SEARCH("Uninvolved",'Model output'!V9)),NOT(ISNUMBER(SEARCH("margins involved",'Model output'!V9)))), ISNUMBER(SEARCH("not involved",'Model output'!V9)), ISNUMBER(SEARCH("None",'Model output'!V9)), ISNUMBER(SEARCH("Free",'Model output'!V9)), ISNUMBER(SEARCH("1 mm",'Model output'!V9)), ISNUMBER(SEARCH("0.1 CM",'Model output'!V9)), ISNUMBER(SEARCH("less than 0.2 mm",'Model output'!V9)), ISNUMBER(SEARCH("less than 0.5 mm",'Model output'!V9)), ISNUMBER(SEARCH("less than 1.0 mm",'Model output'!V9)), ISNUMBER(SEARCH("noted very close",'Model output'!V9)), ISNUMBER(SEARCH("abut",'Model output'!V9)), ISNUMBER(SEARCH("not mentioned",'Model output'!V9)), ISNUMBER(SEARCH("Cannot be assessed",'Model output'!V9)), ISNUMBER(SEARCH("Not specified",'Model output'!V9)), ISNUMBER(SEARCH("Lymphocyte invasion - present",'Model output'!V9))), "negative", "positive")</f>
        <v>positive</v>
      </c>
      <c r="AE10" s="35"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6" t="str">
        <f t="shared" si="2"/>
        <v>2</v>
      </c>
      <c r="AG10" s="36" t="str">
        <f t="shared" si="3"/>
        <v>1b</v>
      </c>
      <c r="AH10" s="36" t="str">
        <f t="shared" si="6"/>
        <v>0</v>
      </c>
      <c r="AI10" s="42" t="str">
        <f t="shared" si="7"/>
        <v>II</v>
      </c>
      <c r="AJ10" s="39" t="s">
        <v>843</v>
      </c>
      <c r="AK10" s="41" t="s">
        <v>1090</v>
      </c>
      <c r="AL10" s="41" t="s">
        <v>1087</v>
      </c>
      <c r="AM10" s="41" t="s">
        <v>1091</v>
      </c>
      <c r="AN10" s="41" t="s">
        <v>1089</v>
      </c>
      <c r="AO10" s="23">
        <f t="shared" si="8"/>
        <v>1</v>
      </c>
      <c r="AP10" s="1">
        <f t="shared" si="9"/>
        <v>1</v>
      </c>
      <c r="AQ10" s="1">
        <f t="shared" si="10"/>
        <v>1</v>
      </c>
      <c r="AR10" s="1">
        <f t="shared" si="11"/>
        <v>1</v>
      </c>
      <c r="AS10" s="15">
        <f t="shared" si="4"/>
        <v>1</v>
      </c>
      <c r="AT10" s="1"/>
    </row>
    <row r="11" spans="1:46">
      <c r="A11" t="str">
        <f>'Model output'!A10</f>
        <v>TCGA-BJ-A191</v>
      </c>
      <c r="B11" s="33">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5"/>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output'!G10)),AND(ISNUMBER(SEARCH("2",'Model output'!G10)),NOT(ISNUMBER(SEARCH("1 of 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output'!H10)),ISNUMBER(SEARCH("gland",'Model output'!H10)),ISNUMBER(SEARCH("lobe",'Model output'!H10)),ISNUMBER(SEARCH("isthmus",'Model output'!H10)),ISNUMBER(SEARCH("mediastinum",'Model output'!H10)),ISNUMBER(SEARCH("Not mentioned",'Model output'!H10)), ISNUMBER(SEARCH("Not applicable",'Model output'!H10)), ISNUMBER(SEARCH("paratracheal",'Model output'!H10)),ISNUMBER(SEARCH("fibroadipose tissue",'Model output'!H10)),ISNUMBER(SEARCH("thyroid node",'Model output'!H10)),ISNUMBER(SEARCH("skeletal muscle",'Model output'!H10)),ISNUMBER(SEARCH("right",'Model output'!H10)),ISNUMBER(SEARCH("left",'Model output'!H10)),ISNUMBER(SEARCH("Not specified",'Model output'!H10))),"negative","positive"))</f>
        <v>negative</v>
      </c>
      <c r="I11">
        <f>IF(OR('Model output'!I10="",'Model output'!I10="Not answered",'Model output'!I10="Not mentioned"),"",IF(ISNUMBER('Model output'!I10),'Model output'!I10,1))</f>
        <v>3</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s="8"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columnar cell variant</v>
      </c>
      <c r="O11" t="str">
        <f>IF('Model output'!M10="","",'Model output'!M10)</f>
        <v/>
      </c>
      <c r="P11" t="str">
        <f>IF('Model output'!N10="","",'Model output'!N10)</f>
        <v>2 cm</v>
      </c>
      <c r="Q11" t="str">
        <f t="shared" si="12"/>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7" t="str">
        <f>IF('Model output'!S10="","",'Model output'!S10)</f>
        <v>Not identified</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1" t="str">
        <f>IF(OR('Model output'!V10="", 'Model output'!V10="No", AND(ISERROR(SEARCH("Positive",'Model output'!V10)), ISNUMBER(SEARCH("Negative",'Model output'!V10))), AND(ISNUMBER(SEARCH("Uninvolved",'Model output'!V10)),NOT(ISNUMBER(SEARCH("margins involved",'Model output'!V10)))), ISNUMBER(SEARCH("not involved",'Model output'!V10)), ISNUMBER(SEARCH("None",'Model output'!V10)), ISNUMBER(SEARCH("Free",'Model output'!V10)), ISNUMBER(SEARCH("1 mm",'Model output'!V10)), ISNUMBER(SEARCH("0.1 CM",'Model output'!V10)), ISNUMBER(SEARCH("less than 0.2 mm",'Model output'!V10)), ISNUMBER(SEARCH("less than 0.5 mm",'Model output'!V10)), ISNUMBER(SEARCH("less than 1.0 mm",'Model output'!V10)), ISNUMBER(SEARCH("noted very close",'Model output'!V10)), ISNUMBER(SEARCH("abut",'Model output'!V10)), ISNUMBER(SEARCH("not mentioned",'Model output'!V10)), ISNUMBER(SEARCH("Cannot be assessed",'Model output'!V10)), ISNUMBER(SEARCH("Not specified",'Model output'!V10)), ISNUMBER(SEARCH("Lymphocyte invasion - present",'Model output'!V10))), "negative", "positive")</f>
        <v>negative</v>
      </c>
      <c r="AE11" s="35"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6" t="str">
        <f t="shared" si="2"/>
        <v>1b</v>
      </c>
      <c r="AG11" s="36" t="str">
        <f t="shared" si="3"/>
        <v>0</v>
      </c>
      <c r="AH11" s="36" t="str">
        <f t="shared" si="6"/>
        <v>0</v>
      </c>
      <c r="AI11" s="42" t="str">
        <f t="shared" si="7"/>
        <v>I</v>
      </c>
      <c r="AJ11" s="39" t="s">
        <v>846</v>
      </c>
      <c r="AK11" s="41" t="s">
        <v>1087</v>
      </c>
      <c r="AL11" s="41" t="s">
        <v>1088</v>
      </c>
      <c r="AM11" s="41" t="s">
        <v>1091</v>
      </c>
      <c r="AN11" s="41" t="s">
        <v>69</v>
      </c>
      <c r="AO11" s="23">
        <f t="shared" ca="1" si="8"/>
        <v>1</v>
      </c>
      <c r="AP11" s="1">
        <f t="shared" si="9"/>
        <v>1</v>
      </c>
      <c r="AQ11" s="1">
        <f t="shared" si="10"/>
        <v>1</v>
      </c>
      <c r="AR11" s="1">
        <f t="shared" si="11"/>
        <v>1</v>
      </c>
      <c r="AS11" s="15">
        <f t="shared" si="4"/>
        <v>1</v>
      </c>
      <c r="AT11" s="1"/>
    </row>
    <row r="12" spans="1:46">
      <c r="A12" t="str">
        <f>'Model output'!A11</f>
        <v>TCGA-BJ-A192</v>
      </c>
      <c r="B12" s="33">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5"/>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output'!G11)),AND(ISNUMBER(SEARCH("2",'Model output'!G11)),NOT(ISNUMBER(SEARCH("1 of 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output'!H11)),ISNUMBER(SEARCH("gland",'Model output'!H11)),ISNUMBER(SEARCH("lobe",'Model output'!H11)),ISNUMBER(SEARCH("isthmus",'Model output'!H11)),ISNUMBER(SEARCH("mediastinum",'Model output'!H11)),ISNUMBER(SEARCH("Not mentioned",'Model output'!H11)), ISNUMBER(SEARCH("Not applicable",'Model output'!H11)), ISNUMBER(SEARCH("paratracheal",'Model output'!H11)),ISNUMBER(SEARCH("fibroadipose tissue",'Model output'!H11)),ISNUMBER(SEARCH("thyroid node",'Model output'!H11)),ISNUMBER(SEARCH("skeletal muscle",'Model output'!H11)),ISNUMBER(SEARCH("right",'Model output'!H11)),ISNUMBER(SEARCH("left",'Model output'!H11)),ISNUMBER(SEARCH("Not specified",'Model output'!H11))),"negative","positive"))</f>
        <v>negative</v>
      </c>
      <c r="I12" t="str">
        <f>IF(OR('Model output'!I11="",'Model output'!I11="Not answered",'Model output'!I11="Not mentioned"),"",IF(ISNUMBER('Model output'!I11),'Model output'!I11,1))</f>
        <v/>
      </c>
      <c r="J12" t="str">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
      </c>
      <c r="K12" t="str" cm="1">
        <f t="array" ref="K12">IF(COUNT(FIND({0,1,2,3,4,5,6,7,8,9},'Model output'!K11))&gt;0,'Model output'!K11,"")</f>
        <v/>
      </c>
      <c r="L12" s="8"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Thyroid Carcinoma</v>
      </c>
      <c r="O12" t="str">
        <f>IF('Model output'!M11="","",'Model output'!M11)</f>
        <v>Cystic, Oncocytic Variant</v>
      </c>
      <c r="P12" t="str">
        <f>IF('Model output'!N11="","",'Model output'!N11)</f>
        <v>5.0 CM</v>
      </c>
      <c r="Q12" t="str">
        <f t="shared" si="12"/>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7" t="str">
        <f>IF('Model output'!S11="","",'Model output'!S11)</f>
        <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1" t="str">
        <f>IF(OR('Model output'!V11="", 'Model output'!V11="No", AND(ISERROR(SEARCH("Positive",'Model output'!V11)), ISNUMBER(SEARCH("Negative",'Model output'!V11))), AND(ISNUMBER(SEARCH("Uninvolved",'Model output'!V11)),NOT(ISNUMBER(SEARCH("margins involved",'Model output'!V11)))), ISNUMBER(SEARCH("not involved",'Model output'!V11)), ISNUMBER(SEARCH("None",'Model output'!V11)), ISNUMBER(SEARCH("Free",'Model output'!V11)), ISNUMBER(SEARCH("1 mm",'Model output'!V11)), ISNUMBER(SEARCH("0.1 CM",'Model output'!V11)), ISNUMBER(SEARCH("less than 0.2 mm",'Model output'!V11)), ISNUMBER(SEARCH("less than 0.5 mm",'Model output'!V11)), ISNUMBER(SEARCH("less than 1.0 mm",'Model output'!V11)), ISNUMBER(SEARCH("noted very close",'Model output'!V11)), ISNUMBER(SEARCH("abut",'Model output'!V11)), ISNUMBER(SEARCH("not mentioned",'Model output'!V11)), ISNUMBER(SEARCH("Cannot be assessed",'Model output'!V11)), ISNUMBER(SEARCH("Not specified",'Model output'!V11)), ISNUMBER(SEARCH("Lymphocyte invasion - present",'Model output'!V11))), "negative", "positive")</f>
        <v>negative</v>
      </c>
      <c r="AE12" s="35"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6" t="str">
        <f t="shared" si="2"/>
        <v>3a</v>
      </c>
      <c r="AG12" s="36" t="str">
        <f t="shared" si="3"/>
        <v>0</v>
      </c>
      <c r="AH12" s="36" t="str">
        <f t="shared" si="6"/>
        <v>0</v>
      </c>
      <c r="AI12" s="42" t="str">
        <f t="shared" si="7"/>
        <v>I</v>
      </c>
      <c r="AJ12" s="39" t="s">
        <v>844</v>
      </c>
      <c r="AK12" s="41" t="s">
        <v>1092</v>
      </c>
      <c r="AL12" s="41" t="s">
        <v>1091</v>
      </c>
      <c r="AM12" s="41" t="s">
        <v>1091</v>
      </c>
      <c r="AN12" s="41" t="s">
        <v>69</v>
      </c>
      <c r="AO12" s="23">
        <f t="shared" ca="1" si="8"/>
        <v>1</v>
      </c>
      <c r="AP12" s="1">
        <f t="shared" si="9"/>
        <v>1</v>
      </c>
      <c r="AQ12" s="1">
        <f t="shared" si="10"/>
        <v>1</v>
      </c>
      <c r="AR12" s="1">
        <f t="shared" si="11"/>
        <v>1</v>
      </c>
      <c r="AS12" s="15">
        <f t="shared" si="4"/>
        <v>1</v>
      </c>
      <c r="AT12" s="1"/>
    </row>
    <row r="13" spans="1:46">
      <c r="A13" t="str">
        <f>'Model output'!A12</f>
        <v>TCGA-BJ-A28R</v>
      </c>
      <c r="B13" s="33">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5"/>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output'!G12)),AND(ISNUMBER(SEARCH("2",'Model output'!G12)),NOT(ISNUMBER(SEARCH("1 of 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output'!H12)),ISNUMBER(SEARCH("gland",'Model output'!H12)),ISNUMBER(SEARCH("lobe",'Model output'!H12)),ISNUMBER(SEARCH("isthmus",'Model output'!H12)),ISNUMBER(SEARCH("mediastinum",'Model output'!H12)),ISNUMBER(SEARCH("Not mentioned",'Model output'!H12)), ISNUMBER(SEARCH("Not applicable",'Model output'!H12)), ISNUMBER(SEARCH("paratracheal",'Model output'!H12)),ISNUMBER(SEARCH("fibroadipose tissue",'Model output'!H12)),ISNUMBER(SEARCH("thyroid node",'Model output'!H12)),ISNUMBER(SEARCH("skeletal muscle",'Model output'!H12)),ISNUMBER(SEARCH("right",'Model output'!H12)),ISNUMBER(SEARCH("left",'Model output'!H12)),ISNUMBER(SEARCH("Not specified",'Model output'!H12))),"negative","positive"))</f>
        <v>negative</v>
      </c>
      <c r="I13">
        <f>IF(OR('Model output'!I12="",'Model output'!I12="Not answered",'Model output'!I12="Not mentioned"),"",IF(ISNUMBER('Model output'!I12),'Model output'!I12,1))</f>
        <v>20</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s="8"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12"/>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7" t="str">
        <f>IF('Model output'!S12="","",'Model output'!S12)</f>
        <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1" t="str">
        <f>IF(OR('Model output'!V12="", 'Model output'!V12="No", AND(ISERROR(SEARCH("Positive",'Model output'!V12)), ISNUMBER(SEARCH("Negative",'Model output'!V12))), AND(ISNUMBER(SEARCH("Uninvolved",'Model output'!V12)),NOT(ISNUMBER(SEARCH("margins involved",'Model output'!V12)))), ISNUMBER(SEARCH("not involved",'Model output'!V12)), ISNUMBER(SEARCH("None",'Model output'!V12)), ISNUMBER(SEARCH("Free",'Model output'!V12)), ISNUMBER(SEARCH("1 mm",'Model output'!V12)), ISNUMBER(SEARCH("0.1 CM",'Model output'!V12)), ISNUMBER(SEARCH("less than 0.2 mm",'Model output'!V12)), ISNUMBER(SEARCH("less than 0.5 mm",'Model output'!V12)), ISNUMBER(SEARCH("less than 1.0 mm",'Model output'!V12)), ISNUMBER(SEARCH("noted very close",'Model output'!V12)), ISNUMBER(SEARCH("abut",'Model output'!V12)), ISNUMBER(SEARCH("not mentioned",'Model output'!V12)), ISNUMBER(SEARCH("Cannot be assessed",'Model output'!V12)), ISNUMBER(SEARCH("Not specified",'Model output'!V12)), ISNUMBER(SEARCH("Lymphocyte invasion - present",'Model output'!V12))), "negative", "positive")</f>
        <v>negative</v>
      </c>
      <c r="AE13" s="35"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6" t="str">
        <f t="shared" si="2"/>
        <v>1b</v>
      </c>
      <c r="AG13" s="36" t="str">
        <f t="shared" si="3"/>
        <v>0</v>
      </c>
      <c r="AH13" s="36" t="str">
        <f t="shared" si="6"/>
        <v>0</v>
      </c>
      <c r="AI13" s="42" t="str">
        <f t="shared" si="7"/>
        <v>I</v>
      </c>
      <c r="AJ13" s="39" t="s">
        <v>846</v>
      </c>
      <c r="AK13" s="41" t="s">
        <v>1087</v>
      </c>
      <c r="AL13" s="41" t="s">
        <v>1088</v>
      </c>
      <c r="AM13" s="41" t="s">
        <v>1091</v>
      </c>
      <c r="AN13" s="41" t="s">
        <v>69</v>
      </c>
      <c r="AO13" s="23">
        <f t="shared" ca="1" si="8"/>
        <v>1</v>
      </c>
      <c r="AP13" s="1">
        <f t="shared" si="9"/>
        <v>1</v>
      </c>
      <c r="AQ13" s="1">
        <f t="shared" si="10"/>
        <v>1</v>
      </c>
      <c r="AR13" s="1">
        <f t="shared" si="11"/>
        <v>1</v>
      </c>
      <c r="AS13" s="15">
        <f t="shared" si="4"/>
        <v>1</v>
      </c>
      <c r="AT13" s="1"/>
    </row>
    <row r="14" spans="1:46">
      <c r="A14" t="str">
        <f>'Model output'!A13</f>
        <v>TCGA-BJ-A28S</v>
      </c>
      <c r="B14" s="33">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5"/>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output'!G13)),AND(ISNUMBER(SEARCH("2",'Model output'!G13)),NOT(ISNUMBER(SEARCH("1 of 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output'!H13)),ISNUMBER(SEARCH("gland",'Model output'!H13)),ISNUMBER(SEARCH("lobe",'Model output'!H13)),ISNUMBER(SEARCH("isthmus",'Model output'!H13)),ISNUMBER(SEARCH("mediastinum",'Model output'!H13)),ISNUMBER(SEARCH("Not mentioned",'Model output'!H13)), ISNUMBER(SEARCH("Not applicable",'Model output'!H13)), ISNUMBER(SEARCH("paratracheal",'Model output'!H13)),ISNUMBER(SEARCH("fibroadipose tissue",'Model output'!H13)),ISNUMBER(SEARCH("thyroid node",'Model output'!H13)),ISNUMBER(SEARCH("skeletal muscle",'Model output'!H13)),ISNUMBER(SEARCH("right",'Model output'!H13)),ISNUMBER(SEARCH("left",'Model output'!H13)),ISNUMBER(SEARCH("Not specified",'Model output'!H13))),"negative","positive"))</f>
        <v>negative</v>
      </c>
      <c r="I14">
        <f>IF(OR('Model output'!I13="",'Model output'!I13="Not answered",'Model output'!I13="Not mentioned"),"",IF(ISNUMBER('Model output'!I13),'Model output'!I13,1))</f>
        <v>0</v>
      </c>
      <c r="J14">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0</v>
      </c>
      <c r="K14" t="str" cm="1">
        <f t="array" ref="K14">IF(COUNT(FIND({0,1,2,3,4,5,6,7,8,9},'Model output'!K13))&gt;0,'Model output'!K13,"")</f>
        <v/>
      </c>
      <c r="L14" s="8"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 encapsulated follicular variant</v>
      </c>
      <c r="O14" t="str">
        <f>IF('Model output'!M13="","",'Model output'!M13)</f>
        <v/>
      </c>
      <c r="P14" t="str">
        <f>IF('Model output'!N13="","",'Model output'!N13)</f>
        <v>3.4 cm</v>
      </c>
      <c r="Q14" t="str">
        <f t="shared" si="12"/>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7" t="str">
        <f>IF('Model output'!S13="","",'Model output'!S13)</f>
        <v>Not identified</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1" t="str">
        <f>IF(OR('Model output'!V13="", 'Model output'!V13="No", AND(ISERROR(SEARCH("Positive",'Model output'!V13)), ISNUMBER(SEARCH("Negative",'Model output'!V13))), AND(ISNUMBER(SEARCH("Uninvolved",'Model output'!V13)),NOT(ISNUMBER(SEARCH("margins involved",'Model output'!V13)))), ISNUMBER(SEARCH("not involved",'Model output'!V13)), ISNUMBER(SEARCH("None",'Model output'!V13)), ISNUMBER(SEARCH("Free",'Model output'!V13)), ISNUMBER(SEARCH("1 mm",'Model output'!V13)), ISNUMBER(SEARCH("0.1 CM",'Model output'!V13)), ISNUMBER(SEARCH("less than 0.2 mm",'Model output'!V13)), ISNUMBER(SEARCH("less than 0.5 mm",'Model output'!V13)), ISNUMBER(SEARCH("less than 1.0 mm",'Model output'!V13)), ISNUMBER(SEARCH("noted very close",'Model output'!V13)), ISNUMBER(SEARCH("abut",'Model output'!V13)), ISNUMBER(SEARCH("not mentioned",'Model output'!V13)), ISNUMBER(SEARCH("Cannot be assessed",'Model output'!V13)), ISNUMBER(SEARCH("Not specified",'Model output'!V13)), ISNUMBER(SEARCH("Lymphocyte invasion - present",'Model output'!V13))), "negative", "positive")</f>
        <v>negative</v>
      </c>
      <c r="AE14" s="35"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6" t="str">
        <f t="shared" si="2"/>
        <v>2</v>
      </c>
      <c r="AG14" s="36" t="str">
        <f t="shared" si="3"/>
        <v>0</v>
      </c>
      <c r="AH14" s="36" t="str">
        <f t="shared" si="6"/>
        <v>0</v>
      </c>
      <c r="AI14" s="42" t="str">
        <f t="shared" si="7"/>
        <v>I</v>
      </c>
      <c r="AJ14" s="39" t="s">
        <v>844</v>
      </c>
      <c r="AK14" s="41" t="s">
        <v>1090</v>
      </c>
      <c r="AL14" s="41" t="s">
        <v>1091</v>
      </c>
      <c r="AM14" s="41" t="s">
        <v>1091</v>
      </c>
      <c r="AN14" s="41" t="s">
        <v>69</v>
      </c>
      <c r="AO14" s="23">
        <f t="shared" ca="1" si="8"/>
        <v>1</v>
      </c>
      <c r="AP14" s="1">
        <f t="shared" si="9"/>
        <v>1</v>
      </c>
      <c r="AQ14" s="1">
        <f t="shared" si="10"/>
        <v>1</v>
      </c>
      <c r="AR14" s="1">
        <f t="shared" si="11"/>
        <v>1</v>
      </c>
      <c r="AS14" s="15">
        <f t="shared" si="4"/>
        <v>1</v>
      </c>
      <c r="AT14" s="1"/>
    </row>
    <row r="15" spans="1:46">
      <c r="A15" t="str">
        <f>'Model output'!A14</f>
        <v>TCGA-BJ-A28T</v>
      </c>
      <c r="B15" s="33">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5"/>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output'!G14)),AND(ISNUMBER(SEARCH("2",'Model output'!G14)),NOT(ISNUMBER(SEARCH("1 of 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output'!H14="","negative",IF(OR(ISNUMBER(SEARCH("lymph node",'Model output'!H14)),ISNUMBER(SEARCH("gland",'Model output'!H14)),ISNUMBER(SEARCH("lobe",'Model output'!H14)),ISNUMBER(SEARCH("isthmus",'Model output'!H14)),ISNUMBER(SEARCH("mediastinum",'Model output'!H14)),ISNUMBER(SEARCH("Not mentioned",'Model output'!H14)), ISNUMBER(SEARCH("Not applicable",'Model output'!H14)), ISNUMBER(SEARCH("paratracheal",'Model output'!H14)),ISNUMBER(SEARCH("fibroadipose tissue",'Model output'!H14)),ISNUMBER(SEARCH("thyroid node",'Model output'!H14)),ISNUMBER(SEARCH("skeletal muscle",'Model output'!H14)),ISNUMBER(SEARCH("right",'Model output'!H14)),ISNUMBER(SEARCH("left",'Model output'!H14)),ISNUMBER(SEARCH("Not specified",'Model output'!H14))),"negative","positive"))</f>
        <v>negative</v>
      </c>
      <c r="I15">
        <f>IF(OR('Model output'!I14="",'Model output'!I14="Not answered",'Model output'!I14="Not mentioned"),"",IF(ISNUMBER('Model output'!I14),'Model output'!I14,1))</f>
        <v>9</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3</v>
      </c>
      <c r="K15" t="str" cm="1">
        <f t="array" ref="K15">IF(COUNT(FIND({0,1,2,3,4,5,6,7,8,9},'Model output'!K14))&gt;0,'Model output'!K14,"")</f>
        <v>0.28 cm</v>
      </c>
      <c r="L15" s="8" t="str">
        <f t="shared" si="1"/>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
      </c>
      <c r="P15" t="str">
        <f>IF('Model output'!N14="","",'Model output'!N14)</f>
        <v>1.3 cm</v>
      </c>
      <c r="Q15" t="str">
        <f t="shared" si="12"/>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7" t="str">
        <f>IF('Model output'!S14="","",'Model output'!S14)</f>
        <v>Not identified</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1" t="str">
        <f>IF(OR('Model output'!V14="", 'Model output'!V14="No", AND(ISERROR(SEARCH("Positive",'Model output'!V14)), ISNUMBER(SEARCH("Negative",'Model output'!V14))), AND(ISNUMBER(SEARCH("Uninvolved",'Model output'!V14)),NOT(ISNUMBER(SEARCH("margins involved",'Model output'!V14)))), ISNUMBER(SEARCH("not involved",'Model output'!V14)), ISNUMBER(SEARCH("None",'Model output'!V14)), ISNUMBER(SEARCH("Free",'Model output'!V14)), ISNUMBER(SEARCH("1 mm",'Model output'!V14)), ISNUMBER(SEARCH("0.1 CM",'Model output'!V14)), ISNUMBER(SEARCH("less than 0.2 mm",'Model output'!V14)), ISNUMBER(SEARCH("less than 0.5 mm",'Model output'!V14)), ISNUMBER(SEARCH("less than 1.0 mm",'Model output'!V14)), ISNUMBER(SEARCH("noted very close",'Model output'!V14)), ISNUMBER(SEARCH("abut",'Model output'!V14)), ISNUMBER(SEARCH("not mentioned",'Model output'!V14)), ISNUMBER(SEARCH("Cannot be assessed",'Model output'!V14)), ISNUMBER(SEARCH("Not specified",'Model output'!V14)), ISNUMBER(SEARCH("Lymphocyte invasion - present",'Model output'!V14))), "negative", "positive")</f>
        <v>negative</v>
      </c>
      <c r="AE15" s="35"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6" t="str">
        <f t="shared" si="2"/>
        <v>1b</v>
      </c>
      <c r="AG15" s="36" t="str">
        <f t="shared" si="3"/>
        <v>1a</v>
      </c>
      <c r="AH15" s="36" t="str">
        <f t="shared" si="6"/>
        <v>0</v>
      </c>
      <c r="AI15" s="42" t="str">
        <f t="shared" si="7"/>
        <v>I</v>
      </c>
      <c r="AJ15" s="39" t="s">
        <v>847</v>
      </c>
      <c r="AK15" s="41" t="s">
        <v>1087</v>
      </c>
      <c r="AL15" s="41" t="s">
        <v>667</v>
      </c>
      <c r="AM15" s="41" t="s">
        <v>1091</v>
      </c>
      <c r="AN15" s="41" t="s">
        <v>69</v>
      </c>
      <c r="AO15" s="23">
        <f t="shared" ca="1" si="8"/>
        <v>1</v>
      </c>
      <c r="AP15" s="1">
        <f t="shared" si="9"/>
        <v>1</v>
      </c>
      <c r="AQ15" s="1">
        <f t="shared" si="10"/>
        <v>1</v>
      </c>
      <c r="AR15" s="1">
        <f t="shared" si="11"/>
        <v>1</v>
      </c>
      <c r="AS15" s="15">
        <f t="shared" si="4"/>
        <v>1</v>
      </c>
      <c r="AT15" s="1"/>
    </row>
    <row r="16" spans="1:46">
      <c r="A16" t="str">
        <f>'Model output'!A15</f>
        <v>TCGA-BJ-A28V</v>
      </c>
      <c r="B16" s="33">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5"/>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output'!G15)),AND(ISNUMBER(SEARCH("2",'Model output'!G15)),NOT(ISNUMBER(SEARCH("1 of 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output'!H15)),ISNUMBER(SEARCH("gland",'Model output'!H15)),ISNUMBER(SEARCH("lobe",'Model output'!H15)),ISNUMBER(SEARCH("isthmus",'Model output'!H15)),ISNUMBER(SEARCH("mediastinum",'Model output'!H15)),ISNUMBER(SEARCH("Not mentioned",'Model output'!H15)), ISNUMBER(SEARCH("Not applicable",'Model output'!H15)), ISNUMBER(SEARCH("paratracheal",'Model output'!H15)),ISNUMBER(SEARCH("fibroadipose tissue",'Model output'!H15)),ISNUMBER(SEARCH("thyroid node",'Model output'!H15)),ISNUMBER(SEARCH("skeletal muscle",'Model output'!H15)),ISNUMBER(SEARCH("right",'Model output'!H15)),ISNUMBER(SEARCH("left",'Model output'!H15)),ISNUMBER(SEARCH("Not specified",'Model output'!H15))),"negative","positive"))</f>
        <v>negative</v>
      </c>
      <c r="I16">
        <f>IF(OR('Model output'!I15="",'Model output'!I15="Not answered",'Model output'!I15="Not mentioned"),"",IF(ISNUMBER('Model output'!I15),'Model output'!I15,1))</f>
        <v>0</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0</v>
      </c>
      <c r="K16" t="str" cm="1">
        <f t="array" ref="K16">IF(COUNT(FIND({0,1,2,3,4,5,6,7,8,9},'Model output'!K15))&gt;0,'Model output'!K15,"")</f>
        <v/>
      </c>
      <c r="L16" s="8"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 encapsulated follicular variant</v>
      </c>
      <c r="O16" t="str">
        <f>IF('Model output'!M15="","",'Model output'!M15)</f>
        <v/>
      </c>
      <c r="P16" t="str">
        <f>IF('Model output'!N15="","",'Model output'!N15)</f>
        <v>4.5 cm</v>
      </c>
      <c r="Q16" t="str">
        <f t="shared" si="12"/>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7" t="str">
        <f>IF('Model output'!S15="","",'Model output'!S15)</f>
        <v>Not identified</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1" t="str">
        <f>IF(OR('Model output'!V15="", 'Model output'!V15="No", AND(ISERROR(SEARCH("Positive",'Model output'!V15)), ISNUMBER(SEARCH("Negative",'Model output'!V15))), AND(ISNUMBER(SEARCH("Uninvolved",'Model output'!V15)),NOT(ISNUMBER(SEARCH("margins involved",'Model output'!V15)))), ISNUMBER(SEARCH("not involved",'Model output'!V15)), ISNUMBER(SEARCH("None",'Model output'!V15)), ISNUMBER(SEARCH("Free",'Model output'!V15)), ISNUMBER(SEARCH("1 mm",'Model output'!V15)), ISNUMBER(SEARCH("0.1 CM",'Model output'!V15)), ISNUMBER(SEARCH("less than 0.2 mm",'Model output'!V15)), ISNUMBER(SEARCH("less than 0.5 mm",'Model output'!V15)), ISNUMBER(SEARCH("less than 1.0 mm",'Model output'!V15)), ISNUMBER(SEARCH("noted very close",'Model output'!V15)), ISNUMBER(SEARCH("abut",'Model output'!V15)), ISNUMBER(SEARCH("not mentioned",'Model output'!V15)), ISNUMBER(SEARCH("Cannot be assessed",'Model output'!V15)), ISNUMBER(SEARCH("Not specified",'Model output'!V15)), ISNUMBER(SEARCH("Lymphocyte invasion - present",'Model output'!V15))), "negative", "positive")</f>
        <v>negative</v>
      </c>
      <c r="AE16" s="35"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6" t="str">
        <f t="shared" si="2"/>
        <v>3a</v>
      </c>
      <c r="AG16" s="36" t="str">
        <f t="shared" si="3"/>
        <v>0</v>
      </c>
      <c r="AH16" s="36" t="str">
        <f t="shared" si="6"/>
        <v>0</v>
      </c>
      <c r="AI16" s="42" t="str">
        <f t="shared" si="7"/>
        <v>II</v>
      </c>
      <c r="AJ16" s="39" t="s">
        <v>844</v>
      </c>
      <c r="AK16" s="41" t="s">
        <v>1092</v>
      </c>
      <c r="AL16" s="41" t="s">
        <v>1088</v>
      </c>
      <c r="AM16" s="41" t="s">
        <v>1091</v>
      </c>
      <c r="AN16" s="41" t="s">
        <v>1089</v>
      </c>
      <c r="AO16" s="23">
        <f t="shared" ca="1" si="8"/>
        <v>1</v>
      </c>
      <c r="AP16" s="1">
        <f t="shared" si="9"/>
        <v>1</v>
      </c>
      <c r="AQ16" s="1">
        <f t="shared" si="10"/>
        <v>1</v>
      </c>
      <c r="AR16" s="1">
        <f t="shared" si="11"/>
        <v>1</v>
      </c>
      <c r="AS16" s="15">
        <f t="shared" si="4"/>
        <v>1</v>
      </c>
      <c r="AT16" s="1"/>
    </row>
    <row r="17" spans="1:46">
      <c r="A17" t="str">
        <f>'Model output'!A16</f>
        <v>TCGA-BJ-A28X</v>
      </c>
      <c r="B17" s="33">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5"/>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output'!G16)),AND(ISNUMBER(SEARCH("2",'Model output'!G16)),NOT(ISNUMBER(SEARCH("1 of 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output'!H16="","negative",IF(OR(ISNUMBER(SEARCH("lymph node",'Model output'!H16)),ISNUMBER(SEARCH("gland",'Model output'!H16)),ISNUMBER(SEARCH("lobe",'Model output'!H16)),ISNUMBER(SEARCH("isthmus",'Model output'!H16)),ISNUMBER(SEARCH("mediastinum",'Model output'!H16)),ISNUMBER(SEARCH("Not mentioned",'Model output'!H16)), ISNUMBER(SEARCH("Not applicable",'Model output'!H16)), ISNUMBER(SEARCH("paratracheal",'Model output'!H16)),ISNUMBER(SEARCH("fibroadipose tissue",'Model output'!H16)),ISNUMBER(SEARCH("thyroid node",'Model output'!H16)),ISNUMBER(SEARCH("skeletal muscle",'Model output'!H16)),ISNUMBER(SEARCH("right",'Model output'!H16)),ISNUMBER(SEARCH("left",'Model output'!H16)),ISNUMBER(SEARCH("Not specified",'Model output'!H16))),"negative","positive"))</f>
        <v>negative</v>
      </c>
      <c r="I17">
        <f>IF(OR('Model output'!I16="",'Model output'!I16="Not answered",'Model output'!I16="Not mentioned"),"",IF(ISNUMBER('Model output'!I16),'Model output'!I16,1))</f>
        <v>6</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2</v>
      </c>
      <c r="K17" t="str" cm="1">
        <f t="array" ref="K17">IF(COUNT(FIND({0,1,2,3,4,5,6,7,8,9},'Model output'!K16))&gt;0,'Model output'!K16,"")</f>
        <v>1.2 cm</v>
      </c>
      <c r="L17" s="8" t="str">
        <f t="shared" si="1"/>
        <v>1.2cm</v>
      </c>
      <c r="M17" cm="1">
        <f t="array" ref="M17">IF(L17="","",IF(ISNUMBER(SEARCH("cm",L17)),MAX(VALUE(SUBSTITUTE(_xlfn.FILTERXML("&lt;t&gt;&lt;s&gt;"&amp;SUBSTITUTE(L17,",","&lt;/s&gt;&lt;s&gt;")&amp;"&lt;/s&gt;&lt;/t&gt;","//s"),"cm",""))),MAX(VALUE(SUBSTITUTE(_xlfn.FILTERXML("&lt;t&gt;&lt;s&gt;"&amp;SUBSTITUTE(L17,",","&lt;/s&gt;&lt;s&gt;")&amp;"&lt;/s&gt;&lt;/t&gt;","//s"),"mm","")))/10))</f>
        <v>1.2</v>
      </c>
      <c r="N17" t="str">
        <f>IF('Model output'!L16="","",'Model output'!L16)</f>
        <v>Papillary carcinoma</v>
      </c>
      <c r="O17" t="str">
        <f>IF('Model output'!M16="","",'Model output'!M16)</f>
        <v>Tall cell variant</v>
      </c>
      <c r="P17" t="str">
        <f>IF('Model output'!N16="","",'Model output'!N16)</f>
        <v>1.2 cm</v>
      </c>
      <c r="Q17" t="str">
        <f t="shared" si="12"/>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7" t="str">
        <f>IF('Model output'!S16="","",'Model output'!S16)</f>
        <v>Present</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1" t="str">
        <f>IF(OR('Model output'!V16="", 'Model output'!V16="No", AND(ISERROR(SEARCH("Positive",'Model output'!V16)), ISNUMBER(SEARCH("Negative",'Model output'!V16))), AND(ISNUMBER(SEARCH("Uninvolved",'Model output'!V16)),NOT(ISNUMBER(SEARCH("margins involved",'Model output'!V16)))), ISNUMBER(SEARCH("not involved",'Model output'!V16)), ISNUMBER(SEARCH("None",'Model output'!V16)), ISNUMBER(SEARCH("Free",'Model output'!V16)), ISNUMBER(SEARCH("1 mm",'Model output'!V16)), ISNUMBER(SEARCH("0.1 CM",'Model output'!V16)), ISNUMBER(SEARCH("less than 0.2 mm",'Model output'!V16)), ISNUMBER(SEARCH("less than 0.5 mm",'Model output'!V16)), ISNUMBER(SEARCH("less than 1.0 mm",'Model output'!V16)), ISNUMBER(SEARCH("noted very close",'Model output'!V16)), ISNUMBER(SEARCH("abut",'Model output'!V16)), ISNUMBER(SEARCH("not mentioned",'Model output'!V16)), ISNUMBER(SEARCH("Cannot be assessed",'Model output'!V16)), ISNUMBER(SEARCH("Not specified",'Model output'!V16)), ISNUMBER(SEARCH("Lymphocyte invasion - present",'Model output'!V16))), "negative", "positive")</f>
        <v>negative</v>
      </c>
      <c r="AE17" s="35"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6" t="str">
        <f t="shared" si="2"/>
        <v>1b</v>
      </c>
      <c r="AG17" s="36" t="str">
        <f t="shared" si="3"/>
        <v>1a</v>
      </c>
      <c r="AH17" s="36" t="str">
        <f t="shared" si="6"/>
        <v>0</v>
      </c>
      <c r="AI17" s="42" t="str">
        <f t="shared" si="7"/>
        <v>I</v>
      </c>
      <c r="AJ17" s="39" t="s">
        <v>846</v>
      </c>
      <c r="AK17" s="41" t="s">
        <v>1087</v>
      </c>
      <c r="AL17" s="41" t="s">
        <v>667</v>
      </c>
      <c r="AM17" s="41" t="s">
        <v>1091</v>
      </c>
      <c r="AN17" s="41" t="s">
        <v>69</v>
      </c>
      <c r="AO17" s="23">
        <f t="shared" ca="1" si="8"/>
        <v>1</v>
      </c>
      <c r="AP17" s="1">
        <f t="shared" si="9"/>
        <v>1</v>
      </c>
      <c r="AQ17" s="1">
        <f t="shared" si="10"/>
        <v>1</v>
      </c>
      <c r="AR17" s="1">
        <f t="shared" si="11"/>
        <v>1</v>
      </c>
      <c r="AS17" s="15">
        <f t="shared" si="4"/>
        <v>1</v>
      </c>
      <c r="AT17" s="1"/>
    </row>
    <row r="18" spans="1:46">
      <c r="A18" t="str">
        <f>'Model output'!A17</f>
        <v>TCGA-BJ-A28Z</v>
      </c>
      <c r="B18" s="33">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5"/>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output'!G17)),AND(ISNUMBER(SEARCH("2",'Model output'!G17)),NOT(ISNUMBER(SEARCH("1 of 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output'!H17="","negative",IF(OR(ISNUMBER(SEARCH("lymph node",'Model output'!H17)),ISNUMBER(SEARCH("gland",'Model output'!H17)),ISNUMBER(SEARCH("lobe",'Model output'!H17)),ISNUMBER(SEARCH("isthmus",'Model output'!H17)),ISNUMBER(SEARCH("mediastinum",'Model output'!H17)),ISNUMBER(SEARCH("Not mentioned",'Model output'!H17)), ISNUMBER(SEARCH("Not applicable",'Model output'!H17)), ISNUMBER(SEARCH("paratracheal",'Model output'!H17)),ISNUMBER(SEARCH("fibroadipose tissue",'Model output'!H17)),ISNUMBER(SEARCH("thyroid node",'Model output'!H17)),ISNUMBER(SEARCH("skeletal muscle",'Model output'!H17)),ISNUMBER(SEARCH("right",'Model output'!H17)),ISNUMBER(SEARCH("left",'Model output'!H17)),ISNUMBER(SEARCH("Not specified",'Model output'!H17))),"negative","positive"))</f>
        <v>negative</v>
      </c>
      <c r="I18">
        <f>IF(OR('Model output'!I17="",'Model output'!I17="Not answered",'Model output'!I17="Not mentioned"),"",IF(ISNUMBER('Model output'!I17),'Model output'!I17,1))</f>
        <v>16</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1</v>
      </c>
      <c r="K18" t="str" cm="1">
        <f t="array" ref="K18">IF(COUNT(FIND({0,1,2,3,4,5,6,7,8,9},'Model output'!K17))&gt;0,'Model output'!K17,"")</f>
        <v/>
      </c>
      <c r="L18" s="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2"/>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s="17" t="str">
        <f>IF('Model output'!S17="","",'Model output'!S17)</f>
        <v>Present</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Identified</v>
      </c>
      <c r="AC18" s="1" t="str">
        <f>IF(OR('Model output'!V17="", 'Model output'!V17="No", AND(ISERROR(SEARCH("Positive",'Model output'!V17)), ISNUMBER(SEARCH("Negative",'Model output'!V17))), AND(ISNUMBER(SEARCH("Uninvolved",'Model output'!V17)),NOT(ISNUMBER(SEARCH("margins involved",'Model output'!V17)))), ISNUMBER(SEARCH("not involved",'Model output'!V17)), ISNUMBER(SEARCH("None",'Model output'!V17)), ISNUMBER(SEARCH("Free",'Model output'!V17)), ISNUMBER(SEARCH("1 mm",'Model output'!V17)), ISNUMBER(SEARCH("0.1 CM",'Model output'!V17)), ISNUMBER(SEARCH("less than 0.2 mm",'Model output'!V17)), ISNUMBER(SEARCH("less than 0.5 mm",'Model output'!V17)), ISNUMBER(SEARCH("less than 1.0 mm",'Model output'!V17)), ISNUMBER(SEARCH("noted very close",'Model output'!V17)), ISNUMBER(SEARCH("abut",'Model output'!V17)), ISNUMBER(SEARCH("not mentioned",'Model output'!V17)), ISNUMBER(SEARCH("Cannot be assessed",'Model output'!V17)), ISNUMBER(SEARCH("Not specified",'Model output'!V17)), ISNUMBER(SEARCH("Lymphocyte invasion - present",'Model output'!V17))), "negative", "positive")</f>
        <v>negative</v>
      </c>
      <c r="AE18" s="35"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6" t="str">
        <f t="shared" si="2"/>
        <v>1a</v>
      </c>
      <c r="AG18" s="36" t="str">
        <f t="shared" si="3"/>
        <v>1a</v>
      </c>
      <c r="AH18" s="36" t="str">
        <f t="shared" si="6"/>
        <v>0</v>
      </c>
      <c r="AI18" s="42" t="str">
        <f t="shared" si="7"/>
        <v>I</v>
      </c>
      <c r="AJ18" s="39" t="s">
        <v>846</v>
      </c>
      <c r="AK18" s="41" t="s">
        <v>667</v>
      </c>
      <c r="AL18" s="41" t="s">
        <v>667</v>
      </c>
      <c r="AM18" s="41" t="s">
        <v>1091</v>
      </c>
      <c r="AN18" s="41" t="s">
        <v>69</v>
      </c>
      <c r="AO18" s="23">
        <f t="shared" ca="1" si="8"/>
        <v>1</v>
      </c>
      <c r="AP18" s="1">
        <f t="shared" si="9"/>
        <v>1</v>
      </c>
      <c r="AQ18" s="1">
        <f t="shared" si="10"/>
        <v>1</v>
      </c>
      <c r="AR18" s="1">
        <f t="shared" si="11"/>
        <v>1</v>
      </c>
      <c r="AS18" s="15">
        <f t="shared" si="4"/>
        <v>1</v>
      </c>
      <c r="AT18" s="1"/>
    </row>
    <row r="19" spans="1:46">
      <c r="A19" t="str">
        <f>'Model output'!A18</f>
        <v>TCGA-BJ-A290</v>
      </c>
      <c r="B19" s="33">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5"/>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output'!G18)),AND(ISNUMBER(SEARCH("2",'Model output'!G18)),NOT(ISNUMBER(SEARCH("1 of 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central</v>
      </c>
      <c r="H19" t="str">
        <f>IF('Model output'!H18="","negative",IF(OR(ISNUMBER(SEARCH("lymph node",'Model output'!H18)),ISNUMBER(SEARCH("gland",'Model output'!H18)),ISNUMBER(SEARCH("lobe",'Model output'!H18)),ISNUMBER(SEARCH("isthmus",'Model output'!H18)),ISNUMBER(SEARCH("mediastinum",'Model output'!H18)),ISNUMBER(SEARCH("Not mentioned",'Model output'!H18)), ISNUMBER(SEARCH("Not applicable",'Model output'!H18)), ISNUMBER(SEARCH("paratracheal",'Model output'!H18)),ISNUMBER(SEARCH("fibroadipose tissue",'Model output'!H18)),ISNUMBER(SEARCH("thyroid node",'Model output'!H18)),ISNUMBER(SEARCH("skeletal muscle",'Model output'!H18)),ISNUMBER(SEARCH("right",'Model output'!H18)),ISNUMBER(SEARCH("left",'Model output'!H18)),ISNUMBER(SEARCH("Not specified",'Model output'!H18))),"negative","positive"))</f>
        <v>negative</v>
      </c>
      <c r="I19">
        <f>IF(OR('Model output'!I18="",'Model output'!I18="Not answered",'Model output'!I18="Not mentioned"),"",IF(ISNUMBER('Model output'!I18),'Model output'!I18,1))</f>
        <v>3</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3</v>
      </c>
      <c r="K19" t="str" cm="1">
        <f t="array" ref="K19">IF(COUNT(FIND({0,1,2,3,4,5,6,7,8,9},'Model output'!K18))&gt;0,'Model output'!K18,"")</f>
        <v/>
      </c>
      <c r="L19" s="8"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With Tall Cell Features</v>
      </c>
      <c r="P19" t="str">
        <f>IF('Model output'!N18="","",'Model output'!N18)</f>
        <v>4.5 cm</v>
      </c>
      <c r="Q19" t="str">
        <f t="shared" si="12"/>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7" t="str">
        <f>IF('Model output'!S18="","",'Model output'!S18)</f>
        <v>Yes</v>
      </c>
      <c r="Y19" t="str">
        <f>IF(OR('Model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Identified</v>
      </c>
      <c r="AC19" s="1" t="str">
        <f>IF(OR('Model output'!V18="", 'Model output'!V18="No", AND(ISERROR(SEARCH("Positive",'Model output'!V18)), ISNUMBER(SEARCH("Negative",'Model output'!V18))), AND(ISNUMBER(SEARCH("Uninvolved",'Model output'!V18)),NOT(ISNUMBER(SEARCH("margins involved",'Model output'!V18)))), ISNUMBER(SEARCH("not involved",'Model output'!V18)), ISNUMBER(SEARCH("None",'Model output'!V18)), ISNUMBER(SEARCH("Free",'Model output'!V18)), ISNUMBER(SEARCH("1 mm",'Model output'!V18)), ISNUMBER(SEARCH("0.1 CM",'Model output'!V18)), ISNUMBER(SEARCH("less than 0.2 mm",'Model output'!V18)), ISNUMBER(SEARCH("less than 0.5 mm",'Model output'!V18)), ISNUMBER(SEARCH("less than 1.0 mm",'Model output'!V18)), ISNUMBER(SEARCH("noted very close",'Model output'!V18)), ISNUMBER(SEARCH("abut",'Model output'!V18)), ISNUMBER(SEARCH("not mentioned",'Model output'!V18)), ISNUMBER(SEARCH("Cannot be assessed",'Model output'!V18)), ISNUMBER(SEARCH("Not specified",'Model output'!V18)), ISNUMBER(SEARCH("Lymphocyte invasion - present",'Model output'!V18))), "negative", "positive")</f>
        <v>positive</v>
      </c>
      <c r="AE19" s="35"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6" t="str">
        <f t="shared" si="2"/>
        <v>3a</v>
      </c>
      <c r="AG19" s="36" t="str">
        <f t="shared" si="3"/>
        <v>1a</v>
      </c>
      <c r="AH19" s="36" t="str">
        <f t="shared" si="6"/>
        <v>0</v>
      </c>
      <c r="AI19" s="42" t="str">
        <f t="shared" si="7"/>
        <v>II</v>
      </c>
      <c r="AJ19" s="39" t="s">
        <v>843</v>
      </c>
      <c r="AK19" s="41" t="s">
        <v>1086</v>
      </c>
      <c r="AL19" s="41" t="s">
        <v>667</v>
      </c>
      <c r="AM19" s="41" t="s">
        <v>1091</v>
      </c>
      <c r="AN19" s="41" t="s">
        <v>1089</v>
      </c>
      <c r="AO19" s="23">
        <f t="shared" si="8"/>
        <v>1</v>
      </c>
      <c r="AP19" s="1">
        <f t="shared" si="9"/>
        <v>0</v>
      </c>
      <c r="AQ19" s="1">
        <f t="shared" si="10"/>
        <v>1</v>
      </c>
      <c r="AR19" s="1">
        <f t="shared" si="11"/>
        <v>1</v>
      </c>
      <c r="AS19" s="15">
        <f t="shared" si="4"/>
        <v>1</v>
      </c>
      <c r="AT19" s="1"/>
    </row>
    <row r="20" spans="1:46">
      <c r="A20" t="str">
        <f>'Model output'!A19</f>
        <v>TCGA-BJ-A291</v>
      </c>
      <c r="B20" s="33">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5"/>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output'!G19)),AND(ISNUMBER(SEARCH("2",'Model output'!G19)),NOT(ISNUMBER(SEARCH("1 of 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output'!H19)),ISNUMBER(SEARCH("gland",'Model output'!H19)),ISNUMBER(SEARCH("lobe",'Model output'!H19)),ISNUMBER(SEARCH("isthmus",'Model output'!H19)),ISNUMBER(SEARCH("mediastinum",'Model output'!H19)),ISNUMBER(SEARCH("Not mentioned",'Model output'!H19)), ISNUMBER(SEARCH("Not applicable",'Model output'!H19)), ISNUMBER(SEARCH("paratracheal",'Model output'!H19)),ISNUMBER(SEARCH("fibroadipose tissue",'Model output'!H19)),ISNUMBER(SEARCH("thyroid node",'Model output'!H19)),ISNUMBER(SEARCH("skeletal muscle",'Model output'!H19)),ISNUMBER(SEARCH("right",'Model output'!H19)),ISNUMBER(SEARCH("left",'Model output'!H19)),ISNUMBER(SEARCH("Not specified",'Model output'!H19))),"negative","positive"))</f>
        <v>negative</v>
      </c>
      <c r="I20">
        <f>IF(OR('Model output'!I19="",'Model output'!I19="Not answered",'Model output'!I19="Not mentioned"),"",IF(ISNUMBER('Model output'!I19),'Model output'!I19,1))</f>
        <v>9</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s="8"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Oncytic variant</v>
      </c>
      <c r="P20" t="str">
        <f>IF('Model output'!N19="","",'Model output'!N19)</f>
        <v>1.5 cm</v>
      </c>
      <c r="Q20" t="str">
        <f t="shared" si="12"/>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7" t="str">
        <f>IF('Model output'!S19="","",'Model output'!S19)</f>
        <v>Absent</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Yes</v>
      </c>
      <c r="AB20" t="str">
        <f>IF(AA20&lt;&gt;"Yes","",IF(OR('Model output'!U19="",ISNUMBER(SEARCH("Not identified",'Model output'!U19))),"",'Model output'!U19))</f>
        <v/>
      </c>
      <c r="AC20" s="1" t="str">
        <f>IF(OR('Model output'!V19="", 'Model output'!V19="No", AND(ISERROR(SEARCH("Positive",'Model output'!V19)), ISNUMBER(SEARCH("Negative",'Model output'!V19))), AND(ISNUMBER(SEARCH("Uninvolved",'Model output'!V19)),NOT(ISNUMBER(SEARCH("margins involved",'Model output'!V19)))), ISNUMBER(SEARCH("not involved",'Model output'!V19)), ISNUMBER(SEARCH("None",'Model output'!V19)), ISNUMBER(SEARCH("Free",'Model output'!V19)), ISNUMBER(SEARCH("1 mm",'Model output'!V19)), ISNUMBER(SEARCH("0.1 CM",'Model output'!V19)), ISNUMBER(SEARCH("less than 0.2 mm",'Model output'!V19)), ISNUMBER(SEARCH("less than 0.5 mm",'Model output'!V19)), ISNUMBER(SEARCH("less than 1.0 mm",'Model output'!V19)), ISNUMBER(SEARCH("noted very close",'Model output'!V19)), ISNUMBER(SEARCH("abut",'Model output'!V19)), ISNUMBER(SEARCH("not mentioned",'Model output'!V19)), ISNUMBER(SEARCH("Cannot be assessed",'Model output'!V19)), ISNUMBER(SEARCH("Not specified",'Model output'!V19)), ISNUMBER(SEARCH("Lymphocyte invasion - present",'Model output'!V19))), "negative", "positive")</f>
        <v>negative</v>
      </c>
      <c r="AE20" s="35"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6" t="str">
        <f t="shared" si="2"/>
        <v>1b</v>
      </c>
      <c r="AG20" s="36" t="str">
        <f t="shared" si="3"/>
        <v>0</v>
      </c>
      <c r="AH20" s="36" t="str">
        <f t="shared" si="6"/>
        <v>0</v>
      </c>
      <c r="AI20" s="42" t="str">
        <f t="shared" si="7"/>
        <v>I</v>
      </c>
      <c r="AJ20" s="39" t="s">
        <v>844</v>
      </c>
      <c r="AK20" s="41" t="s">
        <v>1087</v>
      </c>
      <c r="AL20" s="41" t="s">
        <v>1088</v>
      </c>
      <c r="AM20" s="41" t="s">
        <v>1091</v>
      </c>
      <c r="AN20" s="41" t="s">
        <v>69</v>
      </c>
      <c r="AO20" s="23">
        <f t="shared" ca="1" si="8"/>
        <v>1</v>
      </c>
      <c r="AP20" s="1">
        <f t="shared" si="9"/>
        <v>1</v>
      </c>
      <c r="AQ20" s="1">
        <f t="shared" si="10"/>
        <v>1</v>
      </c>
      <c r="AR20" s="1">
        <f t="shared" si="11"/>
        <v>1</v>
      </c>
      <c r="AS20" s="15">
        <f t="shared" si="4"/>
        <v>1</v>
      </c>
      <c r="AT20" s="1"/>
    </row>
    <row r="21" spans="1:46">
      <c r="A21" t="str">
        <f>'Model output'!A20</f>
        <v>TCGA-BJ-A2N7</v>
      </c>
      <c r="B21" s="33">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5"/>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output'!G20)),AND(ISNUMBER(SEARCH("2",'Model output'!G20)),NOT(ISNUMBER(SEARCH("1 of 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output'!H20)),ISNUMBER(SEARCH("gland",'Model output'!H20)),ISNUMBER(SEARCH("lobe",'Model output'!H20)),ISNUMBER(SEARCH("isthmus",'Model output'!H20)),ISNUMBER(SEARCH("mediastinum",'Model output'!H20)),ISNUMBER(SEARCH("Not mentioned",'Model output'!H20)), ISNUMBER(SEARCH("Not applicable",'Model output'!H20)), ISNUMBER(SEARCH("paratracheal",'Model output'!H20)),ISNUMBER(SEARCH("fibroadipose tissue",'Model output'!H20)),ISNUMBER(SEARCH("thyroid node",'Model output'!H20)),ISNUMBER(SEARCH("skeletal muscle",'Model output'!H20)),ISNUMBER(SEARCH("right",'Model output'!H20)),ISNUMBER(SEARCH("left",'Model output'!H20)),ISNUMBER(SEARCH("Not specified",'Model output'!H20))),"negative","positive"))</f>
        <v>negative</v>
      </c>
      <c r="I21" t="str">
        <f>IF(OR('Model output'!I20="",'Model output'!I20="Not answered",'Model output'!I20="Not mentioned"),"",IF(ISNUMBER('Model output'!I20),'Model output'!I20,1))</f>
        <v/>
      </c>
      <c r="J21" t="str">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
      </c>
      <c r="K21" t="str" cm="1">
        <f t="array" ref="K21">IF(COUNT(FIND({0,1,2,3,4,5,6,7,8,9},'Model output'!K20))&gt;0,'Model output'!K20,"")</f>
        <v/>
      </c>
      <c r="L21" s="8"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12"/>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7" t="str">
        <f>IF('Model output'!S20="","",'Model output'!S20)</f>
        <v>Absent</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1" t="str">
        <f>IF(OR('Model output'!V20="", 'Model output'!V20="No", AND(ISERROR(SEARCH("Positive",'Model output'!V20)), ISNUMBER(SEARCH("Negative",'Model output'!V20))), AND(ISNUMBER(SEARCH("Uninvolved",'Model output'!V20)),NOT(ISNUMBER(SEARCH("margins involved",'Model output'!V20)))), ISNUMBER(SEARCH("not involved",'Model output'!V20)), ISNUMBER(SEARCH("None",'Model output'!V20)), ISNUMBER(SEARCH("Free",'Model output'!V20)), ISNUMBER(SEARCH("1 mm",'Model output'!V20)), ISNUMBER(SEARCH("0.1 CM",'Model output'!V20)), ISNUMBER(SEARCH("less than 0.2 mm",'Model output'!V20)), ISNUMBER(SEARCH("less than 0.5 mm",'Model output'!V20)), ISNUMBER(SEARCH("less than 1.0 mm",'Model output'!V20)), ISNUMBER(SEARCH("noted very close",'Model output'!V20)), ISNUMBER(SEARCH("abut",'Model output'!V20)), ISNUMBER(SEARCH("not mentioned",'Model output'!V20)), ISNUMBER(SEARCH("Cannot be assessed",'Model output'!V20)), ISNUMBER(SEARCH("Not specified",'Model output'!V20)), ISNUMBER(SEARCH("Lymphocyte invasion - present",'Model output'!V20))), "negative", "positive")</f>
        <v>negative</v>
      </c>
      <c r="AE21" s="35"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6" t="str">
        <f t="shared" si="2"/>
        <v>3a</v>
      </c>
      <c r="AG21" s="36" t="str">
        <f t="shared" si="3"/>
        <v>0</v>
      </c>
      <c r="AH21" s="36" t="str">
        <f t="shared" si="6"/>
        <v>0</v>
      </c>
      <c r="AI21" s="42" t="str">
        <f t="shared" si="7"/>
        <v>I</v>
      </c>
      <c r="AJ21" s="39" t="s">
        <v>846</v>
      </c>
      <c r="AK21" s="41" t="s">
        <v>1092</v>
      </c>
      <c r="AL21" s="41" t="s">
        <v>1091</v>
      </c>
      <c r="AM21" s="41" t="s">
        <v>1091</v>
      </c>
      <c r="AN21" s="41" t="s">
        <v>69</v>
      </c>
      <c r="AO21" s="23">
        <f t="shared" ca="1" si="8"/>
        <v>1</v>
      </c>
      <c r="AP21" s="1">
        <f t="shared" si="9"/>
        <v>1</v>
      </c>
      <c r="AQ21" s="1">
        <f t="shared" si="10"/>
        <v>1</v>
      </c>
      <c r="AR21" s="1">
        <f t="shared" si="11"/>
        <v>1</v>
      </c>
      <c r="AS21" s="15">
        <f t="shared" si="4"/>
        <v>1</v>
      </c>
      <c r="AT21" s="1"/>
    </row>
    <row r="22" spans="1:46">
      <c r="A22" t="str">
        <f>'Model output'!A21</f>
        <v>TCGA-BJ-A2N8</v>
      </c>
      <c r="B22" s="33">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5"/>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output'!G21)),AND(ISNUMBER(SEARCH("2",'Model output'!G21)),NOT(ISNUMBER(SEARCH("1 of 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output'!H21)),ISNUMBER(SEARCH("gland",'Model output'!H21)),ISNUMBER(SEARCH("lobe",'Model output'!H21)),ISNUMBER(SEARCH("isthmus",'Model output'!H21)),ISNUMBER(SEARCH("mediastinum",'Model output'!H21)),ISNUMBER(SEARCH("Not mentioned",'Model output'!H21)), ISNUMBER(SEARCH("Not applicable",'Model output'!H21)), ISNUMBER(SEARCH("paratracheal",'Model output'!H21)),ISNUMBER(SEARCH("fibroadipose tissue",'Model output'!H21)),ISNUMBER(SEARCH("thyroid node",'Model output'!H21)),ISNUMBER(SEARCH("skeletal muscle",'Model output'!H21)),ISNUMBER(SEARCH("right",'Model output'!H21)),ISNUMBER(SEARCH("left",'Model output'!H21)),ISNUMBER(SEARCH("Not specified",'Model output'!H21))),"negative","positive"))</f>
        <v>negative</v>
      </c>
      <c r="I22">
        <f>IF(OR('Model output'!I21="",'Model output'!I21="Not answered",'Model output'!I21="Not mentioned"),"",IF(ISNUMBER('Model output'!I21),'Model output'!I21,1))</f>
        <v>2</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s="8"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
      </c>
      <c r="P22" t="str">
        <f>IF('Model output'!N21="","",'Model output'!N21)</f>
        <v>1.4 cm</v>
      </c>
      <c r="Q22" t="str">
        <f t="shared" si="12"/>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Not identified</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7" t="str">
        <f>IF('Model output'!S21="","",'Model output'!S21)</f>
        <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1" t="str">
        <f>IF(OR('Model output'!V21="", 'Model output'!V21="No", AND(ISERROR(SEARCH("Positive",'Model output'!V21)), ISNUMBER(SEARCH("Negative",'Model output'!V21))), AND(ISNUMBER(SEARCH("Uninvolved",'Model output'!V21)),NOT(ISNUMBER(SEARCH("margins involved",'Model output'!V21)))), ISNUMBER(SEARCH("not involved",'Model output'!V21)), ISNUMBER(SEARCH("None",'Model output'!V21)), ISNUMBER(SEARCH("Free",'Model output'!V21)), ISNUMBER(SEARCH("1 mm",'Model output'!V21)), ISNUMBER(SEARCH("0.1 CM",'Model output'!V21)), ISNUMBER(SEARCH("less than 0.2 mm",'Model output'!V21)), ISNUMBER(SEARCH("less than 0.5 mm",'Model output'!V21)), ISNUMBER(SEARCH("less than 1.0 mm",'Model output'!V21)), ISNUMBER(SEARCH("noted very close",'Model output'!V21)), ISNUMBER(SEARCH("abut",'Model output'!V21)), ISNUMBER(SEARCH("not mentioned",'Model output'!V21)), ISNUMBER(SEARCH("Cannot be assessed",'Model output'!V21)), ISNUMBER(SEARCH("Not specified",'Model output'!V21)), ISNUMBER(SEARCH("Lymphocyte invasion - present",'Model output'!V21))), "negative", "positive")</f>
        <v>negative</v>
      </c>
      <c r="AE22" s="35"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6" t="str">
        <f t="shared" si="2"/>
        <v>1b</v>
      </c>
      <c r="AG22" s="36" t="str">
        <f t="shared" si="3"/>
        <v>0</v>
      </c>
      <c r="AH22" s="36" t="str">
        <f t="shared" si="6"/>
        <v>0</v>
      </c>
      <c r="AI22" s="42" t="str">
        <f t="shared" si="7"/>
        <v>I</v>
      </c>
      <c r="AJ22" s="39" t="s">
        <v>846</v>
      </c>
      <c r="AK22" s="41" t="s">
        <v>1087</v>
      </c>
      <c r="AL22" s="41" t="s">
        <v>1088</v>
      </c>
      <c r="AM22" s="41" t="s">
        <v>1091</v>
      </c>
      <c r="AN22" s="41" t="s">
        <v>69</v>
      </c>
      <c r="AO22" s="23">
        <f t="shared" ca="1" si="8"/>
        <v>1</v>
      </c>
      <c r="AP22" s="1">
        <f t="shared" si="9"/>
        <v>1</v>
      </c>
      <c r="AQ22" s="1">
        <f t="shared" si="10"/>
        <v>1</v>
      </c>
      <c r="AR22" s="1">
        <f t="shared" si="11"/>
        <v>1</v>
      </c>
      <c r="AS22" s="15">
        <f t="shared" si="4"/>
        <v>1</v>
      </c>
      <c r="AT22" s="1"/>
    </row>
    <row r="23" spans="1:46">
      <c r="A23" t="str">
        <f>'Model output'!A22</f>
        <v>TCGA-BJ-A2N9</v>
      </c>
      <c r="B23" s="33">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5"/>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output'!G22)),AND(ISNUMBER(SEARCH("2",'Model output'!G22)),NOT(ISNUMBER(SEARCH("1 of 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output'!H22)),ISNUMBER(SEARCH("gland",'Model output'!H22)),ISNUMBER(SEARCH("lobe",'Model output'!H22)),ISNUMBER(SEARCH("isthmus",'Model output'!H22)),ISNUMBER(SEARCH("mediastinum",'Model output'!H22)),ISNUMBER(SEARCH("Not mentioned",'Model output'!H22)), ISNUMBER(SEARCH("Not applicable",'Model output'!H22)), ISNUMBER(SEARCH("paratracheal",'Model output'!H22)),ISNUMBER(SEARCH("fibroadipose tissue",'Model output'!H22)),ISNUMBER(SEARCH("thyroid node",'Model output'!H22)),ISNUMBER(SEARCH("skeletal muscle",'Model output'!H22)),ISNUMBER(SEARCH("right",'Model output'!H22)),ISNUMBER(SEARCH("left",'Model output'!H22)),ISNUMBER(SEARCH("Not specified",'Model output'!H22))),"negative","positive"))</f>
        <v>negative</v>
      </c>
      <c r="I23">
        <f>IF(OR('Model output'!I22="",'Model output'!I22="Not answered",'Model output'!I22="Not mentioned"),"",IF(ISNUMBER('Model output'!I22),'Model output'!I22,1))</f>
        <v>11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s="8"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follicular variant</v>
      </c>
      <c r="O23" t="str">
        <f>IF('Model output'!M22="","",'Model output'!M22)</f>
        <v/>
      </c>
      <c r="P23" t="str">
        <f>IF('Model output'!N22="","",'Model output'!N22)</f>
        <v>2.5 cm</v>
      </c>
      <c r="Q23" t="str">
        <f t="shared" si="12"/>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7"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1" t="str">
        <f>IF(OR('Model output'!V22="", 'Model output'!V22="No", AND(ISERROR(SEARCH("Positive",'Model output'!V22)), ISNUMBER(SEARCH("Negative",'Model output'!V22))), AND(ISNUMBER(SEARCH("Uninvolved",'Model output'!V22)),NOT(ISNUMBER(SEARCH("margins involved",'Model output'!V22)))), ISNUMBER(SEARCH("not involved",'Model output'!V22)), ISNUMBER(SEARCH("None",'Model output'!V22)), ISNUMBER(SEARCH("Free",'Model output'!V22)), ISNUMBER(SEARCH("1 mm",'Model output'!V22)), ISNUMBER(SEARCH("0.1 CM",'Model output'!V22)), ISNUMBER(SEARCH("less than 0.2 mm",'Model output'!V22)), ISNUMBER(SEARCH("less than 0.5 mm",'Model output'!V22)), ISNUMBER(SEARCH("less than 1.0 mm",'Model output'!V22)), ISNUMBER(SEARCH("noted very close",'Model output'!V22)), ISNUMBER(SEARCH("abut",'Model output'!V22)), ISNUMBER(SEARCH("not mentioned",'Model output'!V22)), ISNUMBER(SEARCH("Cannot be assessed",'Model output'!V22)), ISNUMBER(SEARCH("Not specified",'Model output'!V22)), ISNUMBER(SEARCH("Lymphocyte invasion - present",'Model output'!V22))), "negative", "positive")</f>
        <v>negative</v>
      </c>
      <c r="AE23" s="35"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6" t="str">
        <f t="shared" si="2"/>
        <v>2</v>
      </c>
      <c r="AG23" s="36" t="str">
        <f t="shared" si="3"/>
        <v>0</v>
      </c>
      <c r="AH23" s="36" t="str">
        <f t="shared" si="6"/>
        <v>0</v>
      </c>
      <c r="AI23" s="42" t="str">
        <f t="shared" si="7"/>
        <v>I</v>
      </c>
      <c r="AJ23" s="39" t="s">
        <v>844</v>
      </c>
      <c r="AK23" s="41" t="s">
        <v>1090</v>
      </c>
      <c r="AL23" s="41" t="s">
        <v>1088</v>
      </c>
      <c r="AM23" s="41" t="s">
        <v>1091</v>
      </c>
      <c r="AN23" s="41" t="s">
        <v>69</v>
      </c>
      <c r="AO23" s="23">
        <f t="shared" ca="1" si="8"/>
        <v>1</v>
      </c>
      <c r="AP23" s="1">
        <f t="shared" si="9"/>
        <v>1</v>
      </c>
      <c r="AQ23" s="1">
        <f t="shared" si="10"/>
        <v>1</v>
      </c>
      <c r="AR23" s="1">
        <f t="shared" si="11"/>
        <v>1</v>
      </c>
      <c r="AS23" s="15">
        <f t="shared" si="4"/>
        <v>1</v>
      </c>
      <c r="AT23" s="1"/>
    </row>
    <row r="24" spans="1:46">
      <c r="A24" t="str">
        <f>'Model output'!A23</f>
        <v>TCGA-BJ-A2NA</v>
      </c>
      <c r="B24" s="33">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5"/>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output'!G23)),AND(ISNUMBER(SEARCH("2",'Model output'!G23)),NOT(ISNUMBER(SEARCH("1 of 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output'!H23="","negative",IF(OR(ISNUMBER(SEARCH("lymph node",'Model output'!H23)),ISNUMBER(SEARCH("gland",'Model output'!H23)),ISNUMBER(SEARCH("lobe",'Model output'!H23)),ISNUMBER(SEARCH("isthmus",'Model output'!H23)),ISNUMBER(SEARCH("mediastinum",'Model output'!H23)),ISNUMBER(SEARCH("Not mentioned",'Model output'!H23)), ISNUMBER(SEARCH("Not applicable",'Model output'!H23)), ISNUMBER(SEARCH("paratracheal",'Model output'!H23)),ISNUMBER(SEARCH("fibroadipose tissue",'Model output'!H23)),ISNUMBER(SEARCH("thyroid node",'Model output'!H23)),ISNUMBER(SEARCH("skeletal muscle",'Model output'!H23)),ISNUMBER(SEARCH("right",'Model output'!H23)),ISNUMBER(SEARCH("left",'Model output'!H23)),ISNUMBER(SEARCH("Not specified",'Model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0</v>
      </c>
      <c r="K24" t="str" cm="1">
        <f t="array" ref="K24">IF(COUNT(FIND({0,1,2,3,4,5,6,7,8,9},'Model output'!K23))&gt;0,'Model output'!K23,"")</f>
        <v/>
      </c>
      <c r="L24" s="8"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
      </c>
      <c r="P24" t="str">
        <f>IF('Model output'!N23="","",'Model output'!N23)</f>
        <v>1.5 cm</v>
      </c>
      <c r="Q24" t="str">
        <f t="shared" si="12"/>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positive</v>
      </c>
      <c r="T24" t="str">
        <f>IF('Model output'!O23="","",'Model output'!O23)</f>
        <v>At least 7 foci</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Minimal</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7" t="str">
        <f>IF('Model output'!S23="","",'Model output'!S23)</f>
        <v>Present</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Not mentioned</v>
      </c>
      <c r="AC24" s="1" t="str">
        <f>IF(OR('Model output'!V23="", 'Model output'!V23="No", AND(ISERROR(SEARCH("Positive",'Model output'!V23)), ISNUMBER(SEARCH("Negative",'Model output'!V23))), AND(ISNUMBER(SEARCH("Uninvolved",'Model output'!V23)),NOT(ISNUMBER(SEARCH("margins involved",'Model output'!V23)))), ISNUMBER(SEARCH("not involved",'Model output'!V23)), ISNUMBER(SEARCH("None",'Model output'!V23)), ISNUMBER(SEARCH("Free",'Model output'!V23)), ISNUMBER(SEARCH("1 mm",'Model output'!V23)), ISNUMBER(SEARCH("0.1 CM",'Model output'!V23)), ISNUMBER(SEARCH("less than 0.2 mm",'Model output'!V23)), ISNUMBER(SEARCH("less than 0.5 mm",'Model output'!V23)), ISNUMBER(SEARCH("less than 1.0 mm",'Model output'!V23)), ISNUMBER(SEARCH("noted very close",'Model output'!V23)), ISNUMBER(SEARCH("abut",'Model output'!V23)), ISNUMBER(SEARCH("not mentioned",'Model output'!V23)), ISNUMBER(SEARCH("Cannot be assessed",'Model output'!V23)), ISNUMBER(SEARCH("Not specified",'Model output'!V23)), ISNUMBER(SEARCH("Lymphocyte invasion - present",'Model output'!V23))), "negative", "positive")</f>
        <v>positive</v>
      </c>
      <c r="AE24" s="35"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6" t="str">
        <f t="shared" si="2"/>
        <v>1b</v>
      </c>
      <c r="AG24" s="36" t="str">
        <f t="shared" si="3"/>
        <v>0</v>
      </c>
      <c r="AH24" s="36" t="str">
        <f t="shared" si="6"/>
        <v>0</v>
      </c>
      <c r="AI24" s="42" t="str">
        <f t="shared" si="7"/>
        <v>I</v>
      </c>
      <c r="AJ24" s="39" t="s">
        <v>843</v>
      </c>
      <c r="AK24" s="41" t="s">
        <v>1087</v>
      </c>
      <c r="AL24" s="41" t="s">
        <v>1088</v>
      </c>
      <c r="AM24" s="41" t="s">
        <v>1091</v>
      </c>
      <c r="AN24" s="41" t="s">
        <v>69</v>
      </c>
      <c r="AO24" s="23">
        <f t="shared" si="8"/>
        <v>1</v>
      </c>
      <c r="AP24" s="1">
        <f t="shared" si="9"/>
        <v>1</v>
      </c>
      <c r="AQ24" s="1">
        <f t="shared" si="10"/>
        <v>1</v>
      </c>
      <c r="AR24" s="1">
        <f t="shared" si="11"/>
        <v>1</v>
      </c>
      <c r="AS24" s="15">
        <f t="shared" si="4"/>
        <v>1</v>
      </c>
      <c r="AT24" s="1"/>
    </row>
    <row r="25" spans="1:46">
      <c r="A25" t="str">
        <f>'Model output'!A24</f>
        <v>TCGA-BJ-A2P4</v>
      </c>
      <c r="B25" s="33">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5"/>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output'!G24)),AND(ISNUMBER(SEARCH("2",'Model output'!G24)),NOT(ISNUMBER(SEARCH("1 of 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output'!H24="","negative",IF(OR(ISNUMBER(SEARCH("lymph node",'Model output'!H24)),ISNUMBER(SEARCH("gland",'Model output'!H24)),ISNUMBER(SEARCH("lobe",'Model output'!H24)),ISNUMBER(SEARCH("isthmus",'Model output'!H24)),ISNUMBER(SEARCH("mediastinum",'Model output'!H24)),ISNUMBER(SEARCH("Not mentioned",'Model output'!H24)), ISNUMBER(SEARCH("Not applicable",'Model output'!H24)), ISNUMBER(SEARCH("paratracheal",'Model output'!H24)),ISNUMBER(SEARCH("fibroadipose tissue",'Model output'!H24)),ISNUMBER(SEARCH("thyroid node",'Model output'!H24)),ISNUMBER(SEARCH("skeletal muscle",'Model output'!H24)),ISNUMBER(SEARCH("right",'Model output'!H24)),ISNUMBER(SEARCH("left",'Model output'!H24)),ISNUMBER(SEARCH("Not specified",'Model output'!H24))),"negative","positive"))</f>
        <v>negative</v>
      </c>
      <c r="I25" t="str">
        <f>IF(OR('Model output'!I24="",'Model output'!I24="Not answered",'Model output'!I24="Not mentioned"),"",IF(ISNUMBER('Model output'!I24),'Model output'!I24,1))</f>
        <v/>
      </c>
      <c r="J25" t="str">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
      </c>
      <c r="K25" t="str" cm="1">
        <f t="array" ref="K25">IF(COUNT(FIND({0,1,2,3,4,5,6,7,8,9},'Model output'!K24))&gt;0,'Model output'!K24,"")</f>
        <v/>
      </c>
      <c r="L25" s="8"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2"/>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7" t="str">
        <f>IF('Model output'!S24="","",'Model output'!S24)</f>
        <v>Absent</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1" t="str">
        <f>IF(OR('Model output'!V24="", 'Model output'!V24="No", AND(ISERROR(SEARCH("Positive",'Model output'!V24)), ISNUMBER(SEARCH("Negative",'Model output'!V24))), AND(ISNUMBER(SEARCH("Uninvolved",'Model output'!V24)),NOT(ISNUMBER(SEARCH("margins involved",'Model output'!V24)))), ISNUMBER(SEARCH("not involved",'Model output'!V24)), ISNUMBER(SEARCH("None",'Model output'!V24)), ISNUMBER(SEARCH("Free",'Model output'!V24)), ISNUMBER(SEARCH("1 mm",'Model output'!V24)), ISNUMBER(SEARCH("0.1 CM",'Model output'!V24)), ISNUMBER(SEARCH("less than 0.2 mm",'Model output'!V24)), ISNUMBER(SEARCH("less than 0.5 mm",'Model output'!V24)), ISNUMBER(SEARCH("less than 1.0 mm",'Model output'!V24)), ISNUMBER(SEARCH("noted very close",'Model output'!V24)), ISNUMBER(SEARCH("abut",'Model output'!V24)), ISNUMBER(SEARCH("not mentioned",'Model output'!V24)), ISNUMBER(SEARCH("Cannot be assessed",'Model output'!V24)), ISNUMBER(SEARCH("Not specified",'Model output'!V24)), ISNUMBER(SEARCH("Lymphocyte invasion - present",'Model output'!V24))), "negative", "positive")</f>
        <v>negative</v>
      </c>
      <c r="AE25" s="35"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6" t="str">
        <f t="shared" si="2"/>
        <v>2</v>
      </c>
      <c r="AG25" s="36" t="str">
        <f t="shared" si="3"/>
        <v>0</v>
      </c>
      <c r="AH25" s="36" t="str">
        <f t="shared" si="6"/>
        <v>0</v>
      </c>
      <c r="AI25" s="42" t="str">
        <f t="shared" si="7"/>
        <v>I</v>
      </c>
      <c r="AJ25" s="39" t="s">
        <v>844</v>
      </c>
      <c r="AK25" s="41" t="s">
        <v>1090</v>
      </c>
      <c r="AL25" s="41" t="s">
        <v>1091</v>
      </c>
      <c r="AM25" s="41" t="s">
        <v>1091</v>
      </c>
      <c r="AN25" s="41" t="s">
        <v>69</v>
      </c>
      <c r="AO25" s="23">
        <f t="shared" ca="1" si="8"/>
        <v>1</v>
      </c>
      <c r="AP25" s="1">
        <f t="shared" si="9"/>
        <v>1</v>
      </c>
      <c r="AQ25" s="1">
        <f t="shared" si="10"/>
        <v>1</v>
      </c>
      <c r="AR25" s="1">
        <f t="shared" si="11"/>
        <v>1</v>
      </c>
      <c r="AS25" s="15">
        <f t="shared" si="4"/>
        <v>1</v>
      </c>
      <c r="AT25" s="1"/>
    </row>
    <row r="26" spans="1:46">
      <c r="A26" t="str">
        <f>'Model output'!A25</f>
        <v>TCGA-BJ-A3EZ</v>
      </c>
      <c r="B26" s="33">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5"/>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output'!G25)),AND(ISNUMBER(SEARCH("2",'Model output'!G25)),NOT(ISNUMBER(SEARCH("1 of 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lateral</v>
      </c>
      <c r="H26" t="str">
        <f>IF('Model output'!H25="","negative",IF(OR(ISNUMBER(SEARCH("lymph node",'Model output'!H25)),ISNUMBER(SEARCH("gland",'Model output'!H25)),ISNUMBER(SEARCH("lobe",'Model output'!H25)),ISNUMBER(SEARCH("isthmus",'Model output'!H25)),ISNUMBER(SEARCH("mediastinum",'Model output'!H25)),ISNUMBER(SEARCH("Not mentioned",'Model output'!H25)), ISNUMBER(SEARCH("Not applicable",'Model output'!H25)), ISNUMBER(SEARCH("paratracheal",'Model output'!H25)),ISNUMBER(SEARCH("fibroadipose tissue",'Model output'!H25)),ISNUMBER(SEARCH("thyroid node",'Model output'!H25)),ISNUMBER(SEARCH("skeletal muscle",'Model output'!H25)),ISNUMBER(SEARCH("right",'Model output'!H25)),ISNUMBER(SEARCH("left",'Model output'!H25)),ISNUMBER(SEARCH("Not specified",'Model output'!H25))),"negative","positive"))</f>
        <v>negative</v>
      </c>
      <c r="I26">
        <f>IF(OR('Model output'!I25="",'Model output'!I25="Not answered",'Model output'!I25="Not mentioned"),"",IF(ISNUMBER('Model output'!I25),'Model output'!I25,1))</f>
        <v>42</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6</v>
      </c>
      <c r="K26" t="str" cm="1">
        <f t="array" ref="K26">IF(COUNT(FIND({0,1,2,3,4,5,6,7,8,9},'Model output'!K25))&gt;0,'Model output'!K25,"")</f>
        <v/>
      </c>
      <c r="L26" s="8"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
      </c>
      <c r="P26" t="str">
        <f>IF('Model output'!N25="","",'Model output'!N25)</f>
        <v>2.4 cm</v>
      </c>
      <c r="Q26" t="str">
        <f t="shared" si="12"/>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Extensive</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extensive</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7"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1" t="str">
        <f>IF(OR('Model output'!V25="", 'Model output'!V25="No", AND(ISERROR(SEARCH("Positive",'Model output'!V25)), ISNUMBER(SEARCH("Negative",'Model output'!V25))), AND(ISNUMBER(SEARCH("Uninvolved",'Model output'!V25)),NOT(ISNUMBER(SEARCH("margins involved",'Model output'!V25)))), ISNUMBER(SEARCH("not involved",'Model output'!V25)), ISNUMBER(SEARCH("None",'Model output'!V25)), ISNUMBER(SEARCH("Free",'Model output'!V25)), ISNUMBER(SEARCH("1 mm",'Model output'!V25)), ISNUMBER(SEARCH("0.1 CM",'Model output'!V25)), ISNUMBER(SEARCH("less than 0.2 mm",'Model output'!V25)), ISNUMBER(SEARCH("less than 0.5 mm",'Model output'!V25)), ISNUMBER(SEARCH("less than 1.0 mm",'Model output'!V25)), ISNUMBER(SEARCH("noted very close",'Model output'!V25)), ISNUMBER(SEARCH("abut",'Model output'!V25)), ISNUMBER(SEARCH("not mentioned",'Model output'!V25)), ISNUMBER(SEARCH("Cannot be assessed",'Model output'!V25)), ISNUMBER(SEARCH("Not specified",'Model output'!V25)), ISNUMBER(SEARCH("Lymphocyte invasion - present",'Model output'!V25))), "negative", "positive")</f>
        <v>positive</v>
      </c>
      <c r="AE26" s="35"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6" t="str">
        <f t="shared" si="2"/>
        <v>2</v>
      </c>
      <c r="AG26" s="36" t="str">
        <f t="shared" si="3"/>
        <v>1b</v>
      </c>
      <c r="AH26" s="36" t="str">
        <f t="shared" si="6"/>
        <v>0</v>
      </c>
      <c r="AI26" s="42" t="str">
        <f t="shared" si="7"/>
        <v>I</v>
      </c>
      <c r="AJ26" s="39" t="s">
        <v>843</v>
      </c>
      <c r="AK26" s="41" t="s">
        <v>1086</v>
      </c>
      <c r="AL26" s="41" t="s">
        <v>1087</v>
      </c>
      <c r="AM26" s="41" t="s">
        <v>1091</v>
      </c>
      <c r="AN26" s="41" t="s">
        <v>69</v>
      </c>
      <c r="AO26" s="23">
        <f t="shared" si="8"/>
        <v>1</v>
      </c>
      <c r="AP26" s="1">
        <f t="shared" si="9"/>
        <v>0</v>
      </c>
      <c r="AQ26" s="1">
        <f t="shared" si="10"/>
        <v>1</v>
      </c>
      <c r="AR26" s="1">
        <f t="shared" si="11"/>
        <v>1</v>
      </c>
      <c r="AS26" s="15">
        <f t="shared" si="4"/>
        <v>1</v>
      </c>
      <c r="AT26" s="1"/>
    </row>
    <row r="27" spans="1:46">
      <c r="A27" t="str">
        <f>'Model output'!A26</f>
        <v>TCGA-BJ-A3F0</v>
      </c>
      <c r="B27" s="33">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5"/>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output'!G26)),AND(ISNUMBER(SEARCH("2",'Model output'!G26)),NOT(ISNUMBER(SEARCH("1 of 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output'!H26="","negative",IF(OR(ISNUMBER(SEARCH("lymph node",'Model output'!H26)),ISNUMBER(SEARCH("gland",'Model output'!H26)),ISNUMBER(SEARCH("lobe",'Model output'!H26)),ISNUMBER(SEARCH("isthmus",'Model output'!H26)),ISNUMBER(SEARCH("mediastinum",'Model output'!H26)),ISNUMBER(SEARCH("Not mentioned",'Model output'!H26)), ISNUMBER(SEARCH("Not applicable",'Model output'!H26)), ISNUMBER(SEARCH("paratracheal",'Model output'!H26)),ISNUMBER(SEARCH("fibroadipose tissue",'Model output'!H26)),ISNUMBER(SEARCH("thyroid node",'Model output'!H26)),ISNUMBER(SEARCH("skeletal muscle",'Model output'!H26)),ISNUMBER(SEARCH("right",'Model output'!H26)),ISNUMBER(SEARCH("left",'Model output'!H26)),ISNUMBER(SEARCH("Not specified",'Model output'!H26))),"negative","positive"))</f>
        <v>negative</v>
      </c>
      <c r="I27" t="str">
        <f>IF(OR('Model output'!I26="",'Model output'!I26="Not answered",'Model output'!I26="Not mentioned"),"",IF(ISNUMBER('Model output'!I26),'Model output'!I26,1))</f>
        <v/>
      </c>
      <c r="J27" t="str">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
      </c>
      <c r="K27" t="str" cm="1">
        <f t="array" ref="K27">IF(COUNT(FIND({0,1,2,3,4,5,6,7,8,9},'Model output'!K26))&gt;0,'Model output'!K26,"")</f>
        <v/>
      </c>
      <c r="L27" s="8"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2"/>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7" t="str">
        <f>IF('Model output'!S26="","",'Model output'!S26)</f>
        <v>Not identified</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1" t="str">
        <f>IF(OR('Model output'!V26="", 'Model output'!V26="No", AND(ISERROR(SEARCH("Positive",'Model output'!V26)), ISNUMBER(SEARCH("Negative",'Model output'!V26))), AND(ISNUMBER(SEARCH("Uninvolved",'Model output'!V26)),NOT(ISNUMBER(SEARCH("margins involved",'Model output'!V26)))), ISNUMBER(SEARCH("not involved",'Model output'!V26)), ISNUMBER(SEARCH("None",'Model output'!V26)), ISNUMBER(SEARCH("Free",'Model output'!V26)), ISNUMBER(SEARCH("1 mm",'Model output'!V26)), ISNUMBER(SEARCH("0.1 CM",'Model output'!V26)), ISNUMBER(SEARCH("less than 0.2 mm",'Model output'!V26)), ISNUMBER(SEARCH("less than 0.5 mm",'Model output'!V26)), ISNUMBER(SEARCH("less than 1.0 mm",'Model output'!V26)), ISNUMBER(SEARCH("noted very close",'Model output'!V26)), ISNUMBER(SEARCH("abut",'Model output'!V26)), ISNUMBER(SEARCH("not mentioned",'Model output'!V26)), ISNUMBER(SEARCH("Cannot be assessed",'Model output'!V26)), ISNUMBER(SEARCH("Not specified",'Model output'!V26)), ISNUMBER(SEARCH("Lymphocyte invasion - present",'Model output'!V26))), "negative", "positive")</f>
        <v>negative</v>
      </c>
      <c r="AE27" s="35"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6" t="str">
        <f t="shared" si="2"/>
        <v>1b</v>
      </c>
      <c r="AG27" s="36" t="str">
        <f t="shared" si="3"/>
        <v>0</v>
      </c>
      <c r="AH27" s="36" t="str">
        <f t="shared" si="6"/>
        <v>0</v>
      </c>
      <c r="AI27" s="42" t="str">
        <f t="shared" si="7"/>
        <v>I</v>
      </c>
      <c r="AJ27" s="39" t="s">
        <v>844</v>
      </c>
      <c r="AK27" s="41" t="s">
        <v>1087</v>
      </c>
      <c r="AL27" s="41" t="s">
        <v>1091</v>
      </c>
      <c r="AM27" s="41" t="s">
        <v>1091</v>
      </c>
      <c r="AN27" s="41" t="s">
        <v>69</v>
      </c>
      <c r="AO27" s="23">
        <f t="shared" ca="1" si="8"/>
        <v>1</v>
      </c>
      <c r="AP27" s="1">
        <f t="shared" si="9"/>
        <v>1</v>
      </c>
      <c r="AQ27" s="1">
        <f t="shared" si="10"/>
        <v>1</v>
      </c>
      <c r="AR27" s="1">
        <f t="shared" si="11"/>
        <v>1</v>
      </c>
      <c r="AS27" s="15">
        <f t="shared" si="4"/>
        <v>1</v>
      </c>
      <c r="AT27" s="1"/>
    </row>
    <row r="28" spans="1:46">
      <c r="A28" t="str">
        <f>'Model output'!A27</f>
        <v>TCGA-BJ-A3PR</v>
      </c>
      <c r="B28" s="33">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5"/>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output'!G27)),AND(ISNUMBER(SEARCH("2",'Model output'!G27)),NOT(ISNUMBER(SEARCH("1 of 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output'!H27)),ISNUMBER(SEARCH("gland",'Model output'!H27)),ISNUMBER(SEARCH("lobe",'Model output'!H27)),ISNUMBER(SEARCH("isthmus",'Model output'!H27)),ISNUMBER(SEARCH("mediastinum",'Model output'!H27)),ISNUMBER(SEARCH("Not mentioned",'Model output'!H27)), ISNUMBER(SEARCH("Not applicable",'Model output'!H27)), ISNUMBER(SEARCH("paratracheal",'Model output'!H27)),ISNUMBER(SEARCH("fibroadipose tissue",'Model output'!H27)),ISNUMBER(SEARCH("thyroid node",'Model output'!H27)),ISNUMBER(SEARCH("skeletal muscle",'Model output'!H27)),ISNUMBER(SEARCH("right",'Model output'!H27)),ISNUMBER(SEARCH("left",'Model output'!H27)),ISNUMBER(SEARCH("Not specified",'Model output'!H27))),"negative","positive"))</f>
        <v>negative</v>
      </c>
      <c r="I28">
        <f>IF(OR('Model output'!I27="",'Model output'!I27="Not answered",'Model output'!I27="Not mentioned"),"",IF(ISNUMBER('Model output'!I27),'Model output'!I27,1))</f>
        <v>6</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0</v>
      </c>
      <c r="K28" t="str" cm="1">
        <f t="array" ref="K28">IF(COUNT(FIND({0,1,2,3,4,5,6,7,8,9},'Model output'!K27))&gt;0,'Model output'!K27,"")</f>
        <v/>
      </c>
      <c r="L28" s="8"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2"/>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7"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1" t="str">
        <f>IF(OR('Model output'!V27="", 'Model output'!V27="No", AND(ISERROR(SEARCH("Positive",'Model output'!V27)), ISNUMBER(SEARCH("Negative",'Model output'!V27))), AND(ISNUMBER(SEARCH("Uninvolved",'Model output'!V27)),NOT(ISNUMBER(SEARCH("margins involved",'Model output'!V27)))), ISNUMBER(SEARCH("not involved",'Model output'!V27)), ISNUMBER(SEARCH("None",'Model output'!V27)), ISNUMBER(SEARCH("Free",'Model output'!V27)), ISNUMBER(SEARCH("1 mm",'Model output'!V27)), ISNUMBER(SEARCH("0.1 CM",'Model output'!V27)), ISNUMBER(SEARCH("less than 0.2 mm",'Model output'!V27)), ISNUMBER(SEARCH("less than 0.5 mm",'Model output'!V27)), ISNUMBER(SEARCH("less than 1.0 mm",'Model output'!V27)), ISNUMBER(SEARCH("noted very close",'Model output'!V27)), ISNUMBER(SEARCH("abut",'Model output'!V27)), ISNUMBER(SEARCH("not mentioned",'Model output'!V27)), ISNUMBER(SEARCH("Cannot be assessed",'Model output'!V27)), ISNUMBER(SEARCH("Not specified",'Model output'!V27)), ISNUMBER(SEARCH("Lymphocyte invasion - present",'Model output'!V27))), "negative", "positive")</f>
        <v>positive</v>
      </c>
      <c r="AE28" s="35"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6" t="str">
        <f t="shared" si="2"/>
        <v>2</v>
      </c>
      <c r="AG28" s="36" t="str">
        <f t="shared" si="3"/>
        <v>0</v>
      </c>
      <c r="AH28" s="36" t="str">
        <f t="shared" si="6"/>
        <v>0</v>
      </c>
      <c r="AI28" s="42" t="str">
        <f t="shared" si="7"/>
        <v>I</v>
      </c>
      <c r="AJ28" s="39" t="s">
        <v>843</v>
      </c>
      <c r="AK28" s="41" t="s">
        <v>1090</v>
      </c>
      <c r="AL28" s="41" t="s">
        <v>1088</v>
      </c>
      <c r="AM28" s="41" t="s">
        <v>1091</v>
      </c>
      <c r="AN28" s="41" t="s">
        <v>69</v>
      </c>
      <c r="AO28" s="23">
        <f t="shared" si="8"/>
        <v>1</v>
      </c>
      <c r="AP28" s="1">
        <f t="shared" si="9"/>
        <v>1</v>
      </c>
      <c r="AQ28" s="1">
        <f t="shared" si="10"/>
        <v>1</v>
      </c>
      <c r="AR28" s="1">
        <f t="shared" si="11"/>
        <v>1</v>
      </c>
      <c r="AS28" s="15">
        <f t="shared" si="4"/>
        <v>1</v>
      </c>
      <c r="AT28" s="1"/>
    </row>
    <row r="29" spans="1:46">
      <c r="A29" t="str">
        <f>'Model output'!A28</f>
        <v>TCGA-BJ-A3PT</v>
      </c>
      <c r="B29" s="33">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5"/>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output'!G28)),AND(ISNUMBER(SEARCH("2",'Model output'!G28)),NOT(ISNUMBER(SEARCH("1 of 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output'!H28)),ISNUMBER(SEARCH("gland",'Model output'!H28)),ISNUMBER(SEARCH("lobe",'Model output'!H28)),ISNUMBER(SEARCH("isthmus",'Model output'!H28)),ISNUMBER(SEARCH("mediastinum",'Model output'!H28)),ISNUMBER(SEARCH("Not mentioned",'Model output'!H28)), ISNUMBER(SEARCH("Not applicable",'Model output'!H28)), ISNUMBER(SEARCH("paratracheal",'Model output'!H28)),ISNUMBER(SEARCH("fibroadipose tissue",'Model output'!H28)),ISNUMBER(SEARCH("thyroid node",'Model output'!H28)),ISNUMBER(SEARCH("skeletal muscle",'Model output'!H28)),ISNUMBER(SEARCH("right",'Model output'!H28)),ISNUMBER(SEARCH("left",'Model output'!H28)),ISNUMBER(SEARCH("Not specified",'Model output'!H28))),"negative","positive"))</f>
        <v>negative</v>
      </c>
      <c r="I29">
        <f>IF(OR('Model output'!I28="",'Model output'!I28="Not answered",'Model output'!I28="Not mentioned"),"",IF(ISNUMBER('Model output'!I28),'Model output'!I28,1))</f>
        <v>0</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s="8"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
      </c>
      <c r="P29" t="str">
        <f>IF('Model output'!N28="","",'Model output'!N28)</f>
        <v>1.5 cm</v>
      </c>
      <c r="Q29" t="str">
        <f t="shared" si="12"/>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At least 5</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7"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1" t="str">
        <f>IF(OR('Model output'!V28="", 'Model output'!V28="No", AND(ISERROR(SEARCH("Positive",'Model output'!V28)), ISNUMBER(SEARCH("Negative",'Model output'!V28))), AND(ISNUMBER(SEARCH("Uninvolved",'Model output'!V28)),NOT(ISNUMBER(SEARCH("margins involved",'Model output'!V28)))), ISNUMBER(SEARCH("not involved",'Model output'!V28)), ISNUMBER(SEARCH("None",'Model output'!V28)), ISNUMBER(SEARCH("Free",'Model output'!V28)), ISNUMBER(SEARCH("1 mm",'Model output'!V28)), ISNUMBER(SEARCH("0.1 CM",'Model output'!V28)), ISNUMBER(SEARCH("less than 0.2 mm",'Model output'!V28)), ISNUMBER(SEARCH("less than 0.5 mm",'Model output'!V28)), ISNUMBER(SEARCH("less than 1.0 mm",'Model output'!V28)), ISNUMBER(SEARCH("noted very close",'Model output'!V28)), ISNUMBER(SEARCH("abut",'Model output'!V28)), ISNUMBER(SEARCH("not mentioned",'Model output'!V28)), ISNUMBER(SEARCH("Cannot be assessed",'Model output'!V28)), ISNUMBER(SEARCH("Not specified",'Model output'!V28)), ISNUMBER(SEARCH("Lymphocyte invasion - present",'Model output'!V28))), "negative", "positive")</f>
        <v>positive</v>
      </c>
      <c r="AE29" s="35"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6" t="str">
        <f t="shared" si="2"/>
        <v>1b</v>
      </c>
      <c r="AG29" s="36" t="str">
        <f t="shared" si="3"/>
        <v>0</v>
      </c>
      <c r="AH29" s="36" t="str">
        <f t="shared" si="6"/>
        <v>0</v>
      </c>
      <c r="AI29" s="42" t="str">
        <f t="shared" si="7"/>
        <v>I</v>
      </c>
      <c r="AJ29" s="39" t="s">
        <v>843</v>
      </c>
      <c r="AK29" s="41" t="s">
        <v>1087</v>
      </c>
      <c r="AL29" s="41" t="s">
        <v>1091</v>
      </c>
      <c r="AM29" s="41" t="s">
        <v>1091</v>
      </c>
      <c r="AN29" s="41" t="s">
        <v>69</v>
      </c>
      <c r="AO29" s="23">
        <f t="shared" si="8"/>
        <v>1</v>
      </c>
      <c r="AP29" s="1">
        <f t="shared" si="9"/>
        <v>1</v>
      </c>
      <c r="AQ29" s="1">
        <f t="shared" si="10"/>
        <v>1</v>
      </c>
      <c r="AR29" s="1">
        <f t="shared" si="11"/>
        <v>1</v>
      </c>
      <c r="AS29" s="15">
        <f t="shared" si="4"/>
        <v>1</v>
      </c>
      <c r="AT29" s="1"/>
    </row>
    <row r="30" spans="1:46">
      <c r="A30" t="str">
        <f>'Model output'!A29</f>
        <v>TCGA-BJ-A3PU</v>
      </c>
      <c r="B30" s="33">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5"/>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output'!G29)),AND(ISNUMBER(SEARCH("2",'Model output'!G29)),NOT(ISNUMBER(SEARCH("1 of 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output'!H29="","negative",IF(OR(ISNUMBER(SEARCH("lymph node",'Model output'!H29)),ISNUMBER(SEARCH("gland",'Model output'!H29)),ISNUMBER(SEARCH("lobe",'Model output'!H29)),ISNUMBER(SEARCH("isthmus",'Model output'!H29)),ISNUMBER(SEARCH("mediastinum",'Model output'!H29)),ISNUMBER(SEARCH("Not mentioned",'Model output'!H29)), ISNUMBER(SEARCH("Not applicable",'Model output'!H29)), ISNUMBER(SEARCH("paratracheal",'Model output'!H29)),ISNUMBER(SEARCH("fibroadipose tissue",'Model output'!H29)),ISNUMBER(SEARCH("thyroid node",'Model output'!H29)),ISNUMBER(SEARCH("skeletal muscle",'Model output'!H29)),ISNUMBER(SEARCH("right",'Model output'!H29)),ISNUMBER(SEARCH("left",'Model output'!H29)),ISNUMBER(SEARCH("Not specified",'Model output'!H29))),"negative","positive"))</f>
        <v>negative</v>
      </c>
      <c r="I30">
        <f>IF(OR('Model output'!I29="",'Model output'!I29="Not answered",'Model output'!I29="Not mentioned"),"",IF(ISNUMBER('Model output'!I29),'Model output'!I29,1))</f>
        <v>7</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7</v>
      </c>
      <c r="K30" t="str" cm="1">
        <f t="array" ref="K30">IF(COUNT(FIND({0,1,2,3,4,5,6,7,8,9},'Model output'!K29))&gt;0,'Model output'!K29,"")</f>
        <v/>
      </c>
      <c r="L30" s="8"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12"/>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7" t="str">
        <f>IF('Model output'!S29="","",'Model output'!S29)</f>
        <v>Yes</v>
      </c>
      <c r="Y30" t="str">
        <f>IF(OR('Model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1" t="str">
        <f>IF(OR('Model output'!V29="", 'Model output'!V29="No", AND(ISERROR(SEARCH("Positive",'Model output'!V29)), ISNUMBER(SEARCH("Negative",'Model output'!V29))), AND(ISNUMBER(SEARCH("Uninvolved",'Model output'!V29)),NOT(ISNUMBER(SEARCH("margins involved",'Model output'!V29)))), ISNUMBER(SEARCH("not involved",'Model output'!V29)), ISNUMBER(SEARCH("None",'Model output'!V29)), ISNUMBER(SEARCH("Free",'Model output'!V29)), ISNUMBER(SEARCH("1 mm",'Model output'!V29)), ISNUMBER(SEARCH("0.1 CM",'Model output'!V29)), ISNUMBER(SEARCH("less than 0.2 mm",'Model output'!V29)), ISNUMBER(SEARCH("less than 0.5 mm",'Model output'!V29)), ISNUMBER(SEARCH("less than 1.0 mm",'Model output'!V29)), ISNUMBER(SEARCH("noted very close",'Model output'!V29)), ISNUMBER(SEARCH("abut",'Model output'!V29)), ISNUMBER(SEARCH("not mentioned",'Model output'!V29)), ISNUMBER(SEARCH("Cannot be assessed",'Model output'!V29)), ISNUMBER(SEARCH("Not specified",'Model output'!V29)), ISNUMBER(SEARCH("Lymphocyte invasion - present",'Model output'!V29))), "negative", "positive")</f>
        <v>positive</v>
      </c>
      <c r="AE30" s="35"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6" t="str">
        <f t="shared" si="2"/>
        <v>2</v>
      </c>
      <c r="AG30" s="36" t="str">
        <f t="shared" si="3"/>
        <v>1a</v>
      </c>
      <c r="AH30" s="36" t="str">
        <f t="shared" si="6"/>
        <v>0</v>
      </c>
      <c r="AI30" s="42" t="str">
        <f t="shared" si="7"/>
        <v>I</v>
      </c>
      <c r="AJ30" s="39" t="s">
        <v>843</v>
      </c>
      <c r="AK30" s="41" t="s">
        <v>1086</v>
      </c>
      <c r="AL30" s="41" t="s">
        <v>667</v>
      </c>
      <c r="AM30" s="41" t="s">
        <v>1091</v>
      </c>
      <c r="AN30" s="41" t="s">
        <v>69</v>
      </c>
      <c r="AO30" s="23">
        <f t="shared" si="8"/>
        <v>1</v>
      </c>
      <c r="AP30" s="1">
        <f t="shared" si="9"/>
        <v>0</v>
      </c>
      <c r="AQ30" s="1">
        <f t="shared" si="10"/>
        <v>1</v>
      </c>
      <c r="AR30" s="1">
        <f t="shared" si="11"/>
        <v>1</v>
      </c>
      <c r="AS30" s="15">
        <f t="shared" si="4"/>
        <v>1</v>
      </c>
      <c r="AT30" s="1"/>
    </row>
    <row r="31" spans="1:46">
      <c r="A31" t="str">
        <f>'Model output'!A30</f>
        <v>TCGA-BJ-A45D</v>
      </c>
      <c r="B31" s="33">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5"/>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output'!G30)),AND(ISNUMBER(SEARCH("2",'Model output'!G30)),NOT(ISNUMBER(SEARCH("1 of 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output'!H30="","negative",IF(OR(ISNUMBER(SEARCH("lymph node",'Model output'!H30)),ISNUMBER(SEARCH("gland",'Model output'!H30)),ISNUMBER(SEARCH("lobe",'Model output'!H30)),ISNUMBER(SEARCH("isthmus",'Model output'!H30)),ISNUMBER(SEARCH("mediastinum",'Model output'!H30)),ISNUMBER(SEARCH("Not mentioned",'Model output'!H30)), ISNUMBER(SEARCH("Not applicable",'Model output'!H30)), ISNUMBER(SEARCH("paratracheal",'Model output'!H30)),ISNUMBER(SEARCH("fibroadipose tissue",'Model output'!H30)),ISNUMBER(SEARCH("thyroid node",'Model output'!H30)),ISNUMBER(SEARCH("skeletal muscle",'Model output'!H30)),ISNUMBER(SEARCH("right",'Model output'!H30)),ISNUMBER(SEARCH("left",'Model output'!H30)),ISNUMBER(SEARCH("Not specified",'Model output'!H30))),"negative","positive"))</f>
        <v>negative</v>
      </c>
      <c r="I31">
        <f>IF(OR('Model output'!I30="",'Model output'!I30="Not answered",'Model output'!I30="Not mentioned"),"",IF(ISNUMBER('Model output'!I30),'Model output'!I30,1))</f>
        <v>1</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0</v>
      </c>
      <c r="K31" t="str" cm="1">
        <f t="array" ref="K31">IF(COUNT(FIND({0,1,2,3,4,5,6,7,8,9},'Model output'!K30))&gt;0,'Model output'!K30,"")</f>
        <v/>
      </c>
      <c r="L31" s="8"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12"/>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7" t="str">
        <f>IF('Model output'!S30="","",'Model output'!S30)</f>
        <v>Not identified</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1" t="str">
        <f>IF(OR('Model output'!V30="", 'Model output'!V30="No", AND(ISERROR(SEARCH("Positive",'Model output'!V30)), ISNUMBER(SEARCH("Negative",'Model output'!V30))), AND(ISNUMBER(SEARCH("Uninvolved",'Model output'!V30)),NOT(ISNUMBER(SEARCH("margins involved",'Model output'!V30)))), ISNUMBER(SEARCH("not involved",'Model output'!V30)), ISNUMBER(SEARCH("None",'Model output'!V30)), ISNUMBER(SEARCH("Free",'Model output'!V30)), ISNUMBER(SEARCH("1 mm",'Model output'!V30)), ISNUMBER(SEARCH("0.1 CM",'Model output'!V30)), ISNUMBER(SEARCH("less than 0.2 mm",'Model output'!V30)), ISNUMBER(SEARCH("less than 0.5 mm",'Model output'!V30)), ISNUMBER(SEARCH("less than 1.0 mm",'Model output'!V30)), ISNUMBER(SEARCH("noted very close",'Model output'!V30)), ISNUMBER(SEARCH("abut",'Model output'!V30)), ISNUMBER(SEARCH("not mentioned",'Model output'!V30)), ISNUMBER(SEARCH("Cannot be assessed",'Model output'!V30)), ISNUMBER(SEARCH("Not specified",'Model output'!V30)), ISNUMBER(SEARCH("Lymphocyte invasion - present",'Model output'!V30))), "negative", "positive")</f>
        <v>negative</v>
      </c>
      <c r="AE31" s="35"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6" t="str">
        <f t="shared" si="2"/>
        <v>2</v>
      </c>
      <c r="AG31" s="36" t="str">
        <f t="shared" si="3"/>
        <v>0</v>
      </c>
      <c r="AH31" s="36" t="str">
        <f t="shared" si="6"/>
        <v>0</v>
      </c>
      <c r="AI31" s="42" t="str">
        <f t="shared" si="7"/>
        <v>I</v>
      </c>
      <c r="AJ31" s="39" t="s">
        <v>844</v>
      </c>
      <c r="AK31" s="41" t="s">
        <v>1090</v>
      </c>
      <c r="AL31" s="41" t="s">
        <v>1088</v>
      </c>
      <c r="AM31" s="41" t="s">
        <v>1091</v>
      </c>
      <c r="AN31" s="41" t="s">
        <v>69</v>
      </c>
      <c r="AO31" s="23">
        <f t="shared" ca="1" si="8"/>
        <v>0</v>
      </c>
      <c r="AP31" s="1">
        <f t="shared" si="9"/>
        <v>1</v>
      </c>
      <c r="AQ31" s="1">
        <f t="shared" si="10"/>
        <v>1</v>
      </c>
      <c r="AR31" s="1">
        <f t="shared" si="11"/>
        <v>1</v>
      </c>
      <c r="AS31" s="15">
        <f t="shared" si="4"/>
        <v>1</v>
      </c>
      <c r="AT31" s="1"/>
    </row>
    <row r="32" spans="1:46">
      <c r="A32" t="str">
        <f>'Model output'!A31</f>
        <v>TCGA-BJ-A45E</v>
      </c>
      <c r="B32" s="33">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5"/>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output'!G31)),AND(ISNUMBER(SEARCH("2",'Model output'!G31)),NOT(ISNUMBER(SEARCH("1 of 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output'!H31="","negative",IF(OR(ISNUMBER(SEARCH("lymph node",'Model output'!H31)),ISNUMBER(SEARCH("gland",'Model output'!H31)),ISNUMBER(SEARCH("lobe",'Model output'!H31)),ISNUMBER(SEARCH("isthmus",'Model output'!H31)),ISNUMBER(SEARCH("mediastinum",'Model output'!H31)),ISNUMBER(SEARCH("Not mentioned",'Model output'!H31)), ISNUMBER(SEARCH("Not applicable",'Model output'!H31)), ISNUMBER(SEARCH("paratracheal",'Model output'!H31)),ISNUMBER(SEARCH("fibroadipose tissue",'Model output'!H31)),ISNUMBER(SEARCH("thyroid node",'Model output'!H31)),ISNUMBER(SEARCH("skeletal muscle",'Model output'!H31)),ISNUMBER(SEARCH("right",'Model output'!H31)),ISNUMBER(SEARCH("left",'Model output'!H31)),ISNUMBER(SEARCH("Not specified",'Model output'!H31))),"negative","positive"))</f>
        <v>negative</v>
      </c>
      <c r="I32">
        <f>IF(OR('Model output'!I31="",'Model output'!I31="Not answered",'Model output'!I31="Not mentioned"),"",IF(ISNUMBER('Model output'!I31),'Model output'!I31,1))</f>
        <v>4</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0</v>
      </c>
      <c r="K32" t="str" cm="1">
        <f t="array" ref="K32">IF(COUNT(FIND({0,1,2,3,4,5,6,7,8,9},'Model output'!K31))&gt;0,'Model output'!K31,"")</f>
        <v/>
      </c>
      <c r="L32" s="8"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2"/>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7" t="str">
        <f>IF('Model output'!S31="","",'Model output'!S31)</f>
        <v>Not Identified</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1" t="str">
        <f>IF(OR('Model output'!V31="", 'Model output'!V31="No", AND(ISERROR(SEARCH("Positive",'Model output'!V31)), ISNUMBER(SEARCH("Negative",'Model output'!V31))), AND(ISNUMBER(SEARCH("Uninvolved",'Model output'!V31)),NOT(ISNUMBER(SEARCH("margins involved",'Model output'!V31)))), ISNUMBER(SEARCH("not involved",'Model output'!V31)), ISNUMBER(SEARCH("None",'Model output'!V31)), ISNUMBER(SEARCH("Free",'Model output'!V31)), ISNUMBER(SEARCH("1 mm",'Model output'!V31)), ISNUMBER(SEARCH("0.1 CM",'Model output'!V31)), ISNUMBER(SEARCH("less than 0.2 mm",'Model output'!V31)), ISNUMBER(SEARCH("less than 0.5 mm",'Model output'!V31)), ISNUMBER(SEARCH("less than 1.0 mm",'Model output'!V31)), ISNUMBER(SEARCH("noted very close",'Model output'!V31)), ISNUMBER(SEARCH("abut",'Model output'!V31)), ISNUMBER(SEARCH("not mentioned",'Model output'!V31)), ISNUMBER(SEARCH("Cannot be assessed",'Model output'!V31)), ISNUMBER(SEARCH("Not specified",'Model output'!V31)), ISNUMBER(SEARCH("Lymphocyte invasion - present",'Model output'!V31))), "negative", "positive")</f>
        <v>negative</v>
      </c>
      <c r="AE32" s="35"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6" t="str">
        <f t="shared" si="2"/>
        <v>1a</v>
      </c>
      <c r="AG32" s="36" t="str">
        <f t="shared" si="3"/>
        <v>0</v>
      </c>
      <c r="AH32" s="36" t="str">
        <f t="shared" si="6"/>
        <v>0</v>
      </c>
      <c r="AI32" s="42" t="str">
        <f t="shared" si="7"/>
        <v>I</v>
      </c>
      <c r="AJ32" s="39" t="s">
        <v>844</v>
      </c>
      <c r="AK32" s="41" t="s">
        <v>667</v>
      </c>
      <c r="AL32" s="41" t="s">
        <v>1088</v>
      </c>
      <c r="AM32" s="41" t="s">
        <v>1091</v>
      </c>
      <c r="AN32" s="41" t="s">
        <v>69</v>
      </c>
      <c r="AO32" s="23">
        <f t="shared" ca="1" si="8"/>
        <v>0</v>
      </c>
      <c r="AP32" s="1">
        <f t="shared" si="9"/>
        <v>1</v>
      </c>
      <c r="AQ32" s="1">
        <f t="shared" si="10"/>
        <v>1</v>
      </c>
      <c r="AR32" s="1">
        <f t="shared" si="11"/>
        <v>1</v>
      </c>
      <c r="AS32" s="15">
        <f t="shared" si="4"/>
        <v>1</v>
      </c>
      <c r="AT32" s="1"/>
    </row>
    <row r="33" spans="1:46">
      <c r="A33" t="str">
        <f>'Model output'!A32</f>
        <v>TCGA-BJ-A45G</v>
      </c>
      <c r="B33" s="33">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5"/>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output'!G32)),AND(ISNUMBER(SEARCH("2",'Model output'!G32)),NOT(ISNUMBER(SEARCH("1 of 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central</v>
      </c>
      <c r="H33" t="str">
        <f>IF('Model output'!H32="","negative",IF(OR(ISNUMBER(SEARCH("lymph node",'Model output'!H32)),ISNUMBER(SEARCH("gland",'Model output'!H32)),ISNUMBER(SEARCH("lobe",'Model output'!H32)),ISNUMBER(SEARCH("isthmus",'Model output'!H32)),ISNUMBER(SEARCH("mediastinum",'Model output'!H32)),ISNUMBER(SEARCH("Not mentioned",'Model output'!H32)), ISNUMBER(SEARCH("Not applicable",'Model output'!H32)), ISNUMBER(SEARCH("paratracheal",'Model output'!H32)),ISNUMBER(SEARCH("fibroadipose tissue",'Model output'!H32)),ISNUMBER(SEARCH("thyroid node",'Model output'!H32)),ISNUMBER(SEARCH("skeletal muscle",'Model output'!H32)),ISNUMBER(SEARCH("right",'Model output'!H32)),ISNUMBER(SEARCH("left",'Model output'!H32)),ISNUMBER(SEARCH("Not specified",'Model output'!H32))),"negative","positive"))</f>
        <v>negative</v>
      </c>
      <c r="I33">
        <f>IF(OR('Model output'!I32="",'Model output'!I32="Not answered",'Model output'!I32="Not mentioned"),"",IF(ISNUMBER('Model output'!I32),'Model output'!I32,1))</f>
        <v>7</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4</v>
      </c>
      <c r="K33" t="str" cm="1">
        <f t="array" ref="K33">IF(COUNT(FIND({0,1,2,3,4,5,6,7,8,9},'Model output'!K32))&gt;0,'Model output'!K32,"")</f>
        <v/>
      </c>
      <c r="L33" s="8"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
      </c>
      <c r="P33" t="str">
        <f>IF('Model output'!N32="","",'Model output'!N32)</f>
        <v>2.5 cm</v>
      </c>
      <c r="Q33" t="str">
        <f t="shared" si="12"/>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7" t="str">
        <f>IF('Model output'!S32="","",'Model output'!S32)</f>
        <v>Not Identified</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1" t="str">
        <f>IF(OR('Model output'!V32="", 'Model output'!V32="No", AND(ISERROR(SEARCH("Positive",'Model output'!V32)), ISNUMBER(SEARCH("Negative",'Model output'!V32))), AND(ISNUMBER(SEARCH("Uninvolved",'Model output'!V32)),NOT(ISNUMBER(SEARCH("margins involved",'Model output'!V32)))), ISNUMBER(SEARCH("not involved",'Model output'!V32)), ISNUMBER(SEARCH("None",'Model output'!V32)), ISNUMBER(SEARCH("Free",'Model output'!V32)), ISNUMBER(SEARCH("1 mm",'Model output'!V32)), ISNUMBER(SEARCH("0.1 CM",'Model output'!V32)), ISNUMBER(SEARCH("less than 0.2 mm",'Model output'!V32)), ISNUMBER(SEARCH("less than 0.5 mm",'Model output'!V32)), ISNUMBER(SEARCH("less than 1.0 mm",'Model output'!V32)), ISNUMBER(SEARCH("noted very close",'Model output'!V32)), ISNUMBER(SEARCH("abut",'Model output'!V32)), ISNUMBER(SEARCH("not mentioned",'Model output'!V32)), ISNUMBER(SEARCH("Cannot be assessed",'Model output'!V32)), ISNUMBER(SEARCH("Not specified",'Model output'!V32)), ISNUMBER(SEARCH("Lymphocyte invasion - present",'Model output'!V32))), "negative", "positive")</f>
        <v>negative</v>
      </c>
      <c r="AE33" s="35"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6" t="str">
        <f t="shared" si="2"/>
        <v>2</v>
      </c>
      <c r="AG33" s="36" t="str">
        <f t="shared" si="3"/>
        <v>1a</v>
      </c>
      <c r="AH33" s="36" t="str">
        <f t="shared" si="6"/>
        <v>0</v>
      </c>
      <c r="AI33" s="42" t="str">
        <f t="shared" si="7"/>
        <v>I</v>
      </c>
      <c r="AJ33" s="39" t="s">
        <v>846</v>
      </c>
      <c r="AK33" s="41" t="s">
        <v>1090</v>
      </c>
      <c r="AL33" s="41" t="s">
        <v>667</v>
      </c>
      <c r="AM33" s="41" t="s">
        <v>1091</v>
      </c>
      <c r="AN33" s="41" t="s">
        <v>69</v>
      </c>
      <c r="AO33" s="23">
        <f t="shared" ca="1" si="8"/>
        <v>1</v>
      </c>
      <c r="AP33" s="1">
        <f t="shared" si="9"/>
        <v>1</v>
      </c>
      <c r="AQ33" s="1">
        <f t="shared" si="10"/>
        <v>1</v>
      </c>
      <c r="AR33" s="1">
        <f t="shared" si="11"/>
        <v>1</v>
      </c>
      <c r="AS33" s="15">
        <f t="shared" si="4"/>
        <v>1</v>
      </c>
      <c r="AT33" s="1"/>
    </row>
    <row r="34" spans="1:46">
      <c r="A34" t="str">
        <f>'Model output'!A33</f>
        <v>TCGA-BJ-A45H</v>
      </c>
      <c r="B34" s="33">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5"/>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output'!G33)),AND(ISNUMBER(SEARCH("2",'Model output'!G33)),NOT(ISNUMBER(SEARCH("1 of 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central</v>
      </c>
      <c r="H34" t="str">
        <f>IF('Model output'!H33="","negative",IF(OR(ISNUMBER(SEARCH("lymph node",'Model output'!H33)),ISNUMBER(SEARCH("gland",'Model output'!H33)),ISNUMBER(SEARCH("lobe",'Model output'!H33)),ISNUMBER(SEARCH("isthmus",'Model output'!H33)),ISNUMBER(SEARCH("mediastinum",'Model output'!H33)),ISNUMBER(SEARCH("Not mentioned",'Model output'!H33)), ISNUMBER(SEARCH("Not applicable",'Model output'!H33)), ISNUMBER(SEARCH("paratracheal",'Model output'!H33)),ISNUMBER(SEARCH("fibroadipose tissue",'Model output'!H33)),ISNUMBER(SEARCH("thyroid node",'Model output'!H33)),ISNUMBER(SEARCH("skeletal muscle",'Model output'!H33)),ISNUMBER(SEARCH("right",'Model output'!H33)),ISNUMBER(SEARCH("left",'Model output'!H33)),ISNUMBER(SEARCH("Not specified",'Model output'!H33))),"negative","positive"))</f>
        <v>negative</v>
      </c>
      <c r="I34" t="str">
        <f>IF(OR('Model output'!I33="",'Model output'!I33="Not answered",'Model output'!I33="Not mentioned"),"",IF(ISNUMBER('Model output'!I33),'Model output'!I33,1))</f>
        <v/>
      </c>
      <c r="J34" t="str">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
      </c>
      <c r="K34" t="str" cm="1">
        <f t="array" ref="K34">IF(COUNT(FIND({0,1,2,3,4,5,6,7,8,9},'Model output'!K33))&gt;0,'Model output'!K33,"")</f>
        <v/>
      </c>
      <c r="L34" s="8"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 type</v>
      </c>
      <c r="P34" t="str">
        <f>IF('Model output'!N33="","",'Model output'!N33)</f>
        <v>1.5 cm</v>
      </c>
      <c r="Q34" t="str">
        <f t="shared" si="12"/>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7"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(Right) and p.V600E, c.1799T&gt;A (Left)</v>
      </c>
      <c r="AC34" s="1" t="str">
        <f>IF(OR('Model output'!V33="", 'Model output'!V33="No", AND(ISERROR(SEARCH("Positive",'Model output'!V33)), ISNUMBER(SEARCH("Negative",'Model output'!V33))), AND(ISNUMBER(SEARCH("Uninvolved",'Model output'!V33)),NOT(ISNUMBER(SEARCH("margins involved",'Model output'!V33)))), ISNUMBER(SEARCH("not involved",'Model output'!V33)), ISNUMBER(SEARCH("None",'Model output'!V33)), ISNUMBER(SEARCH("Free",'Model output'!V33)), ISNUMBER(SEARCH("1 mm",'Model output'!V33)), ISNUMBER(SEARCH("0.1 CM",'Model output'!V33)), ISNUMBER(SEARCH("less than 0.2 mm",'Model output'!V33)), ISNUMBER(SEARCH("less than 0.5 mm",'Model output'!V33)), ISNUMBER(SEARCH("less than 1.0 mm",'Model output'!V33)), ISNUMBER(SEARCH("noted very close",'Model output'!V33)), ISNUMBER(SEARCH("abut",'Model output'!V33)), ISNUMBER(SEARCH("not mentioned",'Model output'!V33)), ISNUMBER(SEARCH("Cannot be assessed",'Model output'!V33)), ISNUMBER(SEARCH("Not specified",'Model output'!V33)), ISNUMBER(SEARCH("Lymphocyte invasion - present",'Model output'!V33))), "negative", "positive")</f>
        <v>positive</v>
      </c>
      <c r="AE34" s="35"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6" t="str">
        <f t="shared" si="2"/>
        <v>1b</v>
      </c>
      <c r="AG34" s="36" t="str">
        <f t="shared" si="3"/>
        <v>0</v>
      </c>
      <c r="AH34" s="36" t="str">
        <f t="shared" si="6"/>
        <v>0</v>
      </c>
      <c r="AI34" s="42" t="str">
        <f t="shared" si="7"/>
        <v>I</v>
      </c>
      <c r="AJ34" s="39" t="s">
        <v>843</v>
      </c>
      <c r="AK34" s="41" t="s">
        <v>1086</v>
      </c>
      <c r="AL34" s="41" t="s">
        <v>1091</v>
      </c>
      <c r="AM34" s="41" t="s">
        <v>1091</v>
      </c>
      <c r="AN34" s="41" t="s">
        <v>69</v>
      </c>
      <c r="AO34" s="23">
        <f t="shared" si="8"/>
        <v>1</v>
      </c>
      <c r="AP34" s="1">
        <f t="shared" si="9"/>
        <v>0</v>
      </c>
      <c r="AQ34" s="1">
        <f t="shared" si="10"/>
        <v>1</v>
      </c>
      <c r="AR34" s="1">
        <f t="shared" si="11"/>
        <v>1</v>
      </c>
      <c r="AS34" s="15">
        <f t="shared" si="4"/>
        <v>1</v>
      </c>
      <c r="AT34" s="1"/>
    </row>
    <row r="35" spans="1:46">
      <c r="A35" t="str">
        <f>'Model output'!A34</f>
        <v>TCGA-BJ-A45I</v>
      </c>
      <c r="B35" s="33">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5"/>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output'!G34)),AND(ISNUMBER(SEARCH("2",'Model output'!G34)),NOT(ISNUMBER(SEARCH("1 of 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output'!H34="","negative",IF(OR(ISNUMBER(SEARCH("lymph node",'Model output'!H34)),ISNUMBER(SEARCH("gland",'Model output'!H34)),ISNUMBER(SEARCH("lobe",'Model output'!H34)),ISNUMBER(SEARCH("isthmus",'Model output'!H34)),ISNUMBER(SEARCH("mediastinum",'Model output'!H34)),ISNUMBER(SEARCH("Not mentioned",'Model output'!H34)), ISNUMBER(SEARCH("Not applicable",'Model output'!H34)), ISNUMBER(SEARCH("paratracheal",'Model output'!H34)),ISNUMBER(SEARCH("fibroadipose tissue",'Model output'!H34)),ISNUMBER(SEARCH("thyroid node",'Model output'!H34)),ISNUMBER(SEARCH("skeletal muscle",'Model output'!H34)),ISNUMBER(SEARCH("right",'Model output'!H34)),ISNUMBER(SEARCH("left",'Model output'!H34)),ISNUMBER(SEARCH("Not specified",'Model output'!H34))),"negative","positive"))</f>
        <v>negative</v>
      </c>
      <c r="I35">
        <f>IF(OR('Model output'!I34="",'Model output'!I34="Not answered",'Model output'!I34="Not mentioned"),"",IF(ISNUMBER('Model output'!I34),'Model output'!I34,1))</f>
        <v>6</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0</v>
      </c>
      <c r="K35" t="str" cm="1">
        <f t="array" ref="K35">IF(COUNT(FIND({0,1,2,3,4,5,6,7,8,9},'Model output'!K34))&gt;0,'Model output'!K34,"")</f>
        <v/>
      </c>
      <c r="L35" s="8"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2"/>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7"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 mutation</v>
      </c>
      <c r="AC35" s="1" t="str">
        <f>IF(OR('Model output'!V34="", 'Model output'!V34="No", AND(ISERROR(SEARCH("Positive",'Model output'!V34)), ISNUMBER(SEARCH("Negative",'Model output'!V34))), AND(ISNUMBER(SEARCH("Uninvolved",'Model output'!V34)),NOT(ISNUMBER(SEARCH("margins involved",'Model output'!V34)))), ISNUMBER(SEARCH("not involved",'Model output'!V34)), ISNUMBER(SEARCH("None",'Model output'!V34)), ISNUMBER(SEARCH("Free",'Model output'!V34)), ISNUMBER(SEARCH("1 mm",'Model output'!V34)), ISNUMBER(SEARCH("0.1 CM",'Model output'!V34)), ISNUMBER(SEARCH("less than 0.2 mm",'Model output'!V34)), ISNUMBER(SEARCH("less than 0.5 mm",'Model output'!V34)), ISNUMBER(SEARCH("less than 1.0 mm",'Model output'!V34)), ISNUMBER(SEARCH("noted very close",'Model output'!V34)), ISNUMBER(SEARCH("abut",'Model output'!V34)), ISNUMBER(SEARCH("not mentioned",'Model output'!V34)), ISNUMBER(SEARCH("Cannot be assessed",'Model output'!V34)), ISNUMBER(SEARCH("Not specified",'Model output'!V34)), ISNUMBER(SEARCH("Lymphocyte invasion - present",'Model output'!V34))), "negative", "positive")</f>
        <v>positive</v>
      </c>
      <c r="AE35" s="35"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6" t="str">
        <f t="shared" si="2"/>
        <v>2</v>
      </c>
      <c r="AG35" s="36" t="str">
        <f t="shared" si="3"/>
        <v>0</v>
      </c>
      <c r="AH35" s="36" t="str">
        <f t="shared" si="6"/>
        <v>0</v>
      </c>
      <c r="AI35" s="42" t="str">
        <f t="shared" si="7"/>
        <v>I</v>
      </c>
      <c r="AJ35" s="39" t="s">
        <v>843</v>
      </c>
      <c r="AK35" s="41" t="s">
        <v>1086</v>
      </c>
      <c r="AL35" s="41" t="s">
        <v>1088</v>
      </c>
      <c r="AM35" s="41" t="s">
        <v>1091</v>
      </c>
      <c r="AN35" s="41" t="s">
        <v>69</v>
      </c>
      <c r="AO35" s="23">
        <f t="shared" si="8"/>
        <v>1</v>
      </c>
      <c r="AP35" s="1">
        <f t="shared" si="9"/>
        <v>0</v>
      </c>
      <c r="AQ35" s="1">
        <f t="shared" si="10"/>
        <v>1</v>
      </c>
      <c r="AR35" s="1">
        <f t="shared" si="11"/>
        <v>1</v>
      </c>
      <c r="AS35" s="15">
        <f t="shared" si="4"/>
        <v>1</v>
      </c>
      <c r="AT35" s="1"/>
    </row>
    <row r="36" spans="1:46">
      <c r="A36" t="str">
        <f>'Model output'!A35</f>
        <v>TCGA-BJ-A45J</v>
      </c>
      <c r="B36" s="33">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5"/>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output'!G35)),AND(ISNUMBER(SEARCH("2",'Model output'!G35)),NOT(ISNUMBER(SEARCH("1 of 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output'!H35="","negative",IF(OR(ISNUMBER(SEARCH("lymph node",'Model output'!H35)),ISNUMBER(SEARCH("gland",'Model output'!H35)),ISNUMBER(SEARCH("lobe",'Model output'!H35)),ISNUMBER(SEARCH("isthmus",'Model output'!H35)),ISNUMBER(SEARCH("mediastinum",'Model output'!H35)),ISNUMBER(SEARCH("Not mentioned",'Model output'!H35)), ISNUMBER(SEARCH("Not applicable",'Model output'!H35)), ISNUMBER(SEARCH("paratracheal",'Model output'!H35)),ISNUMBER(SEARCH("fibroadipose tissue",'Model output'!H35)),ISNUMBER(SEARCH("thyroid node",'Model output'!H35)),ISNUMBER(SEARCH("skeletal muscle",'Model output'!H35)),ISNUMBER(SEARCH("right",'Model output'!H35)),ISNUMBER(SEARCH("left",'Model output'!H35)),ISNUMBER(SEARCH("Not specified",'Model output'!H35))),"negative","positive"))</f>
        <v>negative</v>
      </c>
      <c r="I36">
        <f>IF(OR('Model output'!I35="",'Model output'!I35="Not answered",'Model output'!I35="Not mentioned"),"",IF(ISNUMBER('Model output'!I35),'Model output'!I35,1))</f>
        <v>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2</v>
      </c>
      <c r="K36" t="str" cm="1">
        <f t="array" ref="K36">IF(COUNT(FIND({0,1,2,3,4,5,6,7,8,9},'Model output'!K35))&gt;0,'Model output'!K35,"")</f>
        <v/>
      </c>
      <c r="L36" s="8"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tall cell variant</v>
      </c>
      <c r="O36" t="str">
        <f>IF('Model output'!M35="","",'Model output'!M35)</f>
        <v/>
      </c>
      <c r="P36" t="str">
        <f>IF('Model output'!N35="","",'Model output'!N35)</f>
        <v>0.3 cm</v>
      </c>
      <c r="Q36" t="str">
        <f t="shared" si="12"/>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7" t="str">
        <f>IF('Model output'!S35="","",'Model output'!S35)</f>
        <v>Not Identified</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(p.V600E, c.099T&gt;A)</v>
      </c>
      <c r="AC36" s="1" t="str">
        <f>IF(OR('Model output'!V35="", 'Model output'!V35="No", AND(ISERROR(SEARCH("Positive",'Model output'!V35)), ISNUMBER(SEARCH("Negative",'Model output'!V35))), AND(ISNUMBER(SEARCH("Uninvolved",'Model output'!V35)),NOT(ISNUMBER(SEARCH("margins involved",'Model output'!V35)))), ISNUMBER(SEARCH("not involved",'Model output'!V35)), ISNUMBER(SEARCH("None",'Model output'!V35)), ISNUMBER(SEARCH("Free",'Model output'!V35)), ISNUMBER(SEARCH("1 mm",'Model output'!V35)), ISNUMBER(SEARCH("0.1 CM",'Model output'!V35)), ISNUMBER(SEARCH("less than 0.2 mm",'Model output'!V35)), ISNUMBER(SEARCH("less than 0.5 mm",'Model output'!V35)), ISNUMBER(SEARCH("less than 1.0 mm",'Model output'!V35)), ISNUMBER(SEARCH("noted very close",'Model output'!V35)), ISNUMBER(SEARCH("abut",'Model output'!V35)), ISNUMBER(SEARCH("not mentioned",'Model output'!V35)), ISNUMBER(SEARCH("Cannot be assessed",'Model output'!V35)), ISNUMBER(SEARCH("Not specified",'Model output'!V35)), ISNUMBER(SEARCH("Lymphocyte invasion - present",'Model output'!V35))), "negative", "positive")</f>
        <v>negative</v>
      </c>
      <c r="AE36" s="35"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6" t="str">
        <f t="shared" si="2"/>
        <v>1a</v>
      </c>
      <c r="AG36" s="36" t="str">
        <f t="shared" si="3"/>
        <v>1a</v>
      </c>
      <c r="AH36" s="36" t="str">
        <f t="shared" si="6"/>
        <v>0</v>
      </c>
      <c r="AI36" s="42" t="str">
        <f t="shared" si="7"/>
        <v>I</v>
      </c>
      <c r="AJ36" s="39" t="s">
        <v>846</v>
      </c>
      <c r="AK36" s="41" t="s">
        <v>667</v>
      </c>
      <c r="AL36" s="41" t="s">
        <v>667</v>
      </c>
      <c r="AM36" s="41" t="s">
        <v>1091</v>
      </c>
      <c r="AN36" s="41" t="s">
        <v>69</v>
      </c>
      <c r="AO36" s="23">
        <f t="shared" ca="1" si="8"/>
        <v>1</v>
      </c>
      <c r="AP36" s="1">
        <f t="shared" si="9"/>
        <v>1</v>
      </c>
      <c r="AQ36" s="1">
        <f t="shared" si="10"/>
        <v>1</v>
      </c>
      <c r="AR36" s="1">
        <f t="shared" si="11"/>
        <v>1</v>
      </c>
      <c r="AS36" s="15">
        <f t="shared" si="4"/>
        <v>1</v>
      </c>
      <c r="AT36" s="1"/>
    </row>
    <row r="37" spans="1:46">
      <c r="A37" t="str">
        <f>'Model output'!A36</f>
        <v>TCGA-BJ-A45K</v>
      </c>
      <c r="B37" s="33">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5"/>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output'!G36)),AND(ISNUMBER(SEARCH("2",'Model output'!G36)),NOT(ISNUMBER(SEARCH("1 of 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output'!H36)),ISNUMBER(SEARCH("gland",'Model output'!H36)),ISNUMBER(SEARCH("lobe",'Model output'!H36)),ISNUMBER(SEARCH("isthmus",'Model output'!H36)),ISNUMBER(SEARCH("mediastinum",'Model output'!H36)),ISNUMBER(SEARCH("Not mentioned",'Model output'!H36)), ISNUMBER(SEARCH("Not applicable",'Model output'!H36)), ISNUMBER(SEARCH("paratracheal",'Model output'!H36)),ISNUMBER(SEARCH("fibroadipose tissue",'Model output'!H36)),ISNUMBER(SEARCH("thyroid node",'Model output'!H36)),ISNUMBER(SEARCH("skeletal muscle",'Model output'!H36)),ISNUMBER(SEARCH("right",'Model output'!H36)),ISNUMBER(SEARCH("left",'Model output'!H36)),ISNUMBER(SEARCH("Not specified",'Model output'!H36))),"negative","positive"))</f>
        <v>negative</v>
      </c>
      <c r="I37">
        <f>IF(OR('Model output'!I36="",'Model output'!I36="Not answered",'Model output'!I36="Not mentioned"),"",IF(ISNUMBER('Model output'!I36),'Model output'!I36,1))</f>
        <v>8</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s="8"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 non-encapsulated</v>
      </c>
      <c r="O37" t="str">
        <f>IF('Model output'!M36="","",'Model output'!M36)</f>
        <v/>
      </c>
      <c r="P37" t="str">
        <f>IF('Model output'!N36="","",'Model output'!N36)</f>
        <v>2.3 cm</v>
      </c>
      <c r="Q37" t="str">
        <f t="shared" si="12"/>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7" t="str">
        <f>IF('Model output'!S36="","",'Model output'!S36)</f>
        <v>Not identified</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1" t="str">
        <f>IF(OR('Model output'!V36="", 'Model output'!V36="No", AND(ISERROR(SEARCH("Positive",'Model output'!V36)), ISNUMBER(SEARCH("Negative",'Model output'!V36))), AND(ISNUMBER(SEARCH("Uninvolved",'Model output'!V36)),NOT(ISNUMBER(SEARCH("margins involved",'Model output'!V36)))), ISNUMBER(SEARCH("not involved",'Model output'!V36)), ISNUMBER(SEARCH("None",'Model output'!V36)), ISNUMBER(SEARCH("Free",'Model output'!V36)), ISNUMBER(SEARCH("1 mm",'Model output'!V36)), ISNUMBER(SEARCH("0.1 CM",'Model output'!V36)), ISNUMBER(SEARCH("less than 0.2 mm",'Model output'!V36)), ISNUMBER(SEARCH("less than 0.5 mm",'Model output'!V36)), ISNUMBER(SEARCH("less than 1.0 mm",'Model output'!V36)), ISNUMBER(SEARCH("noted very close",'Model output'!V36)), ISNUMBER(SEARCH("abut",'Model output'!V36)), ISNUMBER(SEARCH("not mentioned",'Model output'!V36)), ISNUMBER(SEARCH("Cannot be assessed",'Model output'!V36)), ISNUMBER(SEARCH("Not specified",'Model output'!V36)), ISNUMBER(SEARCH("Lymphocyte invasion - present",'Model output'!V36))), "negative", "positive")</f>
        <v>negative</v>
      </c>
      <c r="AE37" s="35"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6" t="str">
        <f t="shared" si="2"/>
        <v>2</v>
      </c>
      <c r="AG37" s="36" t="str">
        <f t="shared" si="3"/>
        <v>0</v>
      </c>
      <c r="AH37" s="36" t="str">
        <f t="shared" si="6"/>
        <v>0</v>
      </c>
      <c r="AI37" s="42" t="str">
        <f t="shared" si="7"/>
        <v>I</v>
      </c>
      <c r="AJ37" s="39" t="s">
        <v>844</v>
      </c>
      <c r="AK37" s="41" t="s">
        <v>1090</v>
      </c>
      <c r="AL37" s="41" t="s">
        <v>1088</v>
      </c>
      <c r="AM37" s="41" t="s">
        <v>1091</v>
      </c>
      <c r="AN37" s="41" t="s">
        <v>69</v>
      </c>
      <c r="AO37" s="23">
        <f t="shared" ca="1" si="8"/>
        <v>1</v>
      </c>
      <c r="AP37" s="1">
        <f t="shared" si="9"/>
        <v>1</v>
      </c>
      <c r="AQ37" s="1">
        <f t="shared" si="10"/>
        <v>1</v>
      </c>
      <c r="AR37" s="1">
        <f t="shared" si="11"/>
        <v>1</v>
      </c>
      <c r="AS37" s="15">
        <f t="shared" si="4"/>
        <v>1</v>
      </c>
      <c r="AT37" s="1"/>
    </row>
    <row r="38" spans="1:46">
      <c r="A38" t="str">
        <f>'Model output'!A37</f>
        <v>TCGA-BJ-A4O8</v>
      </c>
      <c r="B38" s="33">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5"/>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output'!G37)),AND(ISNUMBER(SEARCH("2",'Model output'!G37)),NOT(ISNUMBER(SEARCH("1 of 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output'!H37="","negative",IF(OR(ISNUMBER(SEARCH("lymph node",'Model output'!H37)),ISNUMBER(SEARCH("gland",'Model output'!H37)),ISNUMBER(SEARCH("lobe",'Model output'!H37)),ISNUMBER(SEARCH("isthmus",'Model output'!H37)),ISNUMBER(SEARCH("mediastinum",'Model output'!H37)),ISNUMBER(SEARCH("Not mentioned",'Model output'!H37)), ISNUMBER(SEARCH("Not applicable",'Model output'!H37)), ISNUMBER(SEARCH("paratracheal",'Model output'!H37)),ISNUMBER(SEARCH("fibroadipose tissue",'Model output'!H37)),ISNUMBER(SEARCH("thyroid node",'Model output'!H37)),ISNUMBER(SEARCH("skeletal muscle",'Model output'!H37)),ISNUMBER(SEARCH("right",'Model output'!H37)),ISNUMBER(SEARCH("left",'Model output'!H37)),ISNUMBER(SEARCH("Not specified",'Model output'!H37))),"negative","positive"))</f>
        <v>negative</v>
      </c>
      <c r="I38">
        <f>IF(OR('Model output'!I37="",'Model output'!I37="Not answered",'Model output'!I37="Not mentioned"),"",IF(ISNUMBER('Model output'!I37),'Model output'!I37,1))</f>
        <v>14</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6</v>
      </c>
      <c r="K38" t="str" cm="1">
        <f t="array" ref="K38">IF(COUNT(FIND({0,1,2,3,4,5,6,7,8,9},'Model output'!K37))&gt;0,'Model output'!K37,"")</f>
        <v>0.2 cm</v>
      </c>
      <c r="L38" s="8" t="str">
        <f t="shared" si="1"/>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 carcinoma</v>
      </c>
      <c r="O38" t="str">
        <f>IF('Model output'!M37="","",'Model output'!M37)</f>
        <v/>
      </c>
      <c r="P38" t="str">
        <f>IF('Model output'!N37="","",'Model output'!N37)</f>
        <v>1.5 cm</v>
      </c>
      <c r="Q38" t="str">
        <f t="shared" si="12"/>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positive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Absent</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7" t="str">
        <f>IF('Model output'!S37="","",'Model output'!S37)</f>
        <v>Present</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v>
      </c>
      <c r="AC38" s="1" t="str">
        <f>IF(OR('Model output'!V37="", 'Model output'!V37="No", AND(ISERROR(SEARCH("Positive",'Model output'!V37)), ISNUMBER(SEARCH("Negative",'Model output'!V37))), AND(ISNUMBER(SEARCH("Uninvolved",'Model output'!V37)),NOT(ISNUMBER(SEARCH("margins involved",'Model output'!V37)))), ISNUMBER(SEARCH("not involved",'Model output'!V37)), ISNUMBER(SEARCH("None",'Model output'!V37)), ISNUMBER(SEARCH("Free",'Model output'!V37)), ISNUMBER(SEARCH("1 mm",'Model output'!V37)), ISNUMBER(SEARCH("0.1 CM",'Model output'!V37)), ISNUMBER(SEARCH("less than 0.2 mm",'Model output'!V37)), ISNUMBER(SEARCH("less than 0.5 mm",'Model output'!V37)), ISNUMBER(SEARCH("less than 1.0 mm",'Model output'!V37)), ISNUMBER(SEARCH("noted very close",'Model output'!V37)), ISNUMBER(SEARCH("abut",'Model output'!V37)), ISNUMBER(SEARCH("not mentioned",'Model output'!V37)), ISNUMBER(SEARCH("Cannot be assessed",'Model output'!V37)), ISNUMBER(SEARCH("Not specified",'Model output'!V37)), ISNUMBER(SEARCH("Lymphocyte invasion - present",'Model output'!V37))), "negative", "positive")</f>
        <v>negative</v>
      </c>
      <c r="AE38" s="35"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6" t="str">
        <f t="shared" si="2"/>
        <v>1b</v>
      </c>
      <c r="AG38" s="36" t="str">
        <f t="shared" si="3"/>
        <v>1a</v>
      </c>
      <c r="AH38" s="36" t="str">
        <f t="shared" si="6"/>
        <v>0</v>
      </c>
      <c r="AI38" s="42" t="str">
        <f t="shared" si="7"/>
        <v>I</v>
      </c>
      <c r="AJ38" s="39" t="s">
        <v>846</v>
      </c>
      <c r="AK38" s="41" t="s">
        <v>1087</v>
      </c>
      <c r="AL38" s="41" t="s">
        <v>667</v>
      </c>
      <c r="AM38" s="41" t="s">
        <v>1091</v>
      </c>
      <c r="AN38" s="41" t="s">
        <v>69</v>
      </c>
      <c r="AO38" s="23">
        <f t="shared" ca="1" si="8"/>
        <v>1</v>
      </c>
      <c r="AP38" s="1">
        <f t="shared" si="9"/>
        <v>1</v>
      </c>
      <c r="AQ38" s="1">
        <f t="shared" si="10"/>
        <v>1</v>
      </c>
      <c r="AR38" s="1">
        <f t="shared" si="11"/>
        <v>1</v>
      </c>
      <c r="AS38" s="15">
        <f t="shared" si="4"/>
        <v>1</v>
      </c>
      <c r="AT38" s="1"/>
    </row>
    <row r="39" spans="1:46">
      <c r="A39" t="str">
        <f>'Model output'!A38</f>
        <v>TCGA-BJ-A4O9</v>
      </c>
      <c r="B39" s="33">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5"/>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output'!G38)),AND(ISNUMBER(SEARCH("2",'Model output'!G38)),NOT(ISNUMBER(SEARCH("1 of 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output'!H38)),ISNUMBER(SEARCH("gland",'Model output'!H38)),ISNUMBER(SEARCH("lobe",'Model output'!H38)),ISNUMBER(SEARCH("isthmus",'Model output'!H38)),ISNUMBER(SEARCH("mediastinum",'Model output'!H38)),ISNUMBER(SEARCH("Not mentioned",'Model output'!H38)), ISNUMBER(SEARCH("Not applicable",'Model output'!H38)), ISNUMBER(SEARCH("paratracheal",'Model output'!H38)),ISNUMBER(SEARCH("fibroadipose tissue",'Model output'!H38)),ISNUMBER(SEARCH("thyroid node",'Model output'!H38)),ISNUMBER(SEARCH("skeletal muscle",'Model output'!H38)),ISNUMBER(SEARCH("right",'Model output'!H38)),ISNUMBER(SEARCH("left",'Model output'!H38)),ISNUMBER(SEARCH("Not specified",'Model output'!H38))),"negative","positive"))</f>
        <v>negative</v>
      </c>
      <c r="I39">
        <f>IF(OR('Model output'!I38="",'Model output'!I38="Not answered",'Model output'!I38="Not mentioned"),"",IF(ISNUMBER('Model output'!I38),'Model output'!I38,1))</f>
        <v>8</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s="8"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
      </c>
      <c r="P39" t="str">
        <f>IF('Model output'!N38="","",'Model output'!N38)</f>
        <v>3.8 cm</v>
      </c>
      <c r="Q39" t="str">
        <f t="shared" si="12"/>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7"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BRAF mutation (p.V600E, C,1799T&gt;A)</v>
      </c>
      <c r="AC39" s="1" t="str">
        <f>IF(OR('Model output'!V38="", 'Model output'!V38="No", AND(ISERROR(SEARCH("Positive",'Model output'!V38)), ISNUMBER(SEARCH("Negative",'Model output'!V38))), AND(ISNUMBER(SEARCH("Uninvolved",'Model output'!V38)),NOT(ISNUMBER(SEARCH("margins involved",'Model output'!V38)))), ISNUMBER(SEARCH("not involved",'Model output'!V38)), ISNUMBER(SEARCH("None",'Model output'!V38)), ISNUMBER(SEARCH("Free",'Model output'!V38)), ISNUMBER(SEARCH("1 mm",'Model output'!V38)), ISNUMBER(SEARCH("0.1 CM",'Model output'!V38)), ISNUMBER(SEARCH("less than 0.2 mm",'Model output'!V38)), ISNUMBER(SEARCH("less than 0.5 mm",'Model output'!V38)), ISNUMBER(SEARCH("less than 1.0 mm",'Model output'!V38)), ISNUMBER(SEARCH("noted very close",'Model output'!V38)), ISNUMBER(SEARCH("abut",'Model output'!V38)), ISNUMBER(SEARCH("not mentioned",'Model output'!V38)), ISNUMBER(SEARCH("Cannot be assessed",'Model output'!V38)), ISNUMBER(SEARCH("Not specified",'Model output'!V38)), ISNUMBER(SEARCH("Lymphocyte invasion - present",'Model output'!V38))), "negative", "positive")</f>
        <v>negative</v>
      </c>
      <c r="AE39" s="35"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6" t="str">
        <f t="shared" si="2"/>
        <v>2</v>
      </c>
      <c r="AG39" s="36" t="str">
        <f t="shared" si="3"/>
        <v>0</v>
      </c>
      <c r="AH39" s="36" t="str">
        <f t="shared" si="6"/>
        <v>0</v>
      </c>
      <c r="AI39" s="42" t="str">
        <f t="shared" si="7"/>
        <v>I</v>
      </c>
      <c r="AJ39" s="39" t="s">
        <v>844</v>
      </c>
      <c r="AK39" s="41" t="s">
        <v>1090</v>
      </c>
      <c r="AL39" s="41" t="s">
        <v>1088</v>
      </c>
      <c r="AM39" s="41" t="s">
        <v>1091</v>
      </c>
      <c r="AN39" s="41" t="s">
        <v>69</v>
      </c>
      <c r="AO39" s="23">
        <f t="shared" ca="1" si="8"/>
        <v>1</v>
      </c>
      <c r="AP39" s="1">
        <f t="shared" si="9"/>
        <v>1</v>
      </c>
      <c r="AQ39" s="1">
        <f t="shared" si="10"/>
        <v>1</v>
      </c>
      <c r="AR39" s="1">
        <f t="shared" si="11"/>
        <v>1</v>
      </c>
      <c r="AS39" s="15">
        <f t="shared" si="4"/>
        <v>1</v>
      </c>
      <c r="AT39" s="1"/>
    </row>
    <row r="40" spans="1:46">
      <c r="A40" t="str">
        <f>'Model output'!A39</f>
        <v>TCGA-DE-A0Y2</v>
      </c>
      <c r="B40" s="33">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5"/>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output'!G39)),AND(ISNUMBER(SEARCH("2",'Model output'!G39)),NOT(ISNUMBER(SEARCH("1 of 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output'!H39="","negative",IF(OR(ISNUMBER(SEARCH("lymph node",'Model output'!H39)),ISNUMBER(SEARCH("gland",'Model output'!H39)),ISNUMBER(SEARCH("lobe",'Model output'!H39)),ISNUMBER(SEARCH("isthmus",'Model output'!H39)),ISNUMBER(SEARCH("mediastinum",'Model output'!H39)),ISNUMBER(SEARCH("Not mentioned",'Model output'!H39)), ISNUMBER(SEARCH("Not applicable",'Model output'!H39)), ISNUMBER(SEARCH("paratracheal",'Model output'!H39)),ISNUMBER(SEARCH("fibroadipose tissue",'Model output'!H39)),ISNUMBER(SEARCH("thyroid node",'Model output'!H39)),ISNUMBER(SEARCH("skeletal muscle",'Model output'!H39)),ISNUMBER(SEARCH("right",'Model output'!H39)),ISNUMBER(SEARCH("left",'Model output'!H39)),ISNUMBER(SEARCH("Not specified",'Model output'!H39))),"negative","positive"))</f>
        <v>negative</v>
      </c>
      <c r="I40">
        <f>IF(OR('Model output'!I39="",'Model output'!I39="Not answered",'Model output'!I39="Not mentioned"),"",IF(ISNUMBER('Model output'!I39),'Model output'!I39,1))</f>
        <v>10</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5</v>
      </c>
      <c r="K40" t="str" cm="1">
        <f t="array" ref="K40">IF(COUNT(FIND({0,1,2,3,4,5,6,7,8,9},'Model output'!K39))&gt;0,'Model output'!K39,"")</f>
        <v>5 mm</v>
      </c>
      <c r="L40" s="8"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 thyroid carcinoma</v>
      </c>
      <c r="O40" t="str">
        <f>IF('Model output'!M39="","",'Model output'!M39)</f>
        <v/>
      </c>
      <c r="P40" t="str">
        <f>IF('Model output'!N39="","",'Model output'!N39)</f>
        <v>2.4 x 2.2 x 1.3 cm</v>
      </c>
      <c r="Q40" t="str">
        <f t="shared" si="12"/>
        <v>2.4,2.2,1.3cm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7" t="str">
        <f>IF('Model output'!S39="","",'Model output'!S39)</f>
        <v>Not specified</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Yes</v>
      </c>
      <c r="AB40" t="str">
        <f>IF(AA40&lt;&gt;"Yes","",IF(OR('Model output'!U39="",ISNUMBER(SEARCH("Not identified",'Model output'!U39))),"",'Model output'!U39))</f>
        <v/>
      </c>
      <c r="AC40" s="1" t="str">
        <f>IF(OR('Model output'!V39="", 'Model output'!V39="No", AND(ISERROR(SEARCH("Positive",'Model output'!V39)), ISNUMBER(SEARCH("Negative",'Model output'!V39))), AND(ISNUMBER(SEARCH("Uninvolved",'Model output'!V39)),NOT(ISNUMBER(SEARCH("margins involved",'Model output'!V39)))), ISNUMBER(SEARCH("not involved",'Model output'!V39)), ISNUMBER(SEARCH("None",'Model output'!V39)), ISNUMBER(SEARCH("Free",'Model output'!V39)), ISNUMBER(SEARCH("1 mm",'Model output'!V39)), ISNUMBER(SEARCH("0.1 CM",'Model output'!V39)), ISNUMBER(SEARCH("less than 0.2 mm",'Model output'!V39)), ISNUMBER(SEARCH("less than 0.5 mm",'Model output'!V39)), ISNUMBER(SEARCH("less than 1.0 mm",'Model output'!V39)), ISNUMBER(SEARCH("noted very close",'Model output'!V39)), ISNUMBER(SEARCH("abut",'Model output'!V39)), ISNUMBER(SEARCH("not mentioned",'Model output'!V39)), ISNUMBER(SEARCH("Cannot be assessed",'Model output'!V39)), ISNUMBER(SEARCH("Not specified",'Model output'!V39)), ISNUMBER(SEARCH("Lymphocyte invasion - present",'Model output'!V39))), "negative", "positive")</f>
        <v>negative</v>
      </c>
      <c r="AE40" s="35"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6" t="str">
        <f t="shared" si="2"/>
        <v>2</v>
      </c>
      <c r="AG40" s="36" t="str">
        <f t="shared" si="3"/>
        <v>1b</v>
      </c>
      <c r="AH40" s="36" t="str">
        <f t="shared" si="6"/>
        <v>0</v>
      </c>
      <c r="AI40" s="42" t="str">
        <f t="shared" si="7"/>
        <v>I</v>
      </c>
      <c r="AJ40" s="39" t="s">
        <v>846</v>
      </c>
      <c r="AK40" s="41" t="s">
        <v>1090</v>
      </c>
      <c r="AL40" s="41" t="s">
        <v>667</v>
      </c>
      <c r="AM40" s="41" t="s">
        <v>1091</v>
      </c>
      <c r="AN40" s="41" t="s">
        <v>69</v>
      </c>
      <c r="AO40" s="23">
        <f t="shared" ca="1" si="8"/>
        <v>1</v>
      </c>
      <c r="AP40" s="1">
        <f t="shared" si="9"/>
        <v>1</v>
      </c>
      <c r="AQ40" s="1">
        <f t="shared" si="10"/>
        <v>0</v>
      </c>
      <c r="AR40" s="1">
        <f t="shared" si="11"/>
        <v>1</v>
      </c>
      <c r="AS40" s="15">
        <f t="shared" si="4"/>
        <v>1</v>
      </c>
      <c r="AT40" s="1"/>
    </row>
    <row r="41" spans="1:46">
      <c r="A41" t="str">
        <f>'Model output'!A40</f>
        <v>TCGA-DE-A2OL</v>
      </c>
      <c r="B41" s="33">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5"/>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output'!G40)),AND(ISNUMBER(SEARCH("2",'Model output'!G40)),NOT(ISNUMBER(SEARCH("1 of 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output'!H40="","negative",IF(OR(ISNUMBER(SEARCH("lymph node",'Model output'!H40)),ISNUMBER(SEARCH("gland",'Model output'!H40)),ISNUMBER(SEARCH("lobe",'Model output'!H40)),ISNUMBER(SEARCH("isthmus",'Model output'!H40)),ISNUMBER(SEARCH("mediastinum",'Model output'!H40)),ISNUMBER(SEARCH("Not mentioned",'Model output'!H40)), ISNUMBER(SEARCH("Not applicable",'Model output'!H40)), ISNUMBER(SEARCH("paratracheal",'Model output'!H40)),ISNUMBER(SEARCH("fibroadipose tissue",'Model output'!H40)),ISNUMBER(SEARCH("thyroid node",'Model output'!H40)),ISNUMBER(SEARCH("skeletal muscle",'Model output'!H40)),ISNUMBER(SEARCH("right",'Model output'!H40)),ISNUMBER(SEARCH("left",'Model output'!H40)),ISNUMBER(SEARCH("Not specified",'Model output'!H40))),"negative","positive"))</f>
        <v>negative</v>
      </c>
      <c r="I41">
        <f>IF(OR('Model output'!I40="",'Model output'!I40="Not answered",'Model output'!I40="Not mentioned"),"",IF(ISNUMBER('Model output'!I40),'Model output'!I40,1))</f>
        <v>1</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0</v>
      </c>
      <c r="K41" t="str" cm="1">
        <f t="array" ref="K41">IF(COUNT(FIND({0,1,2,3,4,5,6,7,8,9},'Model output'!K40))&gt;0,'Model output'!K40,"")</f>
        <v/>
      </c>
      <c r="L41" s="8"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 thyroid carcinoma</v>
      </c>
      <c r="O41" t="str">
        <f>IF('Model output'!M40="","",'Model output'!M40)</f>
        <v>follicular variant</v>
      </c>
      <c r="P41" t="str">
        <f>IF('Model output'!N40="","",'Model output'!N40)</f>
        <v>2.9 cm</v>
      </c>
      <c r="Q41" t="str">
        <f t="shared" si="12"/>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7"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1" t="str">
        <f>IF(OR('Model output'!V40="", 'Model output'!V40="No", AND(ISERROR(SEARCH("Positive",'Model output'!V40)), ISNUMBER(SEARCH("Negative",'Model output'!V40))), AND(ISNUMBER(SEARCH("Uninvolved",'Model output'!V40)),NOT(ISNUMBER(SEARCH("margins involved",'Model output'!V40)))), ISNUMBER(SEARCH("not involved",'Model output'!V40)), ISNUMBER(SEARCH("None",'Model output'!V40)), ISNUMBER(SEARCH("Free",'Model output'!V40)), ISNUMBER(SEARCH("1 mm",'Model output'!V40)), ISNUMBER(SEARCH("0.1 CM",'Model output'!V40)), ISNUMBER(SEARCH("less than 0.2 mm",'Model output'!V40)), ISNUMBER(SEARCH("less than 0.5 mm",'Model output'!V40)), ISNUMBER(SEARCH("less than 1.0 mm",'Model output'!V40)), ISNUMBER(SEARCH("noted very close",'Model output'!V40)), ISNUMBER(SEARCH("abut",'Model output'!V40)), ISNUMBER(SEARCH("not mentioned",'Model output'!V40)), ISNUMBER(SEARCH("Cannot be assessed",'Model output'!V40)), ISNUMBER(SEARCH("Not specified",'Model output'!V40)), ISNUMBER(SEARCH("Lymphocyte invasion - present",'Model output'!V40))), "negative", "positive")</f>
        <v>negative</v>
      </c>
      <c r="AE41" s="35"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6" t="str">
        <f t="shared" si="2"/>
        <v>2</v>
      </c>
      <c r="AG41" s="36" t="str">
        <f t="shared" si="3"/>
        <v>0</v>
      </c>
      <c r="AH41" s="36" t="str">
        <f t="shared" si="6"/>
        <v>0</v>
      </c>
      <c r="AI41" s="42" t="str">
        <f t="shared" si="7"/>
        <v>I</v>
      </c>
      <c r="AJ41" s="39" t="s">
        <v>844</v>
      </c>
      <c r="AK41" s="41" t="s">
        <v>1090</v>
      </c>
      <c r="AL41" s="41" t="s">
        <v>1091</v>
      </c>
      <c r="AM41" s="41" t="s">
        <v>1091</v>
      </c>
      <c r="AN41" s="41" t="s">
        <v>69</v>
      </c>
      <c r="AO41" s="23">
        <f t="shared" ca="1" si="8"/>
        <v>1</v>
      </c>
      <c r="AP41" s="1">
        <f t="shared" si="9"/>
        <v>1</v>
      </c>
      <c r="AQ41" s="1">
        <f t="shared" si="10"/>
        <v>1</v>
      </c>
      <c r="AR41" s="1">
        <f t="shared" si="11"/>
        <v>1</v>
      </c>
      <c r="AS41" s="15">
        <f t="shared" si="4"/>
        <v>1</v>
      </c>
      <c r="AT41" s="1"/>
    </row>
    <row r="42" spans="1:46">
      <c r="A42" t="str">
        <f>'Model output'!A41</f>
        <v>TCGA-DE-A3KN</v>
      </c>
      <c r="B42" s="33">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5"/>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output'!G41)),AND(ISNUMBER(SEARCH("2",'Model output'!G41)),NOT(ISNUMBER(SEARCH("1 of 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output'!H41="","negative",IF(OR(ISNUMBER(SEARCH("lymph node",'Model output'!H41)),ISNUMBER(SEARCH("gland",'Model output'!H41)),ISNUMBER(SEARCH("lobe",'Model output'!H41)),ISNUMBER(SEARCH("isthmus",'Model output'!H41)),ISNUMBER(SEARCH("mediastinum",'Model output'!H41)),ISNUMBER(SEARCH("Not mentioned",'Model output'!H41)), ISNUMBER(SEARCH("Not applicable",'Model output'!H41)), ISNUMBER(SEARCH("paratracheal",'Model output'!H41)),ISNUMBER(SEARCH("fibroadipose tissue",'Model output'!H41)),ISNUMBER(SEARCH("thyroid node",'Model output'!H41)),ISNUMBER(SEARCH("skeletal muscle",'Model output'!H41)),ISNUMBER(SEARCH("right",'Model output'!H41)),ISNUMBER(SEARCH("left",'Model output'!H41)),ISNUMBER(SEARCH("Not specified",'Model output'!H41))),"negative","positive"))</f>
        <v>negative</v>
      </c>
      <c r="I42">
        <f>IF(OR('Model output'!I41="",'Model output'!I41="Not answered",'Model output'!I41="Not mentioned"),"",IF(ISNUMBER('Model output'!I41),'Model output'!I41,1))</f>
        <v>9</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5</v>
      </c>
      <c r="K42" t="str" cm="1">
        <f t="array" ref="K42">IF(COUNT(FIND({0,1,2,3,4,5,6,7,8,9},'Model output'!K41))&gt;0,'Model output'!K41,"")</f>
        <v>0.6 cm</v>
      </c>
      <c r="L42" s="8" t="str">
        <f t="shared" si="1"/>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 of thyroid</v>
      </c>
      <c r="O42" t="str">
        <f>IF('Model output'!M41="","",'Model output'!M41)</f>
        <v>mixed follicular and papillary variants</v>
      </c>
      <c r="P42" t="str">
        <f>IF('Model output'!N41="","",'Model output'!N41)</f>
        <v>4.5 cm x 2.5 cm x 2.0 cm</v>
      </c>
      <c r="Q42" t="str">
        <f t="shared" si="12"/>
        <v>4.5cm,2.5cm,2.0cm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7"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Yes</v>
      </c>
      <c r="AB42" t="str">
        <f>IF(AA42&lt;&gt;"Yes","",IF(OR('Model output'!U41="",ISNUMBER(SEARCH("Not identified",'Model output'!U41))),"",'Model output'!U41))</f>
        <v/>
      </c>
      <c r="AC42" s="1" t="str">
        <f>IF(OR('Model output'!V41="", 'Model output'!V41="No", AND(ISERROR(SEARCH("Positive",'Model output'!V41)), ISNUMBER(SEARCH("Negative",'Model output'!V41))), AND(ISNUMBER(SEARCH("Uninvolved",'Model output'!V41)),NOT(ISNUMBER(SEARCH("margins involved",'Model output'!V41)))), ISNUMBER(SEARCH("not involved",'Model output'!V41)), ISNUMBER(SEARCH("None",'Model output'!V41)), ISNUMBER(SEARCH("Free",'Model output'!V41)), ISNUMBER(SEARCH("1 mm",'Model output'!V41)), ISNUMBER(SEARCH("0.1 CM",'Model output'!V41)), ISNUMBER(SEARCH("less than 0.2 mm",'Model output'!V41)), ISNUMBER(SEARCH("less than 0.5 mm",'Model output'!V41)), ISNUMBER(SEARCH("less than 1.0 mm",'Model output'!V41)), ISNUMBER(SEARCH("noted very close",'Model output'!V41)), ISNUMBER(SEARCH("abut",'Model output'!V41)), ISNUMBER(SEARCH("not mentioned",'Model output'!V41)), ISNUMBER(SEARCH("Cannot be assessed",'Model output'!V41)), ISNUMBER(SEARCH("Not specified",'Model output'!V41)), ISNUMBER(SEARCH("Lymphocyte invasion - present",'Model output'!V41))), "negative", "positive")</f>
        <v>negative</v>
      </c>
      <c r="AE42" s="35"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6" t="str">
        <f t="shared" si="2"/>
        <v>3a</v>
      </c>
      <c r="AG42" s="36" t="str">
        <f t="shared" si="3"/>
        <v>1a</v>
      </c>
      <c r="AH42" s="36" t="str">
        <f t="shared" si="6"/>
        <v>0</v>
      </c>
      <c r="AI42" s="42" t="str">
        <f t="shared" si="7"/>
        <v>I</v>
      </c>
      <c r="AJ42" s="39" t="s">
        <v>846</v>
      </c>
      <c r="AK42" s="41" t="s">
        <v>1092</v>
      </c>
      <c r="AL42" s="41" t="s">
        <v>667</v>
      </c>
      <c r="AM42" s="41" t="s">
        <v>1091</v>
      </c>
      <c r="AN42" s="41" t="s">
        <v>69</v>
      </c>
      <c r="AO42" s="23">
        <f t="shared" ca="1" si="8"/>
        <v>1</v>
      </c>
      <c r="AP42" s="1">
        <f t="shared" si="9"/>
        <v>1</v>
      </c>
      <c r="AQ42" s="1">
        <f t="shared" si="10"/>
        <v>1</v>
      </c>
      <c r="AR42" s="1">
        <f t="shared" si="11"/>
        <v>1</v>
      </c>
      <c r="AS42" s="15">
        <f t="shared" si="4"/>
        <v>1</v>
      </c>
      <c r="AT42" s="1"/>
    </row>
    <row r="43" spans="1:46">
      <c r="A43" t="str">
        <f>'Model output'!A42</f>
        <v>TCGA-DE-A4M9</v>
      </c>
      <c r="B43" s="33">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5"/>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output'!G42)),AND(ISNUMBER(SEARCH("2",'Model output'!G42)),NOT(ISNUMBER(SEARCH("1 of 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output'!H42="","negative",IF(OR(ISNUMBER(SEARCH("lymph node",'Model output'!H42)),ISNUMBER(SEARCH("gland",'Model output'!H42)),ISNUMBER(SEARCH("lobe",'Model output'!H42)),ISNUMBER(SEARCH("isthmus",'Model output'!H42)),ISNUMBER(SEARCH("mediastinum",'Model output'!H42)),ISNUMBER(SEARCH("Not mentioned",'Model output'!H42)), ISNUMBER(SEARCH("Not applicable",'Model output'!H42)), ISNUMBER(SEARCH("paratracheal",'Model output'!H42)),ISNUMBER(SEARCH("fibroadipose tissue",'Model output'!H42)),ISNUMBER(SEARCH("thyroid node",'Model output'!H42)),ISNUMBER(SEARCH("skeletal muscle",'Model output'!H42)),ISNUMBER(SEARCH("right",'Model output'!H42)),ISNUMBER(SEARCH("left",'Model output'!H42)),ISNUMBER(SEARCH("Not specified",'Model output'!H42))),"negative","positive"))</f>
        <v>negative</v>
      </c>
      <c r="I43">
        <f>IF(OR('Model output'!I42="",'Model output'!I42="Not answered",'Model output'!I42="Not mentioned"),"",IF(ISNUMBER('Model output'!I42),'Model output'!I42,1))</f>
        <v>0</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0</v>
      </c>
      <c r="K43" t="str" cm="1">
        <f t="array" ref="K43">IF(COUNT(FIND({0,1,2,3,4,5,6,7,8,9},'Model output'!K42))&gt;0,'Model output'!K42,"")</f>
        <v/>
      </c>
      <c r="L43" s="8"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 thyroid carcinoma</v>
      </c>
      <c r="O43" t="str">
        <f>IF('Model output'!M42="","",'Model output'!M42)</f>
        <v>Follicular and solid types</v>
      </c>
      <c r="P43" t="str">
        <f>IF('Model output'!N42="","",'Model output'!N42)</f>
        <v>3.0 cm</v>
      </c>
      <c r="Q43" t="str">
        <f t="shared" si="12"/>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A6, 12, 18</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7"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1" t="str">
        <f>IF(OR('Model output'!V42="", 'Model output'!V42="No", AND(ISERROR(SEARCH("Positive",'Model output'!V42)), ISNUMBER(SEARCH("Negative",'Model output'!V42))), AND(ISNUMBER(SEARCH("Uninvolved",'Model output'!V42)),NOT(ISNUMBER(SEARCH("margins involved",'Model output'!V42)))), ISNUMBER(SEARCH("not involved",'Model output'!V42)), ISNUMBER(SEARCH("None",'Model output'!V42)), ISNUMBER(SEARCH("Free",'Model output'!V42)), ISNUMBER(SEARCH("1 mm",'Model output'!V42)), ISNUMBER(SEARCH("0.1 CM",'Model output'!V42)), ISNUMBER(SEARCH("less than 0.2 mm",'Model output'!V42)), ISNUMBER(SEARCH("less than 0.5 mm",'Model output'!V42)), ISNUMBER(SEARCH("less than 1.0 mm",'Model output'!V42)), ISNUMBER(SEARCH("noted very close",'Model output'!V42)), ISNUMBER(SEARCH("abut",'Model output'!V42)), ISNUMBER(SEARCH("not mentioned",'Model output'!V42)), ISNUMBER(SEARCH("Cannot be assessed",'Model output'!V42)), ISNUMBER(SEARCH("Not specified",'Model output'!V42)), ISNUMBER(SEARCH("Lymphocyte invasion - present",'Model output'!V42))), "negative", "positive")</f>
        <v>positive</v>
      </c>
      <c r="AE43" s="35"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6" t="str">
        <f t="shared" si="2"/>
        <v>2</v>
      </c>
      <c r="AG43" s="36" t="str">
        <f t="shared" si="3"/>
        <v>0</v>
      </c>
      <c r="AH43" s="36" t="str">
        <f t="shared" si="6"/>
        <v>0</v>
      </c>
      <c r="AI43" s="42" t="str">
        <f t="shared" si="7"/>
        <v>I</v>
      </c>
      <c r="AJ43" s="39" t="s">
        <v>843</v>
      </c>
      <c r="AK43" s="41" t="s">
        <v>1090</v>
      </c>
      <c r="AL43" s="41" t="s">
        <v>1091</v>
      </c>
      <c r="AM43" s="41" t="s">
        <v>1091</v>
      </c>
      <c r="AN43" s="41" t="s">
        <v>69</v>
      </c>
      <c r="AO43" s="23">
        <f t="shared" si="8"/>
        <v>1</v>
      </c>
      <c r="AP43" s="1">
        <f t="shared" si="9"/>
        <v>1</v>
      </c>
      <c r="AQ43" s="1">
        <f t="shared" si="10"/>
        <v>1</v>
      </c>
      <c r="AR43" s="1">
        <f t="shared" si="11"/>
        <v>1</v>
      </c>
      <c r="AS43" s="15">
        <f t="shared" si="4"/>
        <v>1</v>
      </c>
      <c r="AT43" s="1"/>
    </row>
    <row r="44" spans="1:46">
      <c r="A44" t="str">
        <f>'Model output'!A43</f>
        <v>TCGA-DE-A4MA</v>
      </c>
      <c r="B44" s="33">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5"/>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output'!G43)),AND(ISNUMBER(SEARCH("2",'Model output'!G43)),NOT(ISNUMBER(SEARCH("1 of 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output'!H43)),ISNUMBER(SEARCH("gland",'Model output'!H43)),ISNUMBER(SEARCH("lobe",'Model output'!H43)),ISNUMBER(SEARCH("isthmus",'Model output'!H43)),ISNUMBER(SEARCH("mediastinum",'Model output'!H43)),ISNUMBER(SEARCH("Not mentioned",'Model output'!H43)), ISNUMBER(SEARCH("Not applicable",'Model output'!H43)), ISNUMBER(SEARCH("paratracheal",'Model output'!H43)),ISNUMBER(SEARCH("fibroadipose tissue",'Model output'!H43)),ISNUMBER(SEARCH("thyroid node",'Model output'!H43)),ISNUMBER(SEARCH("skeletal muscle",'Model output'!H43)),ISNUMBER(SEARCH("right",'Model output'!H43)),ISNUMBER(SEARCH("left",'Model output'!H43)),ISNUMBER(SEARCH("Not specified",'Model output'!H43))),"negative","positive"))</f>
        <v>negative</v>
      </c>
      <c r="I44">
        <f>IF(OR('Model output'!I43="",'Model output'!I43="Not answered",'Model output'!I43="Not mentioned"),"",IF(ISNUMBER('Model output'!I43),'Model output'!I43,1))</f>
        <v>7</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1</v>
      </c>
      <c r="K44" t="str" cm="1">
        <f t="array" ref="K44">IF(COUNT(FIND({0,1,2,3,4,5,6,7,8,9},'Model output'!K43))&gt;0,'Model output'!K43,"")</f>
        <v>0.5 cm</v>
      </c>
      <c r="L44" s="8"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 usual type</v>
      </c>
      <c r="O44" t="str">
        <f>IF('Model output'!M43="","",'Model output'!M43)</f>
        <v>with focal oncocytic cytoplasmic features</v>
      </c>
      <c r="P44" t="str">
        <f>IF('Model output'!N43="","",'Model output'!N43)</f>
        <v>4.2 cm</v>
      </c>
      <c r="Q44" t="str">
        <f t="shared" si="12"/>
        <v>4.2cm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7"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1" t="str">
        <f>IF(OR('Model output'!V43="", 'Model output'!V43="No", AND(ISERROR(SEARCH("Positive",'Model output'!V43)), ISNUMBER(SEARCH("Negative",'Model output'!V43))), AND(ISNUMBER(SEARCH("Uninvolved",'Model output'!V43)),NOT(ISNUMBER(SEARCH("margins involved",'Model output'!V43)))), ISNUMBER(SEARCH("not involved",'Model output'!V43)), ISNUMBER(SEARCH("None",'Model output'!V43)), ISNUMBER(SEARCH("Free",'Model output'!V43)), ISNUMBER(SEARCH("1 mm",'Model output'!V43)), ISNUMBER(SEARCH("0.1 CM",'Model output'!V43)), ISNUMBER(SEARCH("less than 0.2 mm",'Model output'!V43)), ISNUMBER(SEARCH("less than 0.5 mm",'Model output'!V43)), ISNUMBER(SEARCH("less than 1.0 mm",'Model output'!V43)), ISNUMBER(SEARCH("noted very close",'Model output'!V43)), ISNUMBER(SEARCH("abut",'Model output'!V43)), ISNUMBER(SEARCH("not mentioned",'Model output'!V43)), ISNUMBER(SEARCH("Cannot be assessed",'Model output'!V43)), ISNUMBER(SEARCH("Not specified",'Model output'!V43)), ISNUMBER(SEARCH("Lymphocyte invasion - present",'Model output'!V43))), "negative", "positive")</f>
        <v>negative</v>
      </c>
      <c r="AE44" s="35"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6" t="str">
        <f t="shared" si="2"/>
        <v>3a</v>
      </c>
      <c r="AG44" s="36" t="str">
        <f t="shared" si="3"/>
        <v>1a</v>
      </c>
      <c r="AH44" s="36" t="str">
        <f t="shared" si="6"/>
        <v>0</v>
      </c>
      <c r="AI44" s="42" t="str">
        <f t="shared" si="7"/>
        <v>I</v>
      </c>
      <c r="AJ44" s="39" t="s">
        <v>846</v>
      </c>
      <c r="AK44" s="41" t="s">
        <v>1092</v>
      </c>
      <c r="AL44" s="41" t="s">
        <v>667</v>
      </c>
      <c r="AM44" s="41" t="s">
        <v>1091</v>
      </c>
      <c r="AN44" s="41" t="s">
        <v>69</v>
      </c>
      <c r="AO44" s="23">
        <f t="shared" ca="1" si="8"/>
        <v>1</v>
      </c>
      <c r="AP44" s="1">
        <f t="shared" si="9"/>
        <v>1</v>
      </c>
      <c r="AQ44" s="1">
        <f t="shared" si="10"/>
        <v>1</v>
      </c>
      <c r="AR44" s="1">
        <f t="shared" si="11"/>
        <v>1</v>
      </c>
      <c r="AS44" s="15">
        <f t="shared" si="4"/>
        <v>1</v>
      </c>
      <c r="AT44" s="1"/>
    </row>
    <row r="45" spans="1:46">
      <c r="A45" t="str">
        <f>'Model output'!A44</f>
        <v>TCGA-DE-A4MC</v>
      </c>
      <c r="B45" s="33">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X</v>
      </c>
      <c r="F45" t="str">
        <f t="shared" si="5"/>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output'!G44)),AND(ISNUMBER(SEARCH("2",'Model output'!G44)),NOT(ISNUMBER(SEARCH("1 of 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output'!H44="","negative",IF(OR(ISNUMBER(SEARCH("lymph node",'Model output'!H44)),ISNUMBER(SEARCH("gland",'Model output'!H44)),ISNUMBER(SEARCH("lobe",'Model output'!H44)),ISNUMBER(SEARCH("isthmus",'Model output'!H44)),ISNUMBER(SEARCH("mediastinum",'Model output'!H44)),ISNUMBER(SEARCH("Not mentioned",'Model output'!H44)), ISNUMBER(SEARCH("Not applicable",'Model output'!H44)), ISNUMBER(SEARCH("paratracheal",'Model output'!H44)),ISNUMBER(SEARCH("fibroadipose tissue",'Model output'!H44)),ISNUMBER(SEARCH("thyroid node",'Model output'!H44)),ISNUMBER(SEARCH("skeletal muscle",'Model output'!H44)),ISNUMBER(SEARCH("right",'Model output'!H44)),ISNUMBER(SEARCH("left",'Model output'!H44)),ISNUMBER(SEARCH("Not specified",'Model output'!H44))),"negative","positive"))</f>
        <v>negative</v>
      </c>
      <c r="I45">
        <f>IF(OR('Model output'!I44="",'Model output'!I44="Not answered",'Model output'!I44="Not mentioned"),"",IF(ISNUMBER('Model output'!I44),'Model output'!I44,1))</f>
        <v>1</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1</v>
      </c>
      <c r="K45" t="str" cm="1">
        <f t="array" ref="K45">IF(COUNT(FIND({0,1,2,3,4,5,6,7,8,9},'Model output'!K44))&gt;0,'Model output'!K44,"")</f>
        <v>7mm</v>
      </c>
      <c r="L45" s="8"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2"/>
        <v>2.8,1.9,1.7cm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7"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1" t="str">
        <f>IF(OR('Model output'!V44="", 'Model output'!V44="No", AND(ISERROR(SEARCH("Positive",'Model output'!V44)), ISNUMBER(SEARCH("Negative",'Model output'!V44))), AND(ISNUMBER(SEARCH("Uninvolved",'Model output'!V44)),NOT(ISNUMBER(SEARCH("margins involved",'Model output'!V44)))), ISNUMBER(SEARCH("not involved",'Model output'!V44)), ISNUMBER(SEARCH("None",'Model output'!V44)), ISNUMBER(SEARCH("Free",'Model output'!V44)), ISNUMBER(SEARCH("1 mm",'Model output'!V44)), ISNUMBER(SEARCH("0.1 CM",'Model output'!V44)), ISNUMBER(SEARCH("less than 0.2 mm",'Model output'!V44)), ISNUMBER(SEARCH("less than 0.5 mm",'Model output'!V44)), ISNUMBER(SEARCH("less than 1.0 mm",'Model output'!V44)), ISNUMBER(SEARCH("noted very close",'Model output'!V44)), ISNUMBER(SEARCH("abut",'Model output'!V44)), ISNUMBER(SEARCH("not mentioned",'Model output'!V44)), ISNUMBER(SEARCH("Cannot be assessed",'Model output'!V44)), ISNUMBER(SEARCH("Not specified",'Model output'!V44)), ISNUMBER(SEARCH("Lymphocyte invasion - present",'Model output'!V44))), "negative", "positive")</f>
        <v>negative</v>
      </c>
      <c r="AE45" s="35"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6" t="str">
        <f t="shared" si="2"/>
        <v>2</v>
      </c>
      <c r="AG45" s="36" t="str">
        <f t="shared" si="3"/>
        <v>1b</v>
      </c>
      <c r="AH45" s="36" t="str">
        <f t="shared" si="6"/>
        <v>0</v>
      </c>
      <c r="AI45" s="42" t="str">
        <f t="shared" si="7"/>
        <v>I</v>
      </c>
      <c r="AJ45" s="39" t="s">
        <v>846</v>
      </c>
      <c r="AK45" s="41" t="s">
        <v>1090</v>
      </c>
      <c r="AL45" s="41" t="s">
        <v>1087</v>
      </c>
      <c r="AM45" s="41" t="s">
        <v>1088</v>
      </c>
      <c r="AN45" s="41" t="s">
        <v>69</v>
      </c>
      <c r="AO45" s="23">
        <f t="shared" ca="1" si="8"/>
        <v>1</v>
      </c>
      <c r="AP45" s="1">
        <f t="shared" si="9"/>
        <v>1</v>
      </c>
      <c r="AQ45" s="1">
        <f t="shared" si="10"/>
        <v>1</v>
      </c>
      <c r="AR45" s="1">
        <f t="shared" si="11"/>
        <v>1</v>
      </c>
      <c r="AS45" s="15">
        <f t="shared" si="4"/>
        <v>1</v>
      </c>
      <c r="AT45" s="1"/>
    </row>
    <row r="46" spans="1:46">
      <c r="A46" t="str">
        <f>'Model output'!A45</f>
        <v>TCGA-DE-A4MD</v>
      </c>
      <c r="B46" s="33">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0</v>
      </c>
      <c r="F46" t="str">
        <f t="shared" si="5"/>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output'!G45)),AND(ISNUMBER(SEARCH("2",'Model output'!G45)),NOT(ISNUMBER(SEARCH("1 of 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output'!H45)),ISNUMBER(SEARCH("gland",'Model output'!H45)),ISNUMBER(SEARCH("lobe",'Model output'!H45)),ISNUMBER(SEARCH("isthmus",'Model output'!H45)),ISNUMBER(SEARCH("mediastinum",'Model output'!H45)),ISNUMBER(SEARCH("Not mentioned",'Model output'!H45)), ISNUMBER(SEARCH("Not applicable",'Model output'!H45)), ISNUMBER(SEARCH("paratracheal",'Model output'!H45)),ISNUMBER(SEARCH("fibroadipose tissue",'Model output'!H45)),ISNUMBER(SEARCH("thyroid node",'Model output'!H45)),ISNUMBER(SEARCH("skeletal muscle",'Model output'!H45)),ISNUMBER(SEARCH("right",'Model output'!H45)),ISNUMBER(SEARCH("left",'Model output'!H45)),ISNUMBER(SEARCH("Not specified",'Model output'!H45))),"negative","positive"))</f>
        <v>negative</v>
      </c>
      <c r="I46">
        <f>IF(OR('Model output'!I45="",'Model output'!I45="Not answered",'Model output'!I45="Not mentioned"),"",IF(ISNUMBER('Model output'!I45),'Model output'!I45,1))</f>
        <v>41</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9</v>
      </c>
      <c r="K46" t="str" cm="1">
        <f t="array" ref="K46">IF(COUNT(FIND({0,1,2,3,4,5,6,7,8,9},'Model output'!K45))&gt;0,'Model output'!K45,"")</f>
        <v>6.0 cm</v>
      </c>
      <c r="L46" s="8"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 thyroid carcinoma</v>
      </c>
      <c r="O46" t="str">
        <f>IF('Model output'!M45="","",'Model output'!M45)</f>
        <v/>
      </c>
      <c r="P46" t="str">
        <f>IF('Model output'!N45="","",'Model output'!N45)</f>
        <v>6.0 cm</v>
      </c>
      <c r="Q46" t="str">
        <f t="shared" si="12"/>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7" t="str">
        <f>IF('Model output'!S45="","",'Model output'!S45)</f>
        <v>focal extracapsular extension identified (specimen E)</v>
      </c>
      <c r="Y46" t="str">
        <f>IF(OR('Model output'!S45="",ISNUMBER(SEARCH("Absent",'Model output'!S45)),ISNUMBER(SEARCH("Not identified",'Model output'!S45)),AND(ISNUMBER(SEARCH("No",'Model output'!S45)),NOT(ISNUMBER(SEARCH("carcinoma",'Model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1" t="str">
        <f>IF(OR('Model output'!V45="", 'Model output'!V45="No", AND(ISERROR(SEARCH("Positive",'Model output'!V45)), ISNUMBER(SEARCH("Negative",'Model output'!V45))), AND(ISNUMBER(SEARCH("Uninvolved",'Model output'!V45)),NOT(ISNUMBER(SEARCH("margins involved",'Model output'!V45)))), ISNUMBER(SEARCH("not involved",'Model output'!V45)), ISNUMBER(SEARCH("None",'Model output'!V45)), ISNUMBER(SEARCH("Free",'Model output'!V45)), ISNUMBER(SEARCH("1 mm",'Model output'!V45)), ISNUMBER(SEARCH("0.1 CM",'Model output'!V45)), ISNUMBER(SEARCH("less than 0.2 mm",'Model output'!V45)), ISNUMBER(SEARCH("less than 0.5 mm",'Model output'!V45)), ISNUMBER(SEARCH("less than 1.0 mm",'Model output'!V45)), ISNUMBER(SEARCH("noted very close",'Model output'!V45)), ISNUMBER(SEARCH("abut",'Model output'!V45)), ISNUMBER(SEARCH("not mentioned",'Model output'!V45)), ISNUMBER(SEARCH("Cannot be assessed",'Model output'!V45)), ISNUMBER(SEARCH("Not specified",'Model output'!V45)), ISNUMBER(SEARCH("Lymphocyte invasion - present",'Model output'!V45))), "negative", "positive")</f>
        <v>negative</v>
      </c>
      <c r="AE46" s="35"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6" t="str">
        <f t="shared" si="2"/>
        <v>3a</v>
      </c>
      <c r="AG46" s="36" t="str">
        <f t="shared" si="3"/>
        <v>1b</v>
      </c>
      <c r="AH46" s="36" t="str">
        <f t="shared" si="6"/>
        <v>0</v>
      </c>
      <c r="AI46" s="42" t="str">
        <f t="shared" si="7"/>
        <v>II</v>
      </c>
      <c r="AJ46" s="39" t="s">
        <v>843</v>
      </c>
      <c r="AK46" s="41" t="s">
        <v>1092</v>
      </c>
      <c r="AL46" s="41" t="s">
        <v>1087</v>
      </c>
      <c r="AM46" s="41" t="s">
        <v>1091</v>
      </c>
      <c r="AN46" s="41" t="s">
        <v>1089</v>
      </c>
      <c r="AO46" s="23">
        <f t="shared" si="8"/>
        <v>1</v>
      </c>
      <c r="AP46" s="1">
        <f t="shared" si="9"/>
        <v>1</v>
      </c>
      <c r="AQ46" s="1">
        <f t="shared" si="10"/>
        <v>1</v>
      </c>
      <c r="AR46" s="1">
        <f t="shared" si="11"/>
        <v>1</v>
      </c>
      <c r="AS46" s="15">
        <f t="shared" si="4"/>
        <v>1</v>
      </c>
      <c r="AT46" s="1"/>
    </row>
    <row r="47" spans="1:46">
      <c r="A47" t="str">
        <f>'Model output'!A46</f>
        <v>TCGA-DE-A69J</v>
      </c>
      <c r="B47" s="33">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5"/>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output'!G46)),AND(ISNUMBER(SEARCH("2",'Model output'!G46)),NOT(ISNUMBER(SEARCH("1 of 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output'!H46)),ISNUMBER(SEARCH("gland",'Model output'!H46)),ISNUMBER(SEARCH("lobe",'Model output'!H46)),ISNUMBER(SEARCH("isthmus",'Model output'!H46)),ISNUMBER(SEARCH("mediastinum",'Model output'!H46)),ISNUMBER(SEARCH("Not mentioned",'Model output'!H46)), ISNUMBER(SEARCH("Not applicable",'Model output'!H46)), ISNUMBER(SEARCH("paratracheal",'Model output'!H46)),ISNUMBER(SEARCH("fibroadipose tissue",'Model output'!H46)),ISNUMBER(SEARCH("thyroid node",'Model output'!H46)),ISNUMBER(SEARCH("skeletal muscle",'Model output'!H46)),ISNUMBER(SEARCH("right",'Model output'!H46)),ISNUMBER(SEARCH("left",'Model output'!H46)),ISNUMBER(SEARCH("Not specified",'Model output'!H46))),"negative","positive"))</f>
        <v>negative</v>
      </c>
      <c r="I47">
        <f>IF(OR('Model output'!I46="",'Model output'!I46="Not answered",'Model output'!I46="Not mentioned"),"",IF(ISNUMBER('Model output'!I46),'Model output'!I46,1))</f>
        <v>1</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s="8"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thyroid carcinoma</v>
      </c>
      <c r="O47" t="str">
        <f>IF('Model output'!M46="","",'Model output'!M46)</f>
        <v/>
      </c>
      <c r="P47" t="str">
        <f>IF('Model output'!N46="","",'Model output'!N46)</f>
        <v>2.5 cm (right upper pole) and 1.7 cm (right lower pole)</v>
      </c>
      <c r="Q47" t="str">
        <f t="shared" si="12"/>
        <v>2.5cm,1.7cm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7" t="str">
        <f>IF('Model output'!S46="","",'Model output'!S46)</f>
        <v>not identified</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1" t="str">
        <f>IF(OR('Model output'!V46="", 'Model output'!V46="No", AND(ISERROR(SEARCH("Positive",'Model output'!V46)), ISNUMBER(SEARCH("Negative",'Model output'!V46))), AND(ISNUMBER(SEARCH("Uninvolved",'Model output'!V46)),NOT(ISNUMBER(SEARCH("margins involved",'Model output'!V46)))), ISNUMBER(SEARCH("not involved",'Model output'!V46)), ISNUMBER(SEARCH("None",'Model output'!V46)), ISNUMBER(SEARCH("Free",'Model output'!V46)), ISNUMBER(SEARCH("1 mm",'Model output'!V46)), ISNUMBER(SEARCH("0.1 CM",'Model output'!V46)), ISNUMBER(SEARCH("less than 0.2 mm",'Model output'!V46)), ISNUMBER(SEARCH("less than 0.5 mm",'Model output'!V46)), ISNUMBER(SEARCH("less than 1.0 mm",'Model output'!V46)), ISNUMBER(SEARCH("noted very close",'Model output'!V46)), ISNUMBER(SEARCH("abut",'Model output'!V46)), ISNUMBER(SEARCH("not mentioned",'Model output'!V46)), ISNUMBER(SEARCH("Cannot be assessed",'Model output'!V46)), ISNUMBER(SEARCH("Not specified",'Model output'!V46)), ISNUMBER(SEARCH("Lymphocyte invasion - present",'Model output'!V46))), "negative", "positive")</f>
        <v>negative</v>
      </c>
      <c r="AE47" s="35"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6" t="str">
        <f t="shared" si="2"/>
        <v>2</v>
      </c>
      <c r="AG47" s="36" t="str">
        <f t="shared" si="3"/>
        <v>0</v>
      </c>
      <c r="AH47" s="36" t="str">
        <f t="shared" si="6"/>
        <v>0</v>
      </c>
      <c r="AI47" s="42" t="str">
        <f t="shared" si="7"/>
        <v>I</v>
      </c>
      <c r="AJ47" s="39" t="s">
        <v>844</v>
      </c>
      <c r="AK47" s="41" t="s">
        <v>1090</v>
      </c>
      <c r="AL47" s="41" t="s">
        <v>1091</v>
      </c>
      <c r="AM47" s="41" t="s">
        <v>1091</v>
      </c>
      <c r="AN47" s="41" t="s">
        <v>69</v>
      </c>
      <c r="AO47" s="23">
        <f t="shared" ca="1" si="8"/>
        <v>1</v>
      </c>
      <c r="AP47" s="1">
        <f t="shared" si="9"/>
        <v>1</v>
      </c>
      <c r="AQ47" s="1">
        <f t="shared" si="10"/>
        <v>1</v>
      </c>
      <c r="AR47" s="1">
        <f t="shared" si="11"/>
        <v>1</v>
      </c>
      <c r="AS47" s="15">
        <f t="shared" si="4"/>
        <v>1</v>
      </c>
      <c r="AT47" s="1"/>
    </row>
    <row r="48" spans="1:46">
      <c r="A48" t="str">
        <f>'Model output'!A47</f>
        <v>TCGA-DJ-A13L</v>
      </c>
      <c r="B48" s="33">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5"/>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output'!G47)),AND(ISNUMBER(SEARCH("2",'Model output'!G47)),NOT(ISNUMBER(SEARCH("1 of 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output'!H47)),ISNUMBER(SEARCH("gland",'Model output'!H47)),ISNUMBER(SEARCH("lobe",'Model output'!H47)),ISNUMBER(SEARCH("isthmus",'Model output'!H47)),ISNUMBER(SEARCH("mediastinum",'Model output'!H47)),ISNUMBER(SEARCH("Not mentioned",'Model output'!H47)), ISNUMBER(SEARCH("Not applicable",'Model output'!H47)), ISNUMBER(SEARCH("paratracheal",'Model output'!H47)),ISNUMBER(SEARCH("fibroadipose tissue",'Model output'!H47)),ISNUMBER(SEARCH("thyroid node",'Model output'!H47)),ISNUMBER(SEARCH("skeletal muscle",'Model output'!H47)),ISNUMBER(SEARCH("right",'Model output'!H47)),ISNUMBER(SEARCH("left",'Model output'!H47)),ISNUMBER(SEARCH("Not specified",'Model output'!H47))),"negative","positive"))</f>
        <v>negative</v>
      </c>
      <c r="I48" t="str">
        <f>IF(OR('Model output'!I47="",'Model output'!I47="Not answered",'Model output'!I47="Not mentioned"),"",IF(ISNUMBER('Model output'!I47),'Model output'!I47,1))</f>
        <v/>
      </c>
      <c r="J48" t="str">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
      </c>
      <c r="K48" t="str" cm="1">
        <f t="array" ref="K48">IF(COUNT(FIND({0,1,2,3,4,5,6,7,8,9},'Model output'!K47))&gt;0,'Model output'!K47,"")</f>
        <v/>
      </c>
      <c r="L48" s="8"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tall cell variant</v>
      </c>
      <c r="P48" t="str">
        <f>IF('Model output'!N47="","",'Model output'!N47)</f>
        <v>1.4 cm</v>
      </c>
      <c r="Q48" t="str">
        <f t="shared" si="12"/>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7"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1" t="str">
        <f>IF(OR('Model output'!V47="", 'Model output'!V47="No", AND(ISERROR(SEARCH("Positive",'Model output'!V47)), ISNUMBER(SEARCH("Negative",'Model output'!V47))), AND(ISNUMBER(SEARCH("Uninvolved",'Model output'!V47)),NOT(ISNUMBER(SEARCH("margins involved",'Model output'!V47)))), ISNUMBER(SEARCH("not involved",'Model output'!V47)), ISNUMBER(SEARCH("None",'Model output'!V47)), ISNUMBER(SEARCH("Free",'Model output'!V47)), ISNUMBER(SEARCH("1 mm",'Model output'!V47)), ISNUMBER(SEARCH("0.1 CM",'Model output'!V47)), ISNUMBER(SEARCH("less than 0.2 mm",'Model output'!V47)), ISNUMBER(SEARCH("less than 0.5 mm",'Model output'!V47)), ISNUMBER(SEARCH("less than 1.0 mm",'Model output'!V47)), ISNUMBER(SEARCH("noted very close",'Model output'!V47)), ISNUMBER(SEARCH("abut",'Model output'!V47)), ISNUMBER(SEARCH("not mentioned",'Model output'!V47)), ISNUMBER(SEARCH("Cannot be assessed",'Model output'!V47)), ISNUMBER(SEARCH("Not specified",'Model output'!V47)), ISNUMBER(SEARCH("Lymphocyte invasion - present",'Model output'!V47))), "negative", "positive")</f>
        <v>negative</v>
      </c>
      <c r="AE48" s="35"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6" t="str">
        <f t="shared" si="2"/>
        <v>1b</v>
      </c>
      <c r="AG48" s="36" t="str">
        <f t="shared" si="3"/>
        <v>0</v>
      </c>
      <c r="AH48" s="36" t="str">
        <f t="shared" si="6"/>
        <v>0</v>
      </c>
      <c r="AI48" s="42" t="str">
        <f t="shared" si="7"/>
        <v>I</v>
      </c>
      <c r="AJ48" s="39" t="s">
        <v>846</v>
      </c>
      <c r="AK48" s="41" t="s">
        <v>1087</v>
      </c>
      <c r="AL48" s="41" t="s">
        <v>1091</v>
      </c>
      <c r="AM48" s="41" t="s">
        <v>1091</v>
      </c>
      <c r="AN48" s="41" t="s">
        <v>69</v>
      </c>
      <c r="AO48" s="23">
        <f t="shared" ca="1" si="8"/>
        <v>1</v>
      </c>
      <c r="AP48" s="1">
        <f t="shared" si="9"/>
        <v>1</v>
      </c>
      <c r="AQ48" s="1">
        <f t="shared" si="10"/>
        <v>1</v>
      </c>
      <c r="AR48" s="1">
        <f t="shared" si="11"/>
        <v>1</v>
      </c>
      <c r="AS48" s="15">
        <f t="shared" si="4"/>
        <v>1</v>
      </c>
      <c r="AT48" s="1"/>
    </row>
    <row r="49" spans="1:46">
      <c r="A49" t="str">
        <f>'Model output'!A48</f>
        <v>TCGA-DJ-A13M</v>
      </c>
      <c r="B49" s="33">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5"/>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output'!G48)),AND(ISNUMBER(SEARCH("2",'Model output'!G48)),NOT(ISNUMBER(SEARCH("1 of 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output'!H48="","negative",IF(OR(ISNUMBER(SEARCH("lymph node",'Model output'!H48)),ISNUMBER(SEARCH("gland",'Model output'!H48)),ISNUMBER(SEARCH("lobe",'Model output'!H48)),ISNUMBER(SEARCH("isthmus",'Model output'!H48)),ISNUMBER(SEARCH("mediastinum",'Model output'!H48)),ISNUMBER(SEARCH("Not mentioned",'Model output'!H48)), ISNUMBER(SEARCH("Not applicable",'Model output'!H48)), ISNUMBER(SEARCH("paratracheal",'Model output'!H48)),ISNUMBER(SEARCH("fibroadipose tissue",'Model output'!H48)),ISNUMBER(SEARCH("thyroid node",'Model output'!H48)),ISNUMBER(SEARCH("skeletal muscle",'Model output'!H48)),ISNUMBER(SEARCH("right",'Model output'!H48)),ISNUMBER(SEARCH("left",'Model output'!H48)),ISNUMBER(SEARCH("Not specified",'Model output'!H48))),"negative","positive"))</f>
        <v>negative</v>
      </c>
      <c r="I49">
        <f>IF(OR('Model output'!I48="",'Model output'!I48="Not answered",'Model output'!I48="Not mentioned"),"",IF(ISNUMBER('Model output'!I48),'Model output'!I48,1))</f>
        <v>4</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s="8"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
      </c>
      <c r="P49" t="str">
        <f>IF('Model output'!N48="","",'Model output'!N48)</f>
        <v>2.0 cm</v>
      </c>
      <c r="Q49" t="str">
        <f t="shared" si="12"/>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7"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1" t="str">
        <f>IF(OR('Model output'!V48="", 'Model output'!V48="No", AND(ISERROR(SEARCH("Positive",'Model output'!V48)), ISNUMBER(SEARCH("Negative",'Model output'!V48))), AND(ISNUMBER(SEARCH("Uninvolved",'Model output'!V48)),NOT(ISNUMBER(SEARCH("margins involved",'Model output'!V48)))), ISNUMBER(SEARCH("not involved",'Model output'!V48)), ISNUMBER(SEARCH("None",'Model output'!V48)), ISNUMBER(SEARCH("Free",'Model output'!V48)), ISNUMBER(SEARCH("1 mm",'Model output'!V48)), ISNUMBER(SEARCH("0.1 CM",'Model output'!V48)), ISNUMBER(SEARCH("less than 0.2 mm",'Model output'!V48)), ISNUMBER(SEARCH("less than 0.5 mm",'Model output'!V48)), ISNUMBER(SEARCH("less than 1.0 mm",'Model output'!V48)), ISNUMBER(SEARCH("noted very close",'Model output'!V48)), ISNUMBER(SEARCH("abut",'Model output'!V48)), ISNUMBER(SEARCH("not mentioned",'Model output'!V48)), ISNUMBER(SEARCH("Cannot be assessed",'Model output'!V48)), ISNUMBER(SEARCH("Not specified",'Model output'!V48)), ISNUMBER(SEARCH("Lymphocyte invasion - present",'Model output'!V48))), "negative", "positive")</f>
        <v>negative</v>
      </c>
      <c r="AE49" s="35"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6" t="str">
        <f t="shared" si="2"/>
        <v>1b</v>
      </c>
      <c r="AG49" s="36" t="str">
        <f t="shared" si="3"/>
        <v>1a</v>
      </c>
      <c r="AH49" s="36" t="str">
        <f t="shared" si="6"/>
        <v>0</v>
      </c>
      <c r="AI49" s="42" t="str">
        <f t="shared" si="7"/>
        <v>I</v>
      </c>
      <c r="AJ49" s="39" t="s">
        <v>844</v>
      </c>
      <c r="AK49" s="41" t="s">
        <v>1087</v>
      </c>
      <c r="AL49" s="41" t="s">
        <v>1088</v>
      </c>
      <c r="AM49" s="41" t="s">
        <v>1091</v>
      </c>
      <c r="AN49" s="41" t="s">
        <v>69</v>
      </c>
      <c r="AO49" s="23">
        <f t="shared" ca="1" si="8"/>
        <v>1</v>
      </c>
      <c r="AP49" s="1">
        <f t="shared" si="9"/>
        <v>1</v>
      </c>
      <c r="AQ49" s="1">
        <f t="shared" si="10"/>
        <v>0</v>
      </c>
      <c r="AR49" s="1">
        <f t="shared" si="11"/>
        <v>1</v>
      </c>
      <c r="AS49" s="15">
        <f t="shared" si="4"/>
        <v>1</v>
      </c>
      <c r="AT49" s="1"/>
    </row>
    <row r="50" spans="1:46">
      <c r="A50" t="str">
        <f>'Model output'!A49</f>
        <v>TCGA-DJ-A13O</v>
      </c>
      <c r="B50" s="33">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5"/>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output'!G49)),AND(ISNUMBER(SEARCH("2",'Model output'!G49)),NOT(ISNUMBER(SEARCH("1 of 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output'!H49)),ISNUMBER(SEARCH("gland",'Model output'!H49)),ISNUMBER(SEARCH("lobe",'Model output'!H49)),ISNUMBER(SEARCH("isthmus",'Model output'!H49)),ISNUMBER(SEARCH("mediastinum",'Model output'!H49)),ISNUMBER(SEARCH("Not mentioned",'Model output'!H49)), ISNUMBER(SEARCH("Not applicable",'Model output'!H49)), ISNUMBER(SEARCH("paratracheal",'Model output'!H49)),ISNUMBER(SEARCH("fibroadipose tissue",'Model output'!H49)),ISNUMBER(SEARCH("thyroid node",'Model output'!H49)),ISNUMBER(SEARCH("skeletal muscle",'Model output'!H49)),ISNUMBER(SEARCH("right",'Model output'!H49)),ISNUMBER(SEARCH("left",'Model output'!H49)),ISNUMBER(SEARCH("Not specified",'Model output'!H49))),"negative","positive"))</f>
        <v>negative</v>
      </c>
      <c r="I50">
        <f>IF(OR('Model output'!I49="",'Model output'!I49="Not answered",'Model output'!I49="Not mentioned"),"",IF(ISNUMBER('Model output'!I49),'Model output'!I49,1))</f>
        <v>6</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2</v>
      </c>
      <c r="K50" t="str" cm="1">
        <f t="array" ref="K50">IF(COUNT(FIND({0,1,2,3,4,5,6,7,8,9},'Model output'!K49))&gt;0,'Model output'!K49,"")</f>
        <v/>
      </c>
      <c r="L50" s="8"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type with tall cell features</v>
      </c>
      <c r="O50" t="str">
        <f>IF('Model output'!M49="","",'Model output'!M49)</f>
        <v/>
      </c>
      <c r="P50" t="str">
        <f>IF('Model output'!N49="","",'Model output'!N49)</f>
        <v>1.1 cm</v>
      </c>
      <c r="Q50" t="str">
        <f t="shared" si="12"/>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7"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1" t="str">
        <f>IF(OR('Model output'!V49="", 'Model output'!V49="No", AND(ISERROR(SEARCH("Positive",'Model output'!V49)), ISNUMBER(SEARCH("Negative",'Model output'!V49))), AND(ISNUMBER(SEARCH("Uninvolved",'Model output'!V49)),NOT(ISNUMBER(SEARCH("margins involved",'Model output'!V49)))), ISNUMBER(SEARCH("not involved",'Model output'!V49)), ISNUMBER(SEARCH("None",'Model output'!V49)), ISNUMBER(SEARCH("Free",'Model output'!V49)), ISNUMBER(SEARCH("1 mm",'Model output'!V49)), ISNUMBER(SEARCH("0.1 CM",'Model output'!V49)), ISNUMBER(SEARCH("less than 0.2 mm",'Model output'!V49)), ISNUMBER(SEARCH("less than 0.5 mm",'Model output'!V49)), ISNUMBER(SEARCH("less than 1.0 mm",'Model output'!V49)), ISNUMBER(SEARCH("noted very close",'Model output'!V49)), ISNUMBER(SEARCH("abut",'Model output'!V49)), ISNUMBER(SEARCH("not mentioned",'Model output'!V49)), ISNUMBER(SEARCH("Cannot be assessed",'Model output'!V49)), ISNUMBER(SEARCH("Not specified",'Model output'!V49)), ISNUMBER(SEARCH("Lymphocyte invasion - present",'Model output'!V49))), "negative", "positive")</f>
        <v>negative</v>
      </c>
      <c r="AE50" s="35"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6" t="str">
        <f t="shared" si="2"/>
        <v>1b</v>
      </c>
      <c r="AG50" s="36" t="str">
        <f t="shared" si="3"/>
        <v>1a</v>
      </c>
      <c r="AH50" s="36" t="str">
        <f t="shared" si="6"/>
        <v>0</v>
      </c>
      <c r="AI50" s="42" t="str">
        <f t="shared" si="7"/>
        <v>II</v>
      </c>
      <c r="AJ50" s="39" t="s">
        <v>846</v>
      </c>
      <c r="AK50" s="41" t="s">
        <v>1087</v>
      </c>
      <c r="AL50" s="41" t="s">
        <v>1088</v>
      </c>
      <c r="AM50" s="41" t="s">
        <v>1091</v>
      </c>
      <c r="AN50" s="41" t="s">
        <v>69</v>
      </c>
      <c r="AO50" s="23">
        <f t="shared" ca="1" si="8"/>
        <v>1</v>
      </c>
      <c r="AP50" s="1">
        <f t="shared" si="9"/>
        <v>1</v>
      </c>
      <c r="AQ50" s="1">
        <f t="shared" si="10"/>
        <v>0</v>
      </c>
      <c r="AR50" s="1">
        <f t="shared" si="11"/>
        <v>1</v>
      </c>
      <c r="AS50" s="15">
        <f t="shared" si="4"/>
        <v>0</v>
      </c>
      <c r="AT50" s="1"/>
    </row>
    <row r="51" spans="1:46">
      <c r="A51" t="str">
        <f>'Model output'!A50</f>
        <v>TCGA-DJ-A13R</v>
      </c>
      <c r="B51" s="33">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5"/>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output'!G50)),AND(ISNUMBER(SEARCH("2",'Model output'!G50)),NOT(ISNUMBER(SEARCH("1 of 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output'!H50="","negative",IF(OR(ISNUMBER(SEARCH("lymph node",'Model output'!H50)),ISNUMBER(SEARCH("gland",'Model output'!H50)),ISNUMBER(SEARCH("lobe",'Model output'!H50)),ISNUMBER(SEARCH("isthmus",'Model output'!H50)),ISNUMBER(SEARCH("mediastinum",'Model output'!H50)),ISNUMBER(SEARCH("Not mentioned",'Model output'!H50)), ISNUMBER(SEARCH("Not applicable",'Model output'!H50)), ISNUMBER(SEARCH("paratracheal",'Model output'!H50)),ISNUMBER(SEARCH("fibroadipose tissue",'Model output'!H50)),ISNUMBER(SEARCH("thyroid node",'Model output'!H50)),ISNUMBER(SEARCH("skeletal muscle",'Model output'!H50)),ISNUMBER(SEARCH("right",'Model output'!H50)),ISNUMBER(SEARCH("left",'Model output'!H50)),ISNUMBER(SEARCH("Not specified",'Model output'!H50))),"negative","positive"))</f>
        <v>negative</v>
      </c>
      <c r="I51">
        <f>IF(OR('Model output'!I50="",'Model output'!I50="Not answered",'Model output'!I50="Not mentioned"),"",IF(ISNUMBER('Model output'!I50),'Model output'!I50,1))</f>
        <v>2</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0</v>
      </c>
      <c r="K51" t="str" cm="1">
        <f t="array" ref="K51">IF(COUNT(FIND({0,1,2,3,4,5,6,7,8,9},'Model output'!K50))&gt;0,'Model output'!K50,"")</f>
        <v/>
      </c>
      <c r="L51" s="8"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
      </c>
      <c r="P51" t="str">
        <f>IF('Model output'!N50="","",'Model output'!N50)</f>
        <v>5 cm</v>
      </c>
      <c r="Q51" t="str">
        <f t="shared" si="12"/>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t="str">
        <f>IF('Model output'!O50="","",'Model output'!O50)</f>
        <v>1 (main) + 0.35cm in right lobe (microcarcinoma)</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7"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1" t="str">
        <f>IF(OR('Model output'!V50="", 'Model output'!V50="No", AND(ISERROR(SEARCH("Positive",'Model output'!V50)), ISNUMBER(SEARCH("Negative",'Model output'!V50))), AND(ISNUMBER(SEARCH("Uninvolved",'Model output'!V50)),NOT(ISNUMBER(SEARCH("margins involved",'Model output'!V50)))), ISNUMBER(SEARCH("not involved",'Model output'!V50)), ISNUMBER(SEARCH("None",'Model output'!V50)), ISNUMBER(SEARCH("Free",'Model output'!V50)), ISNUMBER(SEARCH("1 mm",'Model output'!V50)), ISNUMBER(SEARCH("0.1 CM",'Model output'!V50)), ISNUMBER(SEARCH("less than 0.2 mm",'Model output'!V50)), ISNUMBER(SEARCH("less than 0.5 mm",'Model output'!V50)), ISNUMBER(SEARCH("less than 1.0 mm",'Model output'!V50)), ISNUMBER(SEARCH("noted very close",'Model output'!V50)), ISNUMBER(SEARCH("abut",'Model output'!V50)), ISNUMBER(SEARCH("not mentioned",'Model output'!V50)), ISNUMBER(SEARCH("Cannot be assessed",'Model output'!V50)), ISNUMBER(SEARCH("Not specified",'Model output'!V50)), ISNUMBER(SEARCH("Lymphocyte invasion - present",'Model output'!V50))), "negative", "positive")</f>
        <v>negative</v>
      </c>
      <c r="AE51" s="35"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6" t="str">
        <f t="shared" si="2"/>
        <v>3a</v>
      </c>
      <c r="AG51" s="36" t="str">
        <f t="shared" si="3"/>
        <v>0</v>
      </c>
      <c r="AH51" s="36" t="str">
        <f t="shared" si="6"/>
        <v>0</v>
      </c>
      <c r="AI51" s="42" t="str">
        <f t="shared" si="7"/>
        <v>I</v>
      </c>
      <c r="AJ51" s="39" t="s">
        <v>844</v>
      </c>
      <c r="AK51" s="41" t="s">
        <v>1092</v>
      </c>
      <c r="AL51" s="41" t="s">
        <v>1088</v>
      </c>
      <c r="AM51" s="41" t="s">
        <v>1091</v>
      </c>
      <c r="AN51" s="41" t="s">
        <v>69</v>
      </c>
      <c r="AO51" s="23">
        <f t="shared" ca="1" si="8"/>
        <v>1</v>
      </c>
      <c r="AP51" s="1">
        <f t="shared" si="9"/>
        <v>1</v>
      </c>
      <c r="AQ51" s="1">
        <f t="shared" si="10"/>
        <v>1</v>
      </c>
      <c r="AR51" s="1">
        <f t="shared" si="11"/>
        <v>1</v>
      </c>
      <c r="AS51" s="15">
        <f t="shared" si="4"/>
        <v>1</v>
      </c>
      <c r="AT51" s="1"/>
    </row>
    <row r="52" spans="1:46">
      <c r="A52" t="str">
        <f>'Model output'!A51</f>
        <v>TCGA-DJ-A13S</v>
      </c>
      <c r="B52" s="33">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0</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t="str">
        <f t="shared" si="5"/>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output'!G51)),AND(ISNUMBER(SEARCH("2",'Model output'!G51)),NOT(ISNUMBER(SEARCH("1 of 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output'!H51="","negative",IF(OR(ISNUMBER(SEARCH("lymph node",'Model output'!H51)),ISNUMBER(SEARCH("gland",'Model output'!H51)),ISNUMBER(SEARCH("lobe",'Model output'!H51)),ISNUMBER(SEARCH("isthmus",'Model output'!H51)),ISNUMBER(SEARCH("mediastinum",'Model output'!H51)),ISNUMBER(SEARCH("Not mentioned",'Model output'!H51)), ISNUMBER(SEARCH("Not applicable",'Model output'!H51)), ISNUMBER(SEARCH("paratracheal",'Model output'!H51)),ISNUMBER(SEARCH("fibroadipose tissue",'Model output'!H51)),ISNUMBER(SEARCH("thyroid node",'Model output'!H51)),ISNUMBER(SEARCH("skeletal muscle",'Model output'!H51)),ISNUMBER(SEARCH("right",'Model output'!H51)),ISNUMBER(SEARCH("left",'Model output'!H51)),ISNUMBER(SEARCH("Not specified",'Model output'!H51))),"negative","positive"))</f>
        <v>negative</v>
      </c>
      <c r="I52" t="str">
        <f>IF(OR('Model output'!I51="",'Model output'!I51="Not answered",'Model output'!I51="Not mentioned"),"",IF(ISNUMBER('Model output'!I51),'Model output'!I51,1))</f>
        <v/>
      </c>
      <c r="J52" t="str">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
      </c>
      <c r="K52" t="str" cm="1">
        <f t="array" ref="K52">IF(COUNT(FIND({0,1,2,3,4,5,6,7,8,9},'Model output'!K51))&gt;0,'Model output'!K51,"")</f>
        <v/>
      </c>
      <c r="L52" s="8"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12"/>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7"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No</v>
      </c>
      <c r="AB52" t="str">
        <f>IF(AA52&lt;&gt;"Yes","",IF(OR('Model output'!U51="",ISNUMBER(SEARCH("Not identified",'Model output'!U51))),"",'Model output'!U51))</f>
        <v/>
      </c>
      <c r="AC52" s="1" t="str">
        <f>IF(OR('Model output'!V51="", 'Model output'!V51="No", AND(ISERROR(SEARCH("Positive",'Model output'!V51)), ISNUMBER(SEARCH("Negative",'Model output'!V51))), AND(ISNUMBER(SEARCH("Uninvolved",'Model output'!V51)),NOT(ISNUMBER(SEARCH("margins involved",'Model output'!V51)))), ISNUMBER(SEARCH("not involved",'Model output'!V51)), ISNUMBER(SEARCH("None",'Model output'!V51)), ISNUMBER(SEARCH("Free",'Model output'!V51)), ISNUMBER(SEARCH("1 mm",'Model output'!V51)), ISNUMBER(SEARCH("0.1 CM",'Model output'!V51)), ISNUMBER(SEARCH("less than 0.2 mm",'Model output'!V51)), ISNUMBER(SEARCH("less than 0.5 mm",'Model output'!V51)), ISNUMBER(SEARCH("less than 1.0 mm",'Model output'!V51)), ISNUMBER(SEARCH("noted very close",'Model output'!V51)), ISNUMBER(SEARCH("abut",'Model output'!V51)), ISNUMBER(SEARCH("not mentioned",'Model output'!V51)), ISNUMBER(SEARCH("Cannot be assessed",'Model output'!V51)), ISNUMBER(SEARCH("Not specified",'Model output'!V51)), ISNUMBER(SEARCH("Lymphocyte invasion - present",'Model output'!V51))), "negative", "positive")</f>
        <v>negative</v>
      </c>
      <c r="AE52" s="35"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6" t="str">
        <f t="shared" si="2"/>
        <v>1b</v>
      </c>
      <c r="AG52" s="36" t="str">
        <f t="shared" si="3"/>
        <v>0</v>
      </c>
      <c r="AH52" s="36" t="str">
        <f t="shared" si="6"/>
        <v>0</v>
      </c>
      <c r="AI52" s="42" t="str">
        <f t="shared" si="7"/>
        <v>I</v>
      </c>
      <c r="AJ52" s="39" t="s">
        <v>844</v>
      </c>
      <c r="AK52" s="41" t="s">
        <v>1087</v>
      </c>
      <c r="AL52" s="41" t="s">
        <v>1091</v>
      </c>
      <c r="AM52" s="41" t="s">
        <v>1091</v>
      </c>
      <c r="AN52" s="41" t="s">
        <v>69</v>
      </c>
      <c r="AO52" s="23">
        <f t="shared" ca="1" si="8"/>
        <v>1</v>
      </c>
      <c r="AP52" s="1">
        <f t="shared" si="9"/>
        <v>1</v>
      </c>
      <c r="AQ52" s="1">
        <f t="shared" si="10"/>
        <v>1</v>
      </c>
      <c r="AR52" s="1">
        <f t="shared" si="11"/>
        <v>1</v>
      </c>
      <c r="AS52" s="15">
        <f t="shared" si="4"/>
        <v>1</v>
      </c>
      <c r="AT52" s="1"/>
    </row>
    <row r="53" spans="1:46">
      <c r="A53" t="str">
        <f>'Model output'!A52</f>
        <v>TCGA-DJ-A13T</v>
      </c>
      <c r="B53" s="33">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si="5"/>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output'!G52)),AND(ISNUMBER(SEARCH("2",'Model output'!G52)),NOT(ISNUMBER(SEARCH("1 of 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output'!H52="","negative",IF(OR(ISNUMBER(SEARCH("lymph node",'Model output'!H52)),ISNUMBER(SEARCH("gland",'Model output'!H52)),ISNUMBER(SEARCH("lobe",'Model output'!H52)),ISNUMBER(SEARCH("isthmus",'Model output'!H52)),ISNUMBER(SEARCH("mediastinum",'Model output'!H52)),ISNUMBER(SEARCH("Not mentioned",'Model output'!H52)), ISNUMBER(SEARCH("Not applicable",'Model output'!H52)), ISNUMBER(SEARCH("paratracheal",'Model output'!H52)),ISNUMBER(SEARCH("fibroadipose tissue",'Model output'!H52)),ISNUMBER(SEARCH("thyroid node",'Model output'!H52)),ISNUMBER(SEARCH("skeletal muscle",'Model output'!H52)),ISNUMBER(SEARCH("right",'Model output'!H52)),ISNUMBER(SEARCH("left",'Model output'!H52)),ISNUMBER(SEARCH("Not specified",'Model output'!H52))),"negative","positive"))</f>
        <v>negative</v>
      </c>
      <c r="I53">
        <f>IF(OR('Model output'!I52="",'Model output'!I52="Not answered",'Model output'!I52="Not mentioned"),"",IF(ISNUMBER('Model output'!I52),'Model output'!I52,1))</f>
        <v>5</v>
      </c>
      <c r="J53">
        <f>IF(OR('Model output'!J52="",'Model output'!J52="Not answered",'Model output'!J52="Not mentioned"),"",IF(AND(ISNUMBER('Model output'!J52),'Model output'!J52&lt;=I53),'Model output'!J52,IF(AND(ISNUMBER('Model output'!J52), 'Model output'!J52&gt;=DATE(2024,1,1)), MIN(DAY('Model output'!J52), MONTH('Model output'!J52), YEAR('Model output'!J52)), IF(ISNUMBER(SEARCH("0/",'Model output'!J52)),0,IF(ISNUMBER(SEARCH("/",'Model output'!J52)), VALUE(LEFT('Model output'!J52, SEARCH("/",'Model output'!J52)-1)),1)))))</f>
        <v>0</v>
      </c>
      <c r="K53" t="str" cm="1">
        <f t="array" ref="K53">IF(COUNT(FIND({0,1,2,3,4,5,6,7,8,9},'Model output'!K52))&gt;0,'Model output'!K52,"")</f>
        <v/>
      </c>
      <c r="L53" s="8"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
      </c>
      <c r="P53" t="str">
        <f>IF('Model output'!N52="","",'Model output'!N52)</f>
        <v>2.2 cm</v>
      </c>
      <c r="Q53" t="str">
        <f t="shared" si="12"/>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 ""))</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7"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1" t="str">
        <f>IF(OR('Model output'!V52="", 'Model output'!V52="No", AND(ISERROR(SEARCH("Positive",'Model output'!V52)), ISNUMBER(SEARCH("Negative",'Model output'!V52))), AND(ISNUMBER(SEARCH("Uninvolved",'Model output'!V52)),NOT(ISNUMBER(SEARCH("margins involved",'Model output'!V52)))), ISNUMBER(SEARCH("not involved",'Model output'!V52)), ISNUMBER(SEARCH("None",'Model output'!V52)), ISNUMBER(SEARCH("Free",'Model output'!V52)), ISNUMBER(SEARCH("1 mm",'Model output'!V52)), ISNUMBER(SEARCH("0.1 CM",'Model output'!V52)), ISNUMBER(SEARCH("less than 0.2 mm",'Model output'!V52)), ISNUMBER(SEARCH("less than 0.5 mm",'Model output'!V52)), ISNUMBER(SEARCH("less than 1.0 mm",'Model output'!V52)), ISNUMBER(SEARCH("noted very close",'Model output'!V52)), ISNUMBER(SEARCH("abut",'Model output'!V52)), ISNUMBER(SEARCH("not mentioned",'Model output'!V52)), ISNUMBER(SEARCH("Cannot be assessed",'Model output'!V52)), ISNUMBER(SEARCH("Not specified",'Model output'!V52)), ISNUMBER(SEARCH("Lymphocyte invasion - present",'Model output'!V52))), "negative", "positive")</f>
        <v>negative</v>
      </c>
      <c r="AE53" s="35"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6" t="str">
        <f t="shared" si="2"/>
        <v>2</v>
      </c>
      <c r="AG53" s="36" t="str">
        <f t="shared" si="3"/>
        <v>0</v>
      </c>
      <c r="AH53" s="36" t="str">
        <f t="shared" si="6"/>
        <v>0</v>
      </c>
      <c r="AI53" s="42" t="str">
        <f t="shared" si="7"/>
        <v>I</v>
      </c>
      <c r="AJ53" s="39" t="s">
        <v>846</v>
      </c>
      <c r="AK53" s="41" t="s">
        <v>1090</v>
      </c>
      <c r="AL53" s="41" t="s">
        <v>1088</v>
      </c>
      <c r="AM53" s="41" t="s">
        <v>1091</v>
      </c>
      <c r="AN53" s="41" t="s">
        <v>69</v>
      </c>
      <c r="AO53" s="23">
        <f t="shared" ca="1" si="8"/>
        <v>1</v>
      </c>
      <c r="AP53" s="1">
        <f t="shared" si="9"/>
        <v>1</v>
      </c>
      <c r="AQ53" s="1">
        <f t="shared" si="10"/>
        <v>1</v>
      </c>
      <c r="AR53" s="1">
        <f t="shared" si="11"/>
        <v>1</v>
      </c>
      <c r="AS53" s="15">
        <f t="shared" si="4"/>
        <v>1</v>
      </c>
    </row>
    <row r="54" spans="1:46">
      <c r="A54" t="str">
        <f>'Model output'!A53</f>
        <v>TCGA-DJ-A13U</v>
      </c>
      <c r="B54" s="33">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0</v>
      </c>
      <c r="F54" t="str">
        <f t="shared" si="5"/>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output'!G53)),AND(ISNUMBER(SEARCH("2",'Model output'!G53)),NOT(ISNUMBER(SEARCH("1 of 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output'!H53="","negative",IF(OR(ISNUMBER(SEARCH("lymph node",'Model output'!H53)),ISNUMBER(SEARCH("gland",'Model output'!H53)),ISNUMBER(SEARCH("lobe",'Model output'!H53)),ISNUMBER(SEARCH("isthmus",'Model output'!H53)),ISNUMBER(SEARCH("mediastinum",'Model output'!H53)),ISNUMBER(SEARCH("Not mentioned",'Model output'!H53)), ISNUMBER(SEARCH("Not applicable",'Model output'!H53)), ISNUMBER(SEARCH("paratracheal",'Model output'!H53)),ISNUMBER(SEARCH("fibroadipose tissue",'Model output'!H53)),ISNUMBER(SEARCH("thyroid node",'Model output'!H53)),ISNUMBER(SEARCH("skeletal muscle",'Model output'!H53)),ISNUMBER(SEARCH("right",'Model output'!H53)),ISNUMBER(SEARCH("left",'Model output'!H53)),ISNUMBER(SEARCH("Not specified",'Model output'!H53))),"negative","positive"))</f>
        <v>negative</v>
      </c>
      <c r="I54" t="str">
        <f>IF(OR('Model output'!I53="",'Model output'!I53="Not answered",'Model output'!I53="Not mentioned"),"",IF(ISNUMBER('Model output'!I53),'Model output'!I53,1))</f>
        <v/>
      </c>
      <c r="J54" t="str">
        <f>IF(OR('Model output'!J53="",'Model output'!J53="Not answered",'Model output'!J53="Not mentioned"),"",IF(AND(ISNUMBER('Model output'!J53),'Model output'!J53&lt;=I54),'Model output'!J53,IF(AND(ISNUMBER('Model output'!J53), 'Model output'!J53&gt;=DATE(2024,1,1)), MIN(DAY('Model output'!J53), MONTH('Model output'!J53), YEAR('Model output'!J53)), IF(ISNUMBER(SEARCH("0/",'Model output'!J53)),0,IF(ISNUMBER(SEARCH("/",'Model output'!J53)), VALUE(LEFT('Model output'!J53, SEARCH("/",'Model output'!J53)-1)),1)))))</f>
        <v/>
      </c>
      <c r="K54" t="str" cm="1">
        <f t="array" ref="K54">IF(COUNT(FIND({0,1,2,3,4,5,6,7,8,9},'Model output'!K53))&gt;0,'Model output'!K53,"")</f>
        <v/>
      </c>
      <c r="L54" s="8"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12"/>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 ""))</f>
        <v>single focus of extrathyroid vascular invasion in small vessel</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7"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1" t="str">
        <f>IF(OR('Model output'!V53="", 'Model output'!V53="No", AND(ISERROR(SEARCH("Positive",'Model output'!V53)), ISNUMBER(SEARCH("Negative",'Model output'!V53))), AND(ISNUMBER(SEARCH("Uninvolved",'Model output'!V53)),NOT(ISNUMBER(SEARCH("margins involved",'Model output'!V53)))), ISNUMBER(SEARCH("not involved",'Model output'!V53)), ISNUMBER(SEARCH("None",'Model output'!V53)), ISNUMBER(SEARCH("Free",'Model output'!V53)), ISNUMBER(SEARCH("1 mm",'Model output'!V53)), ISNUMBER(SEARCH("0.1 CM",'Model output'!V53)), ISNUMBER(SEARCH("less than 0.2 mm",'Model output'!V53)), ISNUMBER(SEARCH("less than 0.5 mm",'Model output'!V53)), ISNUMBER(SEARCH("less than 1.0 mm",'Model output'!V53)), ISNUMBER(SEARCH("noted very close",'Model output'!V53)), ISNUMBER(SEARCH("abut",'Model output'!V53)), ISNUMBER(SEARCH("not mentioned",'Model output'!V53)), ISNUMBER(SEARCH("Cannot be assessed",'Model output'!V53)), ISNUMBER(SEARCH("Not specified",'Model output'!V53)), ISNUMBER(SEARCH("Lymphocyte invasion - present",'Model output'!V53))), "negative", "positive")</f>
        <v>negative</v>
      </c>
      <c r="AE54" s="35"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6" t="str">
        <f t="shared" si="2"/>
        <v>1b</v>
      </c>
      <c r="AG54" s="36" t="str">
        <f t="shared" si="3"/>
        <v>0</v>
      </c>
      <c r="AH54" s="36" t="str">
        <f t="shared" si="6"/>
        <v>0</v>
      </c>
      <c r="AI54" s="42" t="str">
        <f t="shared" si="7"/>
        <v>I</v>
      </c>
      <c r="AJ54" s="39" t="s">
        <v>846</v>
      </c>
      <c r="AK54" s="41" t="s">
        <v>1087</v>
      </c>
      <c r="AL54" s="41" t="s">
        <v>1091</v>
      </c>
      <c r="AM54" s="41" t="s">
        <v>1088</v>
      </c>
      <c r="AN54" s="41" t="s">
        <v>69</v>
      </c>
      <c r="AO54" s="23">
        <f t="shared" ca="1" si="8"/>
        <v>1</v>
      </c>
      <c r="AP54" s="1">
        <f t="shared" si="9"/>
        <v>1</v>
      </c>
      <c r="AQ54" s="1">
        <f t="shared" si="10"/>
        <v>1</v>
      </c>
      <c r="AR54" s="1">
        <f t="shared" si="11"/>
        <v>1</v>
      </c>
      <c r="AS54" s="15">
        <f t="shared" si="4"/>
        <v>1</v>
      </c>
    </row>
    <row r="55" spans="1:46">
      <c r="A55" t="str">
        <f>'Model output'!A54</f>
        <v>TCGA-DJ-A13V</v>
      </c>
      <c r="B55" s="33">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1a</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0</v>
      </c>
      <c r="F55" t="str">
        <f t="shared" si="5"/>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output'!G54)),AND(ISNUMBER(SEARCH("2",'Model output'!G54)),NOT(ISNUMBER(SEARCH("1 of 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output'!H54="","negative",IF(OR(ISNUMBER(SEARCH("lymph node",'Model output'!H54)),ISNUMBER(SEARCH("gland",'Model output'!H54)),ISNUMBER(SEARCH("lobe",'Model output'!H54)),ISNUMBER(SEARCH("isthmus",'Model output'!H54)),ISNUMBER(SEARCH("mediastinum",'Model output'!H54)),ISNUMBER(SEARCH("Not mentioned",'Model output'!H54)), ISNUMBER(SEARCH("Not applicable",'Model output'!H54)), ISNUMBER(SEARCH("paratracheal",'Model output'!H54)),ISNUMBER(SEARCH("fibroadipose tissue",'Model output'!H54)),ISNUMBER(SEARCH("thyroid node",'Model output'!H54)),ISNUMBER(SEARCH("skeletal muscle",'Model output'!H54)),ISNUMBER(SEARCH("right",'Model output'!H54)),ISNUMBER(SEARCH("left",'Model output'!H54)),ISNUMBER(SEARCH("Not specified",'Model output'!H54))),"negative","positive"))</f>
        <v>negative</v>
      </c>
      <c r="I55">
        <f>IF(OR('Model output'!I54="",'Model output'!I54="Not answered",'Model output'!I54="Not mentioned"),"",IF(ISNUMBER('Model output'!I54),'Model output'!I54,1))</f>
        <v>10</v>
      </c>
      <c r="J55">
        <f>IF(OR('Model output'!J54="",'Model output'!J54="Not answered",'Model output'!J54="Not mentioned"),"",IF(AND(ISNUMBER('Model output'!J54),'Model output'!J54&lt;=I55),'Model output'!J54,IF(AND(ISNUMBER('Model output'!J54), 'Model output'!J54&gt;=DATE(2024,1,1)), MIN(DAY('Model output'!J54), MONTH('Model output'!J54), YEAR('Model output'!J54)), IF(ISNUMBER(SEARCH("0/",'Model output'!J54)),0,IF(ISNUMBER(SEARCH("/",'Model output'!J54)), VALUE(LEFT('Model output'!J54, SEARCH("/",'Model output'!J54)-1)),1)))))</f>
        <v>7</v>
      </c>
      <c r="K55" t="str" cm="1">
        <f t="array" ref="K55">IF(COUNT(FIND({0,1,2,3,4,5,6,7,8,9},'Model output'!K54))&gt;0,'Model output'!K54,"")</f>
        <v>1.4 cm</v>
      </c>
      <c r="L55" s="8" t="str">
        <f t="shared" si="1"/>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 classical type</v>
      </c>
      <c r="O55" t="str">
        <f>IF('Model output'!M54="","",'Model output'!M54)</f>
        <v/>
      </c>
      <c r="P55" t="str">
        <f>IF('Model output'!N54="","",'Model output'!N54)</f>
        <v>2.9 cm</v>
      </c>
      <c r="Q55" t="str">
        <f t="shared" si="12"/>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 ""))</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7"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No</v>
      </c>
      <c r="AB55" t="str">
        <f>IF(AA55&lt;&gt;"Yes","",IF(OR('Model output'!U54="",ISNUMBER(SEARCH("Not identified",'Model output'!U54))),"",'Model output'!U54))</f>
        <v/>
      </c>
      <c r="AC55" s="1" t="str">
        <f>IF(OR('Model output'!V54="", 'Model output'!V54="No", AND(ISERROR(SEARCH("Positive",'Model output'!V54)), ISNUMBER(SEARCH("Negative",'Model output'!V54))), AND(ISNUMBER(SEARCH("Uninvolved",'Model output'!V54)),NOT(ISNUMBER(SEARCH("margins involved",'Model output'!V54)))), ISNUMBER(SEARCH("not involved",'Model output'!V54)), ISNUMBER(SEARCH("None",'Model output'!V54)), ISNUMBER(SEARCH("Free",'Model output'!V54)), ISNUMBER(SEARCH("1 mm",'Model output'!V54)), ISNUMBER(SEARCH("0.1 CM",'Model output'!V54)), ISNUMBER(SEARCH("less than 0.2 mm",'Model output'!V54)), ISNUMBER(SEARCH("less than 0.5 mm",'Model output'!V54)), ISNUMBER(SEARCH("less than 1.0 mm",'Model output'!V54)), ISNUMBER(SEARCH("noted very close",'Model output'!V54)), ISNUMBER(SEARCH("abut",'Model output'!V54)), ISNUMBER(SEARCH("not mentioned",'Model output'!V54)), ISNUMBER(SEARCH("Cannot be assessed",'Model output'!V54)), ISNUMBER(SEARCH("Not specified",'Model output'!V54)), ISNUMBER(SEARCH("Lymphocyte invasion - present",'Model output'!V54))), "negative", "positive")</f>
        <v>negative</v>
      </c>
      <c r="AE55" s="35"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6" t="str">
        <f t="shared" si="2"/>
        <v>2</v>
      </c>
      <c r="AG55" s="36" t="str">
        <f t="shared" si="3"/>
        <v>1a</v>
      </c>
      <c r="AH55" s="36" t="str">
        <f t="shared" si="6"/>
        <v>0</v>
      </c>
      <c r="AI55" s="42" t="str">
        <f t="shared" si="7"/>
        <v>I</v>
      </c>
      <c r="AJ55" s="39" t="s">
        <v>846</v>
      </c>
      <c r="AK55" s="41" t="s">
        <v>1090</v>
      </c>
      <c r="AL55" s="41" t="s">
        <v>667</v>
      </c>
      <c r="AM55" s="41" t="s">
        <v>1091</v>
      </c>
      <c r="AN55" s="41" t="s">
        <v>69</v>
      </c>
      <c r="AO55" s="23">
        <f t="shared" ca="1" si="8"/>
        <v>1</v>
      </c>
      <c r="AP55" s="1">
        <f t="shared" si="9"/>
        <v>1</v>
      </c>
      <c r="AQ55" s="1">
        <f t="shared" si="10"/>
        <v>1</v>
      </c>
      <c r="AR55" s="1">
        <f t="shared" si="11"/>
        <v>1</v>
      </c>
      <c r="AS55" s="15">
        <f t="shared" si="4"/>
        <v>1</v>
      </c>
      <c r="AT55" s="9"/>
    </row>
    <row r="56" spans="1:46">
      <c r="A56" t="str">
        <f>'Model output'!A55</f>
        <v>TCGA-DJ-A13W</v>
      </c>
      <c r="B56" s="33">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0</v>
      </c>
      <c r="F56" t="str">
        <f t="shared" si="5"/>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output'!G55)),AND(ISNUMBER(SEARCH("2",'Model output'!G55)),NOT(ISNUMBER(SEARCH("1 of 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output'!H55="","negative",IF(OR(ISNUMBER(SEARCH("lymph node",'Model output'!H55)),ISNUMBER(SEARCH("gland",'Model output'!H55)),ISNUMBER(SEARCH("lobe",'Model output'!H55)),ISNUMBER(SEARCH("isthmus",'Model output'!H55)),ISNUMBER(SEARCH("mediastinum",'Model output'!H55)),ISNUMBER(SEARCH("Not mentioned",'Model output'!H55)), ISNUMBER(SEARCH("Not applicable",'Model output'!H55)), ISNUMBER(SEARCH("paratracheal",'Model output'!H55)),ISNUMBER(SEARCH("fibroadipose tissue",'Model output'!H55)),ISNUMBER(SEARCH("thyroid node",'Model output'!H55)),ISNUMBER(SEARCH("skeletal muscle",'Model output'!H55)),ISNUMBER(SEARCH("right",'Model output'!H55)),ISNUMBER(SEARCH("left",'Model output'!H55)),ISNUMBER(SEARCH("Not specified",'Model output'!H55))),"negative","positive"))</f>
        <v>negative</v>
      </c>
      <c r="I56">
        <f>IF(OR('Model output'!I55="",'Model output'!I55="Not answered",'Model output'!I55="Not mentioned"),"",IF(ISNUMBER('Model output'!I55),'Model output'!I55,1))</f>
        <v>3</v>
      </c>
      <c r="J56">
        <f>IF(OR('Model output'!J55="",'Model output'!J55="Not answered",'Model output'!J55="Not mentioned"),"",IF(AND(ISNUMBER('Model output'!J55),'Model output'!J55&lt;=I56),'Model output'!J55,IF(AND(ISNUMBER('Model output'!J55), 'Model output'!J55&gt;=DATE(2024,1,1)), MIN(DAY('Model output'!J55), MONTH('Model output'!J55), YEAR('Model output'!J55)), IF(ISNUMBER(SEARCH("0/",'Model output'!J55)),0,IF(ISNUMBER(SEARCH("/",'Model output'!J55)), VALUE(LEFT('Model output'!J55, SEARCH("/",'Model output'!J55)-1)),1)))))</f>
        <v>0</v>
      </c>
      <c r="K56" t="str" cm="1">
        <f t="array" ref="K56">IF(COUNT(FIND({0,1,2,3,4,5,6,7,8,9},'Model output'!K55))&gt;0,'Model output'!K55,"")</f>
        <v/>
      </c>
      <c r="L56" s="8" t="str">
        <f t="shared" si="1"/>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 follicular variant</v>
      </c>
      <c r="O56" t="str">
        <f>IF('Model output'!M55="","",'Model output'!M55)</f>
        <v/>
      </c>
      <c r="P56" t="str">
        <f>IF('Model output'!N55="","",'Model output'!N55)</f>
        <v>2.0 cm</v>
      </c>
      <c r="Q56" t="str">
        <f t="shared" si="12"/>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 ""))</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7"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1" t="str">
        <f>IF(OR('Model output'!V55="", 'Model output'!V55="No", AND(ISERROR(SEARCH("Positive",'Model output'!V55)), ISNUMBER(SEARCH("Negative",'Model output'!V55))), AND(ISNUMBER(SEARCH("Uninvolved",'Model output'!V55)),NOT(ISNUMBER(SEARCH("margins involved",'Model output'!V55)))), ISNUMBER(SEARCH("not involved",'Model output'!V55)), ISNUMBER(SEARCH("None",'Model output'!V55)), ISNUMBER(SEARCH("Free",'Model output'!V55)), ISNUMBER(SEARCH("1 mm",'Model output'!V55)), ISNUMBER(SEARCH("0.1 CM",'Model output'!V55)), ISNUMBER(SEARCH("less than 0.2 mm",'Model output'!V55)), ISNUMBER(SEARCH("less than 0.5 mm",'Model output'!V55)), ISNUMBER(SEARCH("less than 1.0 mm",'Model output'!V55)), ISNUMBER(SEARCH("noted very close",'Model output'!V55)), ISNUMBER(SEARCH("abut",'Model output'!V55)), ISNUMBER(SEARCH("not mentioned",'Model output'!V55)), ISNUMBER(SEARCH("Cannot be assessed",'Model output'!V55)), ISNUMBER(SEARCH("Not specified",'Model output'!V55)), ISNUMBER(SEARCH("Lymphocyte invasion - present",'Model output'!V55))), "negative", "positive")</f>
        <v>negative</v>
      </c>
      <c r="AE56" s="35"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6" t="str">
        <f t="shared" si="2"/>
        <v>1b</v>
      </c>
      <c r="AG56" s="36" t="str">
        <f t="shared" si="3"/>
        <v>0</v>
      </c>
      <c r="AH56" s="36" t="str">
        <f t="shared" si="6"/>
        <v>0</v>
      </c>
      <c r="AI56" s="42" t="str">
        <f t="shared" si="7"/>
        <v>I</v>
      </c>
      <c r="AJ56" s="39" t="s">
        <v>844</v>
      </c>
      <c r="AK56" s="41" t="s">
        <v>1087</v>
      </c>
      <c r="AL56" s="41" t="s">
        <v>1088</v>
      </c>
      <c r="AM56" s="41" t="s">
        <v>1091</v>
      </c>
      <c r="AN56" s="41" t="s">
        <v>69</v>
      </c>
      <c r="AO56" s="23">
        <f t="shared" ca="1" si="8"/>
        <v>1</v>
      </c>
      <c r="AP56" s="1">
        <f t="shared" si="9"/>
        <v>1</v>
      </c>
      <c r="AQ56" s="1">
        <f t="shared" si="10"/>
        <v>1</v>
      </c>
      <c r="AR56" s="1">
        <f t="shared" si="11"/>
        <v>1</v>
      </c>
      <c r="AS56" s="15">
        <f t="shared" si="4"/>
        <v>1</v>
      </c>
    </row>
    <row r="57" spans="1:46">
      <c r="A57" t="str">
        <f>'Model output'!A56</f>
        <v>TCGA-DJ-A13X</v>
      </c>
      <c r="B57" s="33">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5"/>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output'!G56)),AND(ISNUMBER(SEARCH("2",'Model output'!G56)),NOT(ISNUMBER(SEARCH("1 of 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central</v>
      </c>
      <c r="H57" t="str">
        <f>IF('Model output'!H56="","negative",IF(OR(ISNUMBER(SEARCH("lymph node",'Model output'!H56)),ISNUMBER(SEARCH("gland",'Model output'!H56)),ISNUMBER(SEARCH("lobe",'Model output'!H56)),ISNUMBER(SEARCH("isthmus",'Model output'!H56)),ISNUMBER(SEARCH("mediastinum",'Model output'!H56)),ISNUMBER(SEARCH("Not mentioned",'Model output'!H56)), ISNUMBER(SEARCH("Not applicable",'Model output'!H56)), ISNUMBER(SEARCH("paratracheal",'Model output'!H56)),ISNUMBER(SEARCH("fibroadipose tissue",'Model output'!H56)),ISNUMBER(SEARCH("thyroid node",'Model output'!H56)),ISNUMBER(SEARCH("skeletal muscle",'Model output'!H56)),ISNUMBER(SEARCH("right",'Model output'!H56)),ISNUMBER(SEARCH("left",'Model output'!H56)),ISNUMBER(SEARCH("Not specified",'Model output'!H56))),"negative","positive"))</f>
        <v>negative</v>
      </c>
      <c r="I57">
        <f>IF(OR('Model output'!I56="",'Model output'!I56="Not answered",'Model output'!I56="Not mentioned"),"",IF(ISNUMBER('Model output'!I56),'Model output'!I56,1))</f>
        <v>1</v>
      </c>
      <c r="J57">
        <f>IF(OR('Model output'!J56="",'Model output'!J56="Not answered",'Model output'!J56="Not mentioned"),"",IF(AND(ISNUMBER('Model output'!J56),'Model output'!J56&lt;=I57),'Model output'!J56,IF(AND(ISNUMBER('Model output'!J56), 'Model output'!J56&gt;=DATE(2024,1,1)), MIN(DAY('Model output'!J56), MONTH('Model output'!J56), YEAR('Model output'!J56)), IF(ISNUMBER(SEARCH("0/",'Model output'!J56)),0,IF(ISNUMBER(SEARCH("/",'Model output'!J56)), VALUE(LEFT('Model output'!J56, SEARCH("/",'Model output'!J56)-1)),1)))))</f>
        <v>1</v>
      </c>
      <c r="K57" t="str" cm="1">
        <f t="array" ref="K57">IF(COUNT(FIND({0,1,2,3,4,5,6,7,8,9},'Model output'!K56))&gt;0,'Model output'!K56,"")</f>
        <v/>
      </c>
      <c r="L57" s="8" t="str">
        <f t="shared" si="1"/>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 carcinoma, follicular variant</v>
      </c>
      <c r="O57" t="str">
        <f>IF('Model output'!M56="","",'Model output'!M56)</f>
        <v/>
      </c>
      <c r="P57" t="str">
        <f>IF('Model output'!N56="","",'Model output'!N56)</f>
        <v>6.5 cm</v>
      </c>
      <c r="Q57" t="str">
        <f t="shared" si="12"/>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 ""))</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7"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Yes</v>
      </c>
      <c r="AB57" t="str">
        <f>IF(AA57&lt;&gt;"Yes","",IF(OR('Model output'!U56="",ISNUMBER(SEARCH("Not identified",'Model output'!U56))),"",'Model output'!U56))</f>
        <v/>
      </c>
      <c r="AC57" s="1" t="str">
        <f>IF(OR('Model output'!V56="", 'Model output'!V56="No", AND(ISERROR(SEARCH("Positive",'Model output'!V56)), ISNUMBER(SEARCH("Negative",'Model output'!V56))), AND(ISNUMBER(SEARCH("Uninvolved",'Model output'!V56)),NOT(ISNUMBER(SEARCH("margins involved",'Model output'!V56)))), ISNUMBER(SEARCH("not involved",'Model output'!V56)), ISNUMBER(SEARCH("None",'Model output'!V56)), ISNUMBER(SEARCH("Free",'Model output'!V56)), ISNUMBER(SEARCH("1 mm",'Model output'!V56)), ISNUMBER(SEARCH("0.1 CM",'Model output'!V56)), ISNUMBER(SEARCH("less than 0.2 mm",'Model output'!V56)), ISNUMBER(SEARCH("less than 0.5 mm",'Model output'!V56)), ISNUMBER(SEARCH("less than 1.0 mm",'Model output'!V56)), ISNUMBER(SEARCH("noted very close",'Model output'!V56)), ISNUMBER(SEARCH("abut",'Model output'!V56)), ISNUMBER(SEARCH("not mentioned",'Model output'!V56)), ISNUMBER(SEARCH("Cannot be assessed",'Model output'!V56)), ISNUMBER(SEARCH("Not specified",'Model output'!V56)), ISNUMBER(SEARCH("Lymphocyte invasion - present",'Model output'!V56))), "negative", "positive")</f>
        <v>negative</v>
      </c>
      <c r="AE57" s="35"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6" t="str">
        <f t="shared" si="2"/>
        <v>3a</v>
      </c>
      <c r="AG57" s="36" t="str">
        <f t="shared" si="3"/>
        <v>1a</v>
      </c>
      <c r="AH57" s="36" t="str">
        <f t="shared" si="6"/>
        <v>0</v>
      </c>
      <c r="AI57" s="42" t="str">
        <f t="shared" si="7"/>
        <v>I</v>
      </c>
      <c r="AJ57" s="39" t="s">
        <v>844</v>
      </c>
      <c r="AK57" s="41" t="s">
        <v>1092</v>
      </c>
      <c r="AL57" s="41" t="s">
        <v>1088</v>
      </c>
      <c r="AM57" s="41" t="s">
        <v>1091</v>
      </c>
      <c r="AN57" s="41" t="s">
        <v>69</v>
      </c>
      <c r="AO57" s="23">
        <f t="shared" ca="1" si="8"/>
        <v>1</v>
      </c>
      <c r="AP57" s="1">
        <f t="shared" si="9"/>
        <v>1</v>
      </c>
      <c r="AQ57" s="1">
        <f t="shared" si="10"/>
        <v>0</v>
      </c>
      <c r="AR57" s="1">
        <f t="shared" si="11"/>
        <v>1</v>
      </c>
      <c r="AS57" s="15">
        <f t="shared" si="4"/>
        <v>1</v>
      </c>
    </row>
    <row r="58" spans="1:46">
      <c r="A58" t="str">
        <f>'Model output'!A57</f>
        <v>TCGA-DJ-A1QG</v>
      </c>
      <c r="B58" s="33">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2</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5"/>
        <v>positive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output'!G57)),AND(ISNUMBER(SEARCH("2",'Model output'!G57)),NOT(ISNUMBER(SEARCH("1 of 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central</v>
      </c>
      <c r="H58" t="str">
        <f>IF('Model output'!H57="","negative",IF(OR(ISNUMBER(SEARCH("lymph node",'Model output'!H57)),ISNUMBER(SEARCH("gland",'Model output'!H57)),ISNUMBER(SEARCH("lobe",'Model output'!H57)),ISNUMBER(SEARCH("isthmus",'Model output'!H57)),ISNUMBER(SEARCH("mediastinum",'Model output'!H57)),ISNUMBER(SEARCH("Not mentioned",'Model output'!H57)), ISNUMBER(SEARCH("Not applicable",'Model output'!H57)), ISNUMBER(SEARCH("paratracheal",'Model output'!H57)),ISNUMBER(SEARCH("fibroadipose tissue",'Model output'!H57)),ISNUMBER(SEARCH("thyroid node",'Model output'!H57)),ISNUMBER(SEARCH("skeletal muscle",'Model output'!H57)),ISNUMBER(SEARCH("right",'Model output'!H57)),ISNUMBER(SEARCH("left",'Model output'!H57)),ISNUMBER(SEARCH("Not specified",'Model output'!H57))),"negative","positive"))</f>
        <v>negative</v>
      </c>
      <c r="I58">
        <f>IF(OR('Model output'!I57="",'Model output'!I57="Not answered",'Model output'!I57="Not mentioned"),"",IF(ISNUMBER('Model output'!I57),'Model output'!I57,1))</f>
        <v>4</v>
      </c>
      <c r="J58">
        <f>IF(OR('Model output'!J57="",'Model output'!J57="Not answered",'Model output'!J57="Not mentioned"),"",IF(AND(ISNUMBER('Model output'!J57),'Model output'!J57&lt;=I58),'Model output'!J57,IF(AND(ISNUMBER('Model output'!J57), 'Model output'!J57&gt;=DATE(2024,1,1)), MIN(DAY('Model output'!J57), MONTH('Model output'!J57), YEAR('Model output'!J57)), IF(ISNUMBER(SEARCH("0/",'Model output'!J57)),0,IF(ISNUMBER(SEARCH("/",'Model output'!J57)), VALUE(LEFT('Model output'!J57, SEARCH("/",'Model output'!J57)-1)),1)))))</f>
        <v>1</v>
      </c>
      <c r="K58" t="str" cm="1">
        <f t="array" ref="K58">IF(COUNT(FIND({0,1,2,3,4,5,6,7,8,9},'Model output'!K57))&gt;0,'Model output'!K57,"")</f>
        <v/>
      </c>
      <c r="L58" s="8"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type, Follicular variant, Microcarcinomas</v>
      </c>
      <c r="P58" t="str">
        <f>IF('Model output'!N57="","",'Model output'!N57)</f>
        <v>1.8 cm (right lobe)</v>
      </c>
      <c r="Q58" t="str">
        <f t="shared" si="12"/>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 ""))</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7"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Yes</v>
      </c>
      <c r="AB58" t="str">
        <f>IF(AA58&lt;&gt;"Yes","",IF(OR('Model output'!U57="",ISNUMBER(SEARCH("Not identified",'Model output'!U57))),"",'Model output'!U57))</f>
        <v/>
      </c>
      <c r="AC58" s="1" t="str">
        <f>IF(OR('Model output'!V57="", 'Model output'!V57="No", AND(ISERROR(SEARCH("Positive",'Model output'!V57)), ISNUMBER(SEARCH("Negative",'Model output'!V57))), AND(ISNUMBER(SEARCH("Uninvolved",'Model output'!V57)),NOT(ISNUMBER(SEARCH("margins involved",'Model output'!V57)))), ISNUMBER(SEARCH("not involved",'Model output'!V57)), ISNUMBER(SEARCH("None",'Model output'!V57)), ISNUMBER(SEARCH("Free",'Model output'!V57)), ISNUMBER(SEARCH("1 mm",'Model output'!V57)), ISNUMBER(SEARCH("0.1 CM",'Model output'!V57)), ISNUMBER(SEARCH("less than 0.2 mm",'Model output'!V57)), ISNUMBER(SEARCH("less than 0.5 mm",'Model output'!V57)), ISNUMBER(SEARCH("less than 1.0 mm",'Model output'!V57)), ISNUMBER(SEARCH("noted very close",'Model output'!V57)), ISNUMBER(SEARCH("abut",'Model output'!V57)), ISNUMBER(SEARCH("not mentioned",'Model output'!V57)), ISNUMBER(SEARCH("Cannot be assessed",'Model output'!V57)), ISNUMBER(SEARCH("Not specified",'Model output'!V57)), ISNUMBER(SEARCH("Lymphocyte invasion - present",'Model output'!V57))), "negative", "positive")</f>
        <v>negative</v>
      </c>
      <c r="AE58" s="35"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6" t="str">
        <f t="shared" si="2"/>
        <v>1b</v>
      </c>
      <c r="AG58" s="36" t="str">
        <f t="shared" si="3"/>
        <v>1a</v>
      </c>
      <c r="AH58" s="36" t="str">
        <f t="shared" si="6"/>
        <v>0</v>
      </c>
      <c r="AI58" s="42" t="str">
        <f t="shared" si="7"/>
        <v>II</v>
      </c>
      <c r="AJ58" s="39" t="s">
        <v>844</v>
      </c>
      <c r="AK58" s="41" t="s">
        <v>1087</v>
      </c>
      <c r="AL58" s="41" t="s">
        <v>1088</v>
      </c>
      <c r="AM58" s="41" t="s">
        <v>1091</v>
      </c>
      <c r="AN58" s="41" t="s">
        <v>69</v>
      </c>
      <c r="AO58" s="23">
        <f t="shared" ca="1" si="8"/>
        <v>1</v>
      </c>
      <c r="AP58" s="1">
        <f t="shared" si="9"/>
        <v>1</v>
      </c>
      <c r="AQ58" s="1">
        <f t="shared" si="10"/>
        <v>0</v>
      </c>
      <c r="AR58" s="1">
        <f t="shared" si="11"/>
        <v>1</v>
      </c>
      <c r="AS58" s="15">
        <f t="shared" si="4"/>
        <v>0</v>
      </c>
    </row>
    <row r="59" spans="1:46">
      <c r="A59" t="str">
        <f>'Model output'!A58</f>
        <v>TCGA-DJ-A1QH</v>
      </c>
      <c r="B59" s="33">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1a</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1</v>
      </c>
      <c r="F59" t="str">
        <f t="shared" si="5"/>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output'!G58)),AND(ISNUMBER(SEARCH("2",'Model output'!G58)),NOT(ISNUMBER(SEARCH("1 of 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output'!H58="","negative",IF(OR(ISNUMBER(SEARCH("lymph node",'Model output'!H58)),ISNUMBER(SEARCH("gland",'Model output'!H58)),ISNUMBER(SEARCH("lobe",'Model output'!H58)),ISNUMBER(SEARCH("isthmus",'Model output'!H58)),ISNUMBER(SEARCH("mediastinum",'Model output'!H58)),ISNUMBER(SEARCH("Not mentioned",'Model output'!H58)), ISNUMBER(SEARCH("Not applicable",'Model output'!H58)), ISNUMBER(SEARCH("paratracheal",'Model output'!H58)),ISNUMBER(SEARCH("fibroadipose tissue",'Model output'!H58)),ISNUMBER(SEARCH("thyroid node",'Model output'!H58)),ISNUMBER(SEARCH("skeletal muscle",'Model output'!H58)),ISNUMBER(SEARCH("right",'Model output'!H58)),ISNUMBER(SEARCH("left",'Model output'!H58)),ISNUMBER(SEARCH("Not specified",'Model output'!H58))),"negative","positive"))</f>
        <v>negative</v>
      </c>
      <c r="I59">
        <f>IF(OR('Model output'!I58="",'Model output'!I58="Not answered",'Model output'!I58="Not mentioned"),"",IF(ISNUMBER('Model output'!I58),'Model output'!I58,1))</f>
        <v>4</v>
      </c>
      <c r="J59">
        <f>IF(OR('Model output'!J58="",'Model output'!J58="Not answered",'Model output'!J58="Not mentioned"),"",IF(AND(ISNUMBER('Model output'!J58),'Model output'!J58&lt;=I59),'Model output'!J58,IF(AND(ISNUMBER('Model output'!J58), 'Model output'!J58&gt;=DATE(2024,1,1)), MIN(DAY('Model output'!J58), MONTH('Model output'!J58), YEAR('Model output'!J58)), IF(ISNUMBER(SEARCH("0/",'Model output'!J58)),0,IF(ISNUMBER(SEARCH("/",'Model output'!J58)), VALUE(LEFT('Model output'!J58, SEARCH("/",'Model output'!J58)-1)),1)))))</f>
        <v>2</v>
      </c>
      <c r="K59" t="str" cm="1">
        <f t="array" ref="K59">IF(COUNT(FIND({0,1,2,3,4,5,6,7,8,9},'Model output'!K58))&gt;0,'Model output'!K58,"")</f>
        <v>['0.6cm', '1cm']</v>
      </c>
      <c r="L59" s="8" t="str">
        <f t="shared" si="1"/>
        <v>0.6cm,1cm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At least 7 cm</v>
      </c>
      <c r="Q59" t="str">
        <f t="shared" si="12"/>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 ""))</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positive</v>
      </c>
      <c r="X59" s="17" t="str">
        <f>IF('Model output'!S58="","",'Model output'!S58)</f>
        <v>Extensive extension into peri-thyroidal fibroadipose tissue and skeletal muscle</v>
      </c>
      <c r="Y59" t="str">
        <f>IF(OR('Model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1" t="str">
        <f>IF(OR('Model output'!V58="", 'Model output'!V58="No", AND(ISERROR(SEARCH("Positive",'Model output'!V58)), ISNUMBER(SEARCH("Negative",'Model output'!V58))), AND(ISNUMBER(SEARCH("Uninvolved",'Model output'!V58)),NOT(ISNUMBER(SEARCH("margins involved",'Model output'!V58)))), ISNUMBER(SEARCH("not involved",'Model output'!V58)), ISNUMBER(SEARCH("None",'Model output'!V58)), ISNUMBER(SEARCH("Free",'Model output'!V58)), ISNUMBER(SEARCH("1 mm",'Model output'!V58)), ISNUMBER(SEARCH("0.1 CM",'Model output'!V58)), ISNUMBER(SEARCH("less than 0.2 mm",'Model output'!V58)), ISNUMBER(SEARCH("less than 0.5 mm",'Model output'!V58)), ISNUMBER(SEARCH("less than 1.0 mm",'Model output'!V58)), ISNUMBER(SEARCH("noted very close",'Model output'!V58)), ISNUMBER(SEARCH("abut",'Model output'!V58)), ISNUMBER(SEARCH("not mentioned",'Model output'!V58)), ISNUMBER(SEARCH("Cannot be assessed",'Model output'!V58)), ISNUMBER(SEARCH("Not specified",'Model output'!V58)), ISNUMBER(SEARCH("Lymphocyte invasion - present",'Model output'!V58))), "negative", "positive")</f>
        <v>negative</v>
      </c>
      <c r="AE59" s="35"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6" t="str">
        <f t="shared" si="2"/>
        <v>3b</v>
      </c>
      <c r="AG59" s="36" t="str">
        <f t="shared" si="3"/>
        <v>1a</v>
      </c>
      <c r="AH59" s="36" t="str">
        <f t="shared" si="6"/>
        <v>0</v>
      </c>
      <c r="AI59" s="42" t="str">
        <f t="shared" si="7"/>
        <v>II</v>
      </c>
      <c r="AJ59" s="39" t="s">
        <v>843</v>
      </c>
      <c r="AK59" s="41" t="s">
        <v>1086</v>
      </c>
      <c r="AL59" s="41" t="s">
        <v>667</v>
      </c>
      <c r="AM59" s="41" t="s">
        <v>1091</v>
      </c>
      <c r="AN59" s="41" t="s">
        <v>1089</v>
      </c>
      <c r="AO59" s="23">
        <f t="shared" si="8"/>
        <v>1</v>
      </c>
      <c r="AP59" s="1">
        <f t="shared" si="9"/>
        <v>1</v>
      </c>
      <c r="AQ59" s="1">
        <f t="shared" si="10"/>
        <v>1</v>
      </c>
      <c r="AR59" s="1">
        <f t="shared" si="11"/>
        <v>1</v>
      </c>
      <c r="AS59" s="15">
        <f t="shared" si="4"/>
        <v>1</v>
      </c>
    </row>
    <row r="60" spans="1:46">
      <c r="A60" t="str">
        <f>'Model output'!A59</f>
        <v>TCGA-DJ-A1QL</v>
      </c>
      <c r="B60" s="33">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0</v>
      </c>
      <c r="F60" t="str">
        <f t="shared" si="5"/>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output'!G59)),AND(ISNUMBER(SEARCH("2",'Model output'!G59)),NOT(ISNUMBER(SEARCH("1 of 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output'!H59="","negative",IF(OR(ISNUMBER(SEARCH("lymph node",'Model output'!H59)),ISNUMBER(SEARCH("gland",'Model output'!H59)),ISNUMBER(SEARCH("lobe",'Model output'!H59)),ISNUMBER(SEARCH("isthmus",'Model output'!H59)),ISNUMBER(SEARCH("mediastinum",'Model output'!H59)),ISNUMBER(SEARCH("Not mentioned",'Model output'!H59)), ISNUMBER(SEARCH("Not applicable",'Model output'!H59)), ISNUMBER(SEARCH("paratracheal",'Model output'!H59)),ISNUMBER(SEARCH("fibroadipose tissue",'Model output'!H59)),ISNUMBER(SEARCH("thyroid node",'Model output'!H59)),ISNUMBER(SEARCH("skeletal muscle",'Model output'!H59)),ISNUMBER(SEARCH("right",'Model output'!H59)),ISNUMBER(SEARCH("left",'Model output'!H59)),ISNUMBER(SEARCH("Not specified",'Model output'!H59))),"negative","positive"))</f>
        <v>negative</v>
      </c>
      <c r="I60" t="str">
        <f>IF(OR('Model output'!I59="",'Model output'!I59="Not answered",'Model output'!I59="Not mentioned"),"",IF(ISNUMBER('Model output'!I59),'Model output'!I59,1))</f>
        <v/>
      </c>
      <c r="J60" t="str">
        <f>IF(OR('Model output'!J59="",'Model output'!J59="Not answered",'Model output'!J59="Not mentioned"),"",IF(AND(ISNUMBER('Model output'!J59),'Model output'!J59&lt;=I60),'Model output'!J59,IF(AND(ISNUMBER('Model output'!J59), 'Model output'!J59&gt;=DATE(2024,1,1)), MIN(DAY('Model output'!J59), MONTH('Model output'!J59), YEAR('Model output'!J59)), IF(ISNUMBER(SEARCH("0/",'Model output'!J59)),0,IF(ISNUMBER(SEARCH("/",'Model output'!J59)), VALUE(LEFT('Model output'!J59, SEARCH("/",'Model output'!J59)-1)),1)))))</f>
        <v/>
      </c>
      <c r="K60" t="str" cm="1">
        <f t="array" ref="K60">IF(COUNT(FIND({0,1,2,3,4,5,6,7,8,9},'Model output'!K59))&gt;0,'Model output'!K59,"")</f>
        <v/>
      </c>
      <c r="L60" s="8" t="str">
        <f t="shared" si="1"/>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2"/>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 ""))</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7"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1" t="str">
        <f>IF(OR('Model output'!V59="", 'Model output'!V59="No", AND(ISERROR(SEARCH("Positive",'Model output'!V59)), ISNUMBER(SEARCH("Negative",'Model output'!V59))), AND(ISNUMBER(SEARCH("Uninvolved",'Model output'!V59)),NOT(ISNUMBER(SEARCH("margins involved",'Model output'!V59)))), ISNUMBER(SEARCH("not involved",'Model output'!V59)), ISNUMBER(SEARCH("None",'Model output'!V59)), ISNUMBER(SEARCH("Free",'Model output'!V59)), ISNUMBER(SEARCH("1 mm",'Model output'!V59)), ISNUMBER(SEARCH("0.1 CM",'Model output'!V59)), ISNUMBER(SEARCH("less than 0.2 mm",'Model output'!V59)), ISNUMBER(SEARCH("less than 0.5 mm",'Model output'!V59)), ISNUMBER(SEARCH("less than 1.0 mm",'Model output'!V59)), ISNUMBER(SEARCH("noted very close",'Model output'!V59)), ISNUMBER(SEARCH("abut",'Model output'!V59)), ISNUMBER(SEARCH("not mentioned",'Model output'!V59)), ISNUMBER(SEARCH("Cannot be assessed",'Model output'!V59)), ISNUMBER(SEARCH("Not specified",'Model output'!V59)), ISNUMBER(SEARCH("Lymphocyte invasion - present",'Model output'!V59))), "negative", "positive")</f>
        <v>negative</v>
      </c>
      <c r="AE60" s="35"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6" t="str">
        <f t="shared" si="2"/>
        <v>2</v>
      </c>
      <c r="AG60" s="36" t="str">
        <f t="shared" si="3"/>
        <v>0</v>
      </c>
      <c r="AH60" s="36" t="str">
        <f t="shared" si="6"/>
        <v>0</v>
      </c>
      <c r="AI60" s="42" t="str">
        <f t="shared" si="7"/>
        <v>I</v>
      </c>
      <c r="AJ60" s="39" t="s">
        <v>844</v>
      </c>
      <c r="AK60" s="41" t="s">
        <v>1090</v>
      </c>
      <c r="AL60" s="41" t="s">
        <v>1091</v>
      </c>
      <c r="AM60" s="41" t="s">
        <v>1091</v>
      </c>
      <c r="AN60" s="41" t="s">
        <v>69</v>
      </c>
      <c r="AO60" s="23">
        <f t="shared" ca="1" si="8"/>
        <v>1</v>
      </c>
      <c r="AP60" s="1">
        <f t="shared" si="9"/>
        <v>1</v>
      </c>
      <c r="AQ60" s="1">
        <f t="shared" si="10"/>
        <v>1</v>
      </c>
      <c r="AR60" s="1">
        <f t="shared" si="11"/>
        <v>1</v>
      </c>
      <c r="AS60" s="15">
        <f t="shared" si="4"/>
        <v>1</v>
      </c>
    </row>
    <row r="61" spans="1:46">
      <c r="A61" t="str">
        <f>'Model output'!A60</f>
        <v>TCGA-DJ-A1QM</v>
      </c>
      <c r="B61" s="33">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5"/>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output'!G60)),AND(ISNUMBER(SEARCH("2",'Model output'!G60)),NOT(ISNUMBER(SEARCH("1 of 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output'!H60="","negative",IF(OR(ISNUMBER(SEARCH("lymph node",'Model output'!H60)),ISNUMBER(SEARCH("gland",'Model output'!H60)),ISNUMBER(SEARCH("lobe",'Model output'!H60)),ISNUMBER(SEARCH("isthmus",'Model output'!H60)),ISNUMBER(SEARCH("mediastinum",'Model output'!H60)),ISNUMBER(SEARCH("Not mentioned",'Model output'!H60)), ISNUMBER(SEARCH("Not applicable",'Model output'!H60)), ISNUMBER(SEARCH("paratracheal",'Model output'!H60)),ISNUMBER(SEARCH("fibroadipose tissue",'Model output'!H60)),ISNUMBER(SEARCH("thyroid node",'Model output'!H60)),ISNUMBER(SEARCH("skeletal muscle",'Model output'!H60)),ISNUMBER(SEARCH("right",'Model output'!H60)),ISNUMBER(SEARCH("left",'Model output'!H60)),ISNUMBER(SEARCH("Not specified",'Model output'!H60))),"negative","positive"))</f>
        <v>negative</v>
      </c>
      <c r="I61">
        <f>IF(OR('Model output'!I60="",'Model output'!I60="Not answered",'Model output'!I60="Not mentioned"),"",IF(ISNUMBER('Model output'!I60),'Model output'!I60,1))</f>
        <v>2</v>
      </c>
      <c r="J61">
        <f>IF(OR('Model output'!J60="",'Model output'!J60="Not answered",'Model output'!J60="Not mentioned"),"",IF(AND(ISNUMBER('Model output'!J60),'Model output'!J60&lt;=I61),'Model output'!J60,IF(AND(ISNUMBER('Model output'!J60), 'Model output'!J60&gt;=DATE(2024,1,1)), MIN(DAY('Model output'!J60), MONTH('Model output'!J60), YEAR('Model output'!J60)), IF(ISNUMBER(SEARCH("0/",'Model output'!J60)),0,IF(ISNUMBER(SEARCH("/",'Model output'!J60)), VALUE(LEFT('Model output'!J60, SEARCH("/",'Model output'!J60)-1)),1)))))</f>
        <v>0</v>
      </c>
      <c r="K61" t="str" cm="1">
        <f t="array" ref="K61">IF(COUNT(FIND({0,1,2,3,4,5,6,7,8,9},'Model output'!K60))&gt;0,'Model output'!K60,"")</f>
        <v/>
      </c>
      <c r="L61" s="8"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 microcarcinoma</v>
      </c>
      <c r="O61" t="str">
        <f>IF('Model output'!M60="","",'Model output'!M60)</f>
        <v>with tall cell features</v>
      </c>
      <c r="P61" t="str">
        <f>IF('Model output'!N60="","",'Model output'!N60)</f>
        <v>0.7 cm</v>
      </c>
      <c r="Q61" t="str">
        <f t="shared" si="12"/>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 ""))</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7" t="str">
        <f>IF('Model output'!S60="","",'Model output'!S60)</f>
        <v>Not identified</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1" t="str">
        <f>IF(OR('Model output'!V60="", 'Model output'!V60="No", AND(ISERROR(SEARCH("Positive",'Model output'!V60)), ISNUMBER(SEARCH("Negative",'Model output'!V60))), AND(ISNUMBER(SEARCH("Uninvolved",'Model output'!V60)),NOT(ISNUMBER(SEARCH("margins involved",'Model output'!V60)))), ISNUMBER(SEARCH("not involved",'Model output'!V60)), ISNUMBER(SEARCH("None",'Model output'!V60)), ISNUMBER(SEARCH("Free",'Model output'!V60)), ISNUMBER(SEARCH("1 mm",'Model output'!V60)), ISNUMBER(SEARCH("0.1 CM",'Model output'!V60)), ISNUMBER(SEARCH("less than 0.2 mm",'Model output'!V60)), ISNUMBER(SEARCH("less than 0.5 mm",'Model output'!V60)), ISNUMBER(SEARCH("less than 1.0 mm",'Model output'!V60)), ISNUMBER(SEARCH("noted very close",'Model output'!V60)), ISNUMBER(SEARCH("abut",'Model output'!V60)), ISNUMBER(SEARCH("not mentioned",'Model output'!V60)), ISNUMBER(SEARCH("Cannot be assessed",'Model output'!V60)), ISNUMBER(SEARCH("Not specified",'Model output'!V60)), ISNUMBER(SEARCH("Lymphocyte invasion - present",'Model output'!V60))), "negative", "positive")</f>
        <v>negative</v>
      </c>
      <c r="AE61" s="35"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6" t="str">
        <f t="shared" si="2"/>
        <v>1a</v>
      </c>
      <c r="AG61" s="36" t="str">
        <f t="shared" si="3"/>
        <v>0</v>
      </c>
      <c r="AH61" s="36" t="str">
        <f t="shared" si="6"/>
        <v>0</v>
      </c>
      <c r="AI61" s="42" t="str">
        <f t="shared" si="7"/>
        <v>I</v>
      </c>
      <c r="AJ61" s="39" t="s">
        <v>846</v>
      </c>
      <c r="AK61" s="41" t="s">
        <v>667</v>
      </c>
      <c r="AL61" s="41" t="s">
        <v>1088</v>
      </c>
      <c r="AM61" s="41" t="s">
        <v>1091</v>
      </c>
      <c r="AN61" s="41" t="s">
        <v>69</v>
      </c>
      <c r="AO61" s="23">
        <f t="shared" ca="1" si="8"/>
        <v>1</v>
      </c>
      <c r="AP61" s="1">
        <f t="shared" si="9"/>
        <v>1</v>
      </c>
      <c r="AQ61" s="1">
        <f t="shared" si="10"/>
        <v>1</v>
      </c>
      <c r="AR61" s="1">
        <f t="shared" si="11"/>
        <v>1</v>
      </c>
      <c r="AS61" s="15">
        <f t="shared" si="4"/>
        <v>1</v>
      </c>
    </row>
    <row r="62" spans="1:46">
      <c r="A62" t="str">
        <f>'Model output'!A61</f>
        <v>TCGA-DJ-A1QN</v>
      </c>
      <c r="B62" s="33">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0</v>
      </c>
      <c r="F62" t="str">
        <f t="shared" si="5"/>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output'!G61)),AND(ISNUMBER(SEARCH("2",'Model output'!G61)),NOT(ISNUMBER(SEARCH("1 of 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output'!H61="","negative",IF(OR(ISNUMBER(SEARCH("lymph node",'Model output'!H61)),ISNUMBER(SEARCH("gland",'Model output'!H61)),ISNUMBER(SEARCH("lobe",'Model output'!H61)),ISNUMBER(SEARCH("isthmus",'Model output'!H61)),ISNUMBER(SEARCH("mediastinum",'Model output'!H61)),ISNUMBER(SEARCH("Not mentioned",'Model output'!H61)), ISNUMBER(SEARCH("Not applicable",'Model output'!H61)), ISNUMBER(SEARCH("paratracheal",'Model output'!H61)),ISNUMBER(SEARCH("fibroadipose tissue",'Model output'!H61)),ISNUMBER(SEARCH("thyroid node",'Model output'!H61)),ISNUMBER(SEARCH("skeletal muscle",'Model output'!H61)),ISNUMBER(SEARCH("right",'Model output'!H61)),ISNUMBER(SEARCH("left",'Model output'!H61)),ISNUMBER(SEARCH("Not specified",'Model output'!H61))),"negative","positive"))</f>
        <v>negative</v>
      </c>
      <c r="I62">
        <f>IF(OR('Model output'!I61="",'Model output'!I61="Not answered",'Model output'!I61="Not mentioned"),"",IF(ISNUMBER('Model output'!I61),'Model output'!I61,1))</f>
        <v>3</v>
      </c>
      <c r="J62">
        <f>IF(OR('Model output'!J61="",'Model output'!J61="Not answered",'Model output'!J61="Not mentioned"),"",IF(AND(ISNUMBER('Model output'!J61),'Model output'!J61&lt;=I62),'Model output'!J61,IF(AND(ISNUMBER('Model output'!J61), 'Model output'!J61&gt;=DATE(2024,1,1)), MIN(DAY('Model output'!J61), MONTH('Model output'!J61), YEAR('Model output'!J61)), IF(ISNUMBER(SEARCH("0/",'Model output'!J61)),0,IF(ISNUMBER(SEARCH("/",'Model output'!J61)), VALUE(LEFT('Model output'!J61, SEARCH("/",'Model output'!J61)-1)),1)))))</f>
        <v>2</v>
      </c>
      <c r="K62" t="str" cm="1">
        <f t="array" ref="K62">IF(COUNT(FIND({0,1,2,3,4,5,6,7,8,9},'Model output'!K61))&gt;0,'Model output'!K61,"")</f>
        <v>0.7 cm</v>
      </c>
      <c r="L62" s="8" t="str">
        <f t="shared" si="1"/>
        <v>0.7cm</v>
      </c>
      <c r="M62" cm="1">
        <f t="array" ref="M62">IF(L62="","",IF(ISNUMBER(SEARCH("cm",L62)),MAX(VALUE(SUBSTITUTE(_xlfn.FILTERXML("&lt;t&gt;&lt;s&gt;"&amp;SUBSTITUTE(L62,",","&lt;/s&gt;&lt;s&gt;")&amp;"&lt;/s&gt;&lt;/t&gt;","//s"),"cm",""))),MAX(VALUE(SUBSTITUTE(_xlfn.FILTERXML("&lt;t&gt;&lt;s&gt;"&amp;SUBSTITUTE(L62,",","&lt;/s&gt;&lt;s&gt;")&amp;"&lt;/s&gt;&lt;/t&gt;","//s"),"mm","")))/10))</f>
        <v>0.7</v>
      </c>
      <c r="N62" t="str">
        <f>IF('Model output'!L61="","",'Model output'!L61)</f>
        <v>Papillary carcinoma</v>
      </c>
      <c r="O62" t="str">
        <f>IF('Model output'!M61="","",'Model output'!M61)</f>
        <v/>
      </c>
      <c r="P62" t="str">
        <f>IF('Model output'!N61="","",'Model output'!N61)</f>
        <v>1.5 cm</v>
      </c>
      <c r="Q62" t="str">
        <f t="shared" si="12"/>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 ""))</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7" t="str">
        <f>IF('Model output'!S61="","",'Model output'!S61)</f>
        <v>Not identified</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1" t="str">
        <f>IF(OR('Model output'!V61="", 'Model output'!V61="No", AND(ISERROR(SEARCH("Positive",'Model output'!V61)), ISNUMBER(SEARCH("Negative",'Model output'!V61))), AND(ISNUMBER(SEARCH("Uninvolved",'Model output'!V61)),NOT(ISNUMBER(SEARCH("margins involved",'Model output'!V61)))), ISNUMBER(SEARCH("not involved",'Model output'!V61)), ISNUMBER(SEARCH("None",'Model output'!V61)), ISNUMBER(SEARCH("Free",'Model output'!V61)), ISNUMBER(SEARCH("1 mm",'Model output'!V61)), ISNUMBER(SEARCH("0.1 CM",'Model output'!V61)), ISNUMBER(SEARCH("less than 0.2 mm",'Model output'!V61)), ISNUMBER(SEARCH("less than 0.5 mm",'Model output'!V61)), ISNUMBER(SEARCH("less than 1.0 mm",'Model output'!V61)), ISNUMBER(SEARCH("noted very close",'Model output'!V61)), ISNUMBER(SEARCH("abut",'Model output'!V61)), ISNUMBER(SEARCH("not mentioned",'Model output'!V61)), ISNUMBER(SEARCH("Cannot be assessed",'Model output'!V61)), ISNUMBER(SEARCH("Not specified",'Model output'!V61)), ISNUMBER(SEARCH("Lymphocyte invasion - present",'Model output'!V61))), "negative", "positive")</f>
        <v>negative</v>
      </c>
      <c r="AE62" s="35"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6" t="str">
        <f t="shared" si="2"/>
        <v>1b</v>
      </c>
      <c r="AG62" s="36" t="str">
        <f t="shared" si="3"/>
        <v>1a</v>
      </c>
      <c r="AH62" s="36" t="str">
        <f t="shared" si="6"/>
        <v>0</v>
      </c>
      <c r="AI62" s="42" t="str">
        <f t="shared" si="7"/>
        <v>I</v>
      </c>
      <c r="AJ62" s="39" t="s">
        <v>844</v>
      </c>
      <c r="AK62" s="41" t="s">
        <v>1087</v>
      </c>
      <c r="AL62" s="41" t="s">
        <v>1091</v>
      </c>
      <c r="AM62" s="41" t="s">
        <v>1091</v>
      </c>
      <c r="AN62" s="41" t="s">
        <v>69</v>
      </c>
      <c r="AO62" s="23">
        <f t="shared" ca="1" si="8"/>
        <v>1</v>
      </c>
      <c r="AP62" s="1">
        <f t="shared" si="9"/>
        <v>1</v>
      </c>
      <c r="AQ62" s="1">
        <f t="shared" si="10"/>
        <v>0</v>
      </c>
      <c r="AR62" s="1">
        <f t="shared" si="11"/>
        <v>1</v>
      </c>
      <c r="AS62" s="15">
        <f t="shared" si="4"/>
        <v>1</v>
      </c>
    </row>
    <row r="63" spans="1:46">
      <c r="A63" t="str">
        <f>'Model output'!A62</f>
        <v>TCGA-DJ-A1QO</v>
      </c>
      <c r="B63" s="33">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5"/>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output'!G62)),AND(ISNUMBER(SEARCH("2",'Model output'!G62)),NOT(ISNUMBER(SEARCH("1 of 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output'!H62="","negative",IF(OR(ISNUMBER(SEARCH("lymph node",'Model output'!H62)),ISNUMBER(SEARCH("gland",'Model output'!H62)),ISNUMBER(SEARCH("lobe",'Model output'!H62)),ISNUMBER(SEARCH("isthmus",'Model output'!H62)),ISNUMBER(SEARCH("mediastinum",'Model output'!H62)),ISNUMBER(SEARCH("Not mentioned",'Model output'!H62)), ISNUMBER(SEARCH("Not applicable",'Model output'!H62)), ISNUMBER(SEARCH("paratracheal",'Model output'!H62)),ISNUMBER(SEARCH("fibroadipose tissue",'Model output'!H62)),ISNUMBER(SEARCH("thyroid node",'Model output'!H62)),ISNUMBER(SEARCH("skeletal muscle",'Model output'!H62)),ISNUMBER(SEARCH("right",'Model output'!H62)),ISNUMBER(SEARCH("left",'Model output'!H62)),ISNUMBER(SEARCH("Not specified",'Model output'!H62))),"negative","positive"))</f>
        <v>negative</v>
      </c>
      <c r="I63">
        <f>IF(OR('Model output'!I62="",'Model output'!I62="Not answered",'Model output'!I62="Not mentioned"),"",IF(ISNUMBER('Model output'!I62),'Model output'!I62,1))</f>
        <v>1</v>
      </c>
      <c r="J63">
        <f>IF(OR('Model output'!J62="",'Model output'!J62="Not answered",'Model output'!J62="Not mentioned"),"",IF(AND(ISNUMBER('Model output'!J62),'Model output'!J62&lt;=I63),'Model output'!J62,IF(AND(ISNUMBER('Model output'!J62), 'Model output'!J62&gt;=DATE(2024,1,1)), MIN(DAY('Model output'!J62), MONTH('Model output'!J62), YEAR('Model output'!J62)), IF(ISNUMBER(SEARCH("0/",'Model output'!J62)),0,IF(ISNUMBER(SEARCH("/",'Model output'!J62)), VALUE(LEFT('Model output'!J62, SEARCH("/",'Model output'!J62)-1)),1)))))</f>
        <v>0</v>
      </c>
      <c r="K63" t="str" cm="1">
        <f t="array" ref="K63">IF(COUNT(FIND({0,1,2,3,4,5,6,7,8,9},'Model output'!K62))&gt;0,'Model output'!K62,"")</f>
        <v/>
      </c>
      <c r="L63" s="8"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 classical type with tall cell features</v>
      </c>
      <c r="O63" t="str">
        <f>IF('Model output'!M62="","",'Model output'!M62)</f>
        <v/>
      </c>
      <c r="P63" t="str">
        <f>IF('Model output'!N62="","",'Model output'!N62)</f>
        <v>2.2 cm</v>
      </c>
      <c r="Q63" t="str">
        <f t="shared" si="12"/>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 ""))</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7"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1" t="str">
        <f>IF(OR('Model output'!V62="", 'Model output'!V62="No", AND(ISERROR(SEARCH("Positive",'Model output'!V62)), ISNUMBER(SEARCH("Negative",'Model output'!V62))), AND(ISNUMBER(SEARCH("Uninvolved",'Model output'!V62)),NOT(ISNUMBER(SEARCH("margins involved",'Model output'!V62)))), ISNUMBER(SEARCH("not involved",'Model output'!V62)), ISNUMBER(SEARCH("None",'Model output'!V62)), ISNUMBER(SEARCH("Free",'Model output'!V62)), ISNUMBER(SEARCH("1 mm",'Model output'!V62)), ISNUMBER(SEARCH("0.1 CM",'Model output'!V62)), ISNUMBER(SEARCH("less than 0.2 mm",'Model output'!V62)), ISNUMBER(SEARCH("less than 0.5 mm",'Model output'!V62)), ISNUMBER(SEARCH("less than 1.0 mm",'Model output'!V62)), ISNUMBER(SEARCH("noted very close",'Model output'!V62)), ISNUMBER(SEARCH("abut",'Model output'!V62)), ISNUMBER(SEARCH("not mentioned",'Model output'!V62)), ISNUMBER(SEARCH("Cannot be assessed",'Model output'!V62)), ISNUMBER(SEARCH("Not specified",'Model output'!V62)), ISNUMBER(SEARCH("Lymphocyte invasion - present",'Model output'!V62))), "negative", "positive")</f>
        <v>positive</v>
      </c>
      <c r="AE63" s="35"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6" t="str">
        <f t="shared" si="2"/>
        <v>2</v>
      </c>
      <c r="AG63" s="36" t="str">
        <f t="shared" si="3"/>
        <v>0</v>
      </c>
      <c r="AH63" s="36" t="str">
        <f t="shared" si="6"/>
        <v>0</v>
      </c>
      <c r="AI63" s="42" t="str">
        <f t="shared" si="7"/>
        <v>I</v>
      </c>
      <c r="AJ63" s="39" t="s">
        <v>843</v>
      </c>
      <c r="AK63" s="41" t="s">
        <v>1090</v>
      </c>
      <c r="AL63" s="41" t="s">
        <v>1091</v>
      </c>
      <c r="AM63" s="41" t="s">
        <v>1091</v>
      </c>
      <c r="AN63" s="41" t="s">
        <v>69</v>
      </c>
      <c r="AO63" s="23">
        <f t="shared" si="8"/>
        <v>1</v>
      </c>
      <c r="AP63" s="1">
        <f t="shared" si="9"/>
        <v>1</v>
      </c>
      <c r="AQ63" s="1">
        <f t="shared" si="10"/>
        <v>1</v>
      </c>
      <c r="AR63" s="1">
        <f t="shared" si="11"/>
        <v>1</v>
      </c>
      <c r="AS63" s="15">
        <f t="shared" si="4"/>
        <v>1</v>
      </c>
    </row>
    <row r="64" spans="1:46">
      <c r="A64" t="str">
        <f>'Model output'!A63</f>
        <v>TCGA-DJ-A1QQ</v>
      </c>
      <c r="B64" s="33">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0</v>
      </c>
      <c r="F64" t="str">
        <f t="shared" si="5"/>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output'!G63)),AND(ISNUMBER(SEARCH("2",'Model output'!G63)),NOT(ISNUMBER(SEARCH("1 of 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output'!H63="","negative",IF(OR(ISNUMBER(SEARCH("lymph node",'Model output'!H63)),ISNUMBER(SEARCH("gland",'Model output'!H63)),ISNUMBER(SEARCH("lobe",'Model output'!H63)),ISNUMBER(SEARCH("isthmus",'Model output'!H63)),ISNUMBER(SEARCH("mediastinum",'Model output'!H63)),ISNUMBER(SEARCH("Not mentioned",'Model output'!H63)), ISNUMBER(SEARCH("Not applicable",'Model output'!H63)), ISNUMBER(SEARCH("paratracheal",'Model output'!H63)),ISNUMBER(SEARCH("fibroadipose tissue",'Model output'!H63)),ISNUMBER(SEARCH("thyroid node",'Model output'!H63)),ISNUMBER(SEARCH("skeletal muscle",'Model output'!H63)),ISNUMBER(SEARCH("right",'Model output'!H63)),ISNUMBER(SEARCH("left",'Model output'!H63)),ISNUMBER(SEARCH("Not specified",'Model output'!H63))),"negative","positive"))</f>
        <v>negative</v>
      </c>
      <c r="I64">
        <f>IF(OR('Model output'!I63="",'Model output'!I63="Not answered",'Model output'!I63="Not mentioned"),"",IF(ISNUMBER('Model output'!I63),'Model output'!I63,1))</f>
        <v>1</v>
      </c>
      <c r="J64">
        <f>IF(OR('Model output'!J63="",'Model output'!J63="Not answered",'Model output'!J63="Not mentioned"),"",IF(AND(ISNUMBER('Model output'!J63),'Model output'!J63&lt;=I64),'Model output'!J63,IF(AND(ISNUMBER('Model output'!J63), 'Model output'!J63&gt;=DATE(2024,1,1)), MIN(DAY('Model output'!J63), MONTH('Model output'!J63), YEAR('Model output'!J63)), IF(ISNUMBER(SEARCH("0/",'Model output'!J63)),0,IF(ISNUMBER(SEARCH("/",'Model output'!J63)), VALUE(LEFT('Model output'!J63, SEARCH("/",'Model output'!J63)-1)),1)))))</f>
        <v>1</v>
      </c>
      <c r="K64" t="str" cm="1">
        <f t="array" ref="K64">IF(COUNT(FIND({0,1,2,3,4,5,6,7,8,9},'Model output'!K63))&gt;0,'Model output'!K63,"")</f>
        <v/>
      </c>
      <c r="L64" s="8" t="str">
        <f t="shared" si="1"/>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 carcinoma</v>
      </c>
      <c r="O64" t="str">
        <f>IF('Model output'!M63="","",'Model output'!M63)</f>
        <v/>
      </c>
      <c r="P64" t="str">
        <f>IF('Model output'!N63="","",'Model output'!N63)</f>
        <v>3 cm (left lobe and isthmus), 1.2 cm (right lobe)</v>
      </c>
      <c r="Q64" t="str">
        <f t="shared" si="12"/>
        <v>3cm,1.2cm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 ""))</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7" t="str">
        <f>IF('Model output'!S63="","",'Model output'!S63)</f>
        <v>invades perithyroidal adipose tissue, 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1" t="str">
        <f>IF(OR('Model output'!V63="", 'Model output'!V63="No", AND(ISERROR(SEARCH("Positive",'Model output'!V63)), ISNUMBER(SEARCH("Negative",'Model output'!V63))), AND(ISNUMBER(SEARCH("Uninvolved",'Model output'!V63)),NOT(ISNUMBER(SEARCH("margins involved",'Model output'!V63)))), ISNUMBER(SEARCH("not involved",'Model output'!V63)), ISNUMBER(SEARCH("None",'Model output'!V63)), ISNUMBER(SEARCH("Free",'Model output'!V63)), ISNUMBER(SEARCH("1 mm",'Model output'!V63)), ISNUMBER(SEARCH("0.1 CM",'Model output'!V63)), ISNUMBER(SEARCH("less than 0.2 mm",'Model output'!V63)), ISNUMBER(SEARCH("less than 0.5 mm",'Model output'!V63)), ISNUMBER(SEARCH("less than 1.0 mm",'Model output'!V63)), ISNUMBER(SEARCH("noted very close",'Model output'!V63)), ISNUMBER(SEARCH("abut",'Model output'!V63)), ISNUMBER(SEARCH("not mentioned",'Model output'!V63)), ISNUMBER(SEARCH("Cannot be assessed",'Model output'!V63)), ISNUMBER(SEARCH("Not specified",'Model output'!V63)), ISNUMBER(SEARCH("Lymphocyte invasion - present",'Model output'!V63))), "negative", "positive")</f>
        <v>negative</v>
      </c>
      <c r="AE64" s="35"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6" t="str">
        <f t="shared" si="2"/>
        <v>2</v>
      </c>
      <c r="AG64" s="36" t="str">
        <f t="shared" si="3"/>
        <v>1a</v>
      </c>
      <c r="AH64" s="36" t="str">
        <f t="shared" si="6"/>
        <v>0</v>
      </c>
      <c r="AI64" s="42" t="str">
        <f t="shared" si="7"/>
        <v>I</v>
      </c>
      <c r="AJ64" s="39" t="s">
        <v>846</v>
      </c>
      <c r="AK64" s="41" t="s">
        <v>1090</v>
      </c>
      <c r="AL64" s="41" t="s">
        <v>1088</v>
      </c>
      <c r="AM64" s="41" t="s">
        <v>1091</v>
      </c>
      <c r="AN64" s="41" t="s">
        <v>69</v>
      </c>
      <c r="AO64" s="23">
        <f t="shared" ca="1" si="8"/>
        <v>1</v>
      </c>
      <c r="AP64" s="1">
        <f t="shared" si="9"/>
        <v>1</v>
      </c>
      <c r="AQ64" s="1">
        <f t="shared" si="10"/>
        <v>0</v>
      </c>
      <c r="AR64" s="1">
        <f t="shared" si="11"/>
        <v>1</v>
      </c>
      <c r="AS64" s="15">
        <f t="shared" si="4"/>
        <v>1</v>
      </c>
    </row>
    <row r="65" spans="1:45">
      <c r="A65" t="str">
        <f>'Model output'!A64</f>
        <v>TCGA-DJ-A2PN</v>
      </c>
      <c r="B65" s="33">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5"/>
        <v>positive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output'!G64)),AND(ISNUMBER(SEARCH("2",'Model output'!G64)),NOT(ISNUMBER(SEARCH("1 of 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output'!H64="","negative",IF(OR(ISNUMBER(SEARCH("lymph node",'Model output'!H64)),ISNUMBER(SEARCH("gland",'Model output'!H64)),ISNUMBER(SEARCH("lobe",'Model output'!H64)),ISNUMBER(SEARCH("isthmus",'Model output'!H64)),ISNUMBER(SEARCH("mediastinum",'Model output'!H64)),ISNUMBER(SEARCH("Not mentioned",'Model output'!H64)), ISNUMBER(SEARCH("Not applicable",'Model output'!H64)), ISNUMBER(SEARCH("paratracheal",'Model output'!H64)),ISNUMBER(SEARCH("fibroadipose tissue",'Model output'!H64)),ISNUMBER(SEARCH("thyroid node",'Model output'!H64)),ISNUMBER(SEARCH("skeletal muscle",'Model output'!H64)),ISNUMBER(SEARCH("right",'Model output'!H64)),ISNUMBER(SEARCH("left",'Model output'!H64)),ISNUMBER(SEARCH("Not specified",'Model output'!H64))),"negative","positive"))</f>
        <v>negative</v>
      </c>
      <c r="I65">
        <f>IF(OR('Model output'!I64="",'Model output'!I64="Not answered",'Model output'!I64="Not mentioned"),"",IF(ISNUMBER('Model output'!I64),'Model output'!I64,1))</f>
        <v>1</v>
      </c>
      <c r="J65">
        <f>IF(OR('Model output'!J64="",'Model output'!J64="Not answered",'Model output'!J64="Not mentioned"),"",IF(AND(ISNUMBER('Model output'!J64),'Model output'!J64&lt;=I65),'Model output'!J64,IF(AND(ISNUMBER('Model output'!J64), 'Model output'!J64&gt;=DATE(2024,1,1)), MIN(DAY('Model output'!J64), MONTH('Model output'!J64), YEAR('Model output'!J64)), IF(ISNUMBER(SEARCH("0/",'Model output'!J64)),0,IF(ISNUMBER(SEARCH("/",'Model output'!J64)), VALUE(LEFT('Model output'!J64, SEARCH("/",'Model output'!J64)-1)),1)))))</f>
        <v>1</v>
      </c>
      <c r="K65" t="str" cm="1">
        <f t="array" ref="K65">IF(COUNT(FIND({0,1,2,3,4,5,6,7,8,9},'Model output'!K64))&gt;0,'Model output'!K64,"")</f>
        <v>1.3 cm</v>
      </c>
      <c r="L65" s="8" t="str">
        <f t="shared" si="1"/>
        <v>1.3cm</v>
      </c>
      <c r="M65" cm="1">
        <f t="array" ref="M65">IF(L65="","",IF(ISNUMBER(SEARCH("cm",L65)),MAX(VALUE(SUBSTITUTE(_xlfn.FILTERXML("&lt;t&gt;&lt;s&gt;"&amp;SUBSTITUTE(L65,",","&lt;/s&gt;&lt;s&gt;")&amp;"&lt;/s&gt;&lt;/t&gt;","//s"),"cm",""))),MAX(VALUE(SUBSTITUTE(_xlfn.FILTERXML("&lt;t&gt;&lt;s&gt;"&amp;SUBSTITUTE(L65,",","&lt;/s&gt;&lt;s&gt;")&amp;"&lt;/s&gt;&lt;/t&gt;","//s"),"mm","")))/10))</f>
        <v>1.3</v>
      </c>
      <c r="N65" t="str">
        <f>IF('Model output'!L64="","",'Model output'!L64)</f>
        <v>Papillary carcinoma, classical type</v>
      </c>
      <c r="O65" t="str">
        <f>IF('Model output'!M64="","",'Model output'!M64)</f>
        <v/>
      </c>
      <c r="P65" t="str">
        <f>IF('Model output'!N64="","",'Model output'!N64)</f>
        <v>1.3 cm</v>
      </c>
      <c r="Q65" t="str">
        <f t="shared" si="12"/>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 ""))</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7"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1" t="str">
        <f>IF(OR('Model output'!V64="", 'Model output'!V64="No", AND(ISERROR(SEARCH("Positive",'Model output'!V64)), ISNUMBER(SEARCH("Negative",'Model output'!V64))), AND(ISNUMBER(SEARCH("Uninvolved",'Model output'!V64)),NOT(ISNUMBER(SEARCH("margins involved",'Model output'!V64)))), ISNUMBER(SEARCH("not involved",'Model output'!V64)), ISNUMBER(SEARCH("None",'Model output'!V64)), ISNUMBER(SEARCH("Free",'Model output'!V64)), ISNUMBER(SEARCH("1 mm",'Model output'!V64)), ISNUMBER(SEARCH("0.1 CM",'Model output'!V64)), ISNUMBER(SEARCH("less than 0.2 mm",'Model output'!V64)), ISNUMBER(SEARCH("less than 0.5 mm",'Model output'!V64)), ISNUMBER(SEARCH("less than 1.0 mm",'Model output'!V64)), ISNUMBER(SEARCH("noted very close",'Model output'!V64)), ISNUMBER(SEARCH("abut",'Model output'!V64)), ISNUMBER(SEARCH("not mentioned",'Model output'!V64)), ISNUMBER(SEARCH("Cannot be assessed",'Model output'!V64)), ISNUMBER(SEARCH("Not specified",'Model output'!V64)), ISNUMBER(SEARCH("Lymphocyte invasion - present",'Model output'!V64))), "negative", "positive")</f>
        <v>negative</v>
      </c>
      <c r="AE65" s="35"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6" t="str">
        <f t="shared" si="2"/>
        <v>1b</v>
      </c>
      <c r="AG65" s="36" t="str">
        <f t="shared" si="3"/>
        <v>1a</v>
      </c>
      <c r="AH65" s="36" t="str">
        <f t="shared" si="6"/>
        <v>0</v>
      </c>
      <c r="AI65" s="42" t="str">
        <f t="shared" si="7"/>
        <v>II</v>
      </c>
      <c r="AJ65" s="39" t="s">
        <v>844</v>
      </c>
      <c r="AK65" s="41" t="s">
        <v>1087</v>
      </c>
      <c r="AL65" s="41" t="s">
        <v>1091</v>
      </c>
      <c r="AM65" s="41" t="s">
        <v>1091</v>
      </c>
      <c r="AN65" s="41" t="s">
        <v>69</v>
      </c>
      <c r="AO65" s="23">
        <f t="shared" ca="1" si="8"/>
        <v>1</v>
      </c>
      <c r="AP65" s="1">
        <f t="shared" si="9"/>
        <v>1</v>
      </c>
      <c r="AQ65" s="1">
        <f t="shared" si="10"/>
        <v>0</v>
      </c>
      <c r="AR65" s="1">
        <f t="shared" si="11"/>
        <v>1</v>
      </c>
      <c r="AS65" s="15">
        <f t="shared" si="4"/>
        <v>0</v>
      </c>
    </row>
    <row r="66" spans="1:45">
      <c r="A66" t="str">
        <f>'Model output'!A65</f>
        <v>TCGA-DJ-A2PP</v>
      </c>
      <c r="B66" s="33">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5"/>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output'!G65)),AND(ISNUMBER(SEARCH("2",'Model output'!G65)),NOT(ISNUMBER(SEARCH("1 of 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output'!H65="","negative",IF(OR(ISNUMBER(SEARCH("lymph node",'Model output'!H65)),ISNUMBER(SEARCH("gland",'Model output'!H65)),ISNUMBER(SEARCH("lobe",'Model output'!H65)),ISNUMBER(SEARCH("isthmus",'Model output'!H65)),ISNUMBER(SEARCH("mediastinum",'Model output'!H65)),ISNUMBER(SEARCH("Not mentioned",'Model output'!H65)), ISNUMBER(SEARCH("Not applicable",'Model output'!H65)), ISNUMBER(SEARCH("paratracheal",'Model output'!H65)),ISNUMBER(SEARCH("fibroadipose tissue",'Model output'!H65)),ISNUMBER(SEARCH("thyroid node",'Model output'!H65)),ISNUMBER(SEARCH("skeletal muscle",'Model output'!H65)),ISNUMBER(SEARCH("right",'Model output'!H65)),ISNUMBER(SEARCH("left",'Model output'!H65)),ISNUMBER(SEARCH("Not specified",'Model output'!H65))),"negative","positive"))</f>
        <v>negative</v>
      </c>
      <c r="I66">
        <f>IF(OR('Model output'!I65="",'Model output'!I65="Not answered",'Model output'!I65="Not mentioned"),"",IF(ISNUMBER('Model output'!I65),'Model output'!I65,1))</f>
        <v>3</v>
      </c>
      <c r="J66">
        <f>IF(OR('Model output'!J65="",'Model output'!J65="Not answered",'Model output'!J65="Not mentioned"),"",IF(AND(ISNUMBER('Model output'!J65),'Model output'!J65&lt;=I66),'Model output'!J65,IF(AND(ISNUMBER('Model output'!J65), 'Model output'!J65&gt;=DATE(2024,1,1)), MIN(DAY('Model output'!J65), MONTH('Model output'!J65), YEAR('Model output'!J65)), IF(ISNUMBER(SEARCH("0/",'Model output'!J65)),0,IF(ISNUMBER(SEARCH("/",'Model output'!J65)), VALUE(LEFT('Model output'!J65, SEARCH("/",'Model output'!J65)-1)),1)))))</f>
        <v>0</v>
      </c>
      <c r="K66" t="str" cm="1">
        <f t="array" ref="K66">IF(COUNT(FIND({0,1,2,3,4,5,6,7,8,9},'Model output'!K65))&gt;0,'Model output'!K65,"")</f>
        <v/>
      </c>
      <c r="L66" s="8"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v>
      </c>
      <c r="O66" t="str">
        <f>IF('Model output'!M65="","",'Model output'!M65)</f>
        <v>follicular variant with oncocytic features</v>
      </c>
      <c r="P66" t="str">
        <f>IF('Model output'!N65="","",'Model output'!N65)</f>
        <v>3.6 cm</v>
      </c>
      <c r="Q66" t="str">
        <f t="shared" si="12"/>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 ""))</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7"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1" t="str">
        <f>IF(OR('Model output'!V65="", 'Model output'!V65="No", AND(ISERROR(SEARCH("Positive",'Model output'!V65)), ISNUMBER(SEARCH("Negative",'Model output'!V65))), AND(ISNUMBER(SEARCH("Uninvolved",'Model output'!V65)),NOT(ISNUMBER(SEARCH("margins involved",'Model output'!V65)))), ISNUMBER(SEARCH("not involved",'Model output'!V65)), ISNUMBER(SEARCH("None",'Model output'!V65)), ISNUMBER(SEARCH("Free",'Model output'!V65)), ISNUMBER(SEARCH("1 mm",'Model output'!V65)), ISNUMBER(SEARCH("0.1 CM",'Model output'!V65)), ISNUMBER(SEARCH("less than 0.2 mm",'Model output'!V65)), ISNUMBER(SEARCH("less than 0.5 mm",'Model output'!V65)), ISNUMBER(SEARCH("less than 1.0 mm",'Model output'!V65)), ISNUMBER(SEARCH("noted very close",'Model output'!V65)), ISNUMBER(SEARCH("abut",'Model output'!V65)), ISNUMBER(SEARCH("not mentioned",'Model output'!V65)), ISNUMBER(SEARCH("Cannot be assessed",'Model output'!V65)), ISNUMBER(SEARCH("Not specified",'Model output'!V65)), ISNUMBER(SEARCH("Lymphocyte invasion - present",'Model output'!V65))), "negative", "positive")</f>
        <v>negative</v>
      </c>
      <c r="AE66" s="35"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6" t="str">
        <f t="shared" si="2"/>
        <v>2</v>
      </c>
      <c r="AG66" s="36" t="str">
        <f t="shared" si="3"/>
        <v>0</v>
      </c>
      <c r="AH66" s="36" t="str">
        <f t="shared" si="6"/>
        <v>0</v>
      </c>
      <c r="AI66" s="42" t="str">
        <f t="shared" si="7"/>
        <v>I</v>
      </c>
      <c r="AJ66" s="39" t="s">
        <v>844</v>
      </c>
      <c r="AK66" s="41" t="s">
        <v>1090</v>
      </c>
      <c r="AL66" s="41" t="s">
        <v>1088</v>
      </c>
      <c r="AM66" s="41" t="s">
        <v>1091</v>
      </c>
      <c r="AN66" s="41" t="s">
        <v>69</v>
      </c>
      <c r="AO66" s="23">
        <f t="shared" ca="1" si="8"/>
        <v>1</v>
      </c>
      <c r="AP66" s="1">
        <f t="shared" si="9"/>
        <v>1</v>
      </c>
      <c r="AQ66" s="1">
        <f t="shared" si="10"/>
        <v>1</v>
      </c>
      <c r="AR66" s="1">
        <f t="shared" si="11"/>
        <v>1</v>
      </c>
      <c r="AS66" s="15">
        <f t="shared" si="4"/>
        <v>1</v>
      </c>
    </row>
    <row r="67" spans="1:45">
      <c r="A67" t="str">
        <f>'Model output'!A66</f>
        <v>TCGA-DJ-A2PQ</v>
      </c>
      <c r="B67" s="33">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3</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si="5"/>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output'!G66)),AND(ISNUMBER(SEARCH("2",'Model output'!G66)),NOT(ISNUMBER(SEARCH("1 of 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output'!H66="","negative",IF(OR(ISNUMBER(SEARCH("lymph node",'Model output'!H66)),ISNUMBER(SEARCH("gland",'Model output'!H66)),ISNUMBER(SEARCH("lobe",'Model output'!H66)),ISNUMBER(SEARCH("isthmus",'Model output'!H66)),ISNUMBER(SEARCH("mediastinum",'Model output'!H66)),ISNUMBER(SEARCH("Not mentioned",'Model output'!H66)), ISNUMBER(SEARCH("Not applicable",'Model output'!H66)), ISNUMBER(SEARCH("paratracheal",'Model output'!H66)),ISNUMBER(SEARCH("fibroadipose tissue",'Model output'!H66)),ISNUMBER(SEARCH("thyroid node",'Model output'!H66)),ISNUMBER(SEARCH("skeletal muscle",'Model output'!H66)),ISNUMBER(SEARCH("right",'Model output'!H66)),ISNUMBER(SEARCH("left",'Model output'!H66)),ISNUMBER(SEARCH("Not specified",'Model output'!H66))),"negative","positive"))</f>
        <v>negative</v>
      </c>
      <c r="I67">
        <f>IF(OR('Model output'!I66="",'Model output'!I66="Not answered",'Model output'!I66="Not mentioned"),"",IF(ISNUMBER('Model output'!I66),'Model output'!I66,1))</f>
        <v>12</v>
      </c>
      <c r="J67">
        <f>IF(OR('Model output'!J66="",'Model output'!J66="Not answered",'Model output'!J66="Not mentioned"),"",IF(AND(ISNUMBER('Model output'!J66),'Model output'!J66&lt;=I67),'Model output'!J66,IF(AND(ISNUMBER('Model output'!J66), 'Model output'!J66&gt;=DATE(2024,1,1)), MIN(DAY('Model output'!J66), MONTH('Model output'!J66), YEAR('Model output'!J66)), IF(ISNUMBER(SEARCH("0/",'Model output'!J66)),0,IF(ISNUMBER(SEARCH("/",'Model output'!J66)), VALUE(LEFT('Model output'!J66, SEARCH("/",'Model output'!J66)-1)),1)))))</f>
        <v>7</v>
      </c>
      <c r="K67" t="str" cm="1">
        <f t="array" ref="K67">IF(COUNT(FIND({0,1,2,3,4,5,6,7,8,9},'Model output'!K66))&gt;0,'Model output'!K66,"")</f>
        <v>2.4cm</v>
      </c>
      <c r="L67" s="8" t="str">
        <f t="shared" ref="L67:L127" si="1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67,"cm.","cm"), "up to", ""), "Up to", ""), "less than", ""), "Largest", ""), "largest", ""), "Level 2", ""), "Level 4", ""), "levels three and four", ""), "metastatic", ""), "deposit", ""), "tracheo-esophageal grove and", ""), "pre-tracheal", ""), "lobe", ""), "nodule", ""), "nodes", ""), "station 2", ""), "node", ""), "lymph", ""), "neck", ""), "compartment", ""), "Superior midline", ""), "superior midline", ""), "paratracheal", ""), "Additional", ""), "Suspicious", ""), "Part 2", ""), "central", ""), "right", ""), "left", ""), "Right", ""), "Left", ""), "for", ""), "the", ""), "at midline", ""), "is", ""), "x", ","), "'", ""), "[", ""), "]", ""), "(D)", ""), "(C6)", ""), "to", ","), "(", ""), ")", ""), "Not mentioned", "0"), "*", ""), "&lt;",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 classical type</v>
      </c>
      <c r="O67" t="str">
        <f>IF('Model output'!M66="","",'Model output'!M66)</f>
        <v/>
      </c>
      <c r="P67" t="str">
        <f>IF('Model output'!N66="","",'Model output'!N66)</f>
        <v>3.5 cm</v>
      </c>
      <c r="Q67" t="str">
        <f t="shared" si="12"/>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 ""))</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7"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1" t="str">
        <f>IF(OR('Model output'!V66="", 'Model output'!V66="No", AND(ISERROR(SEARCH("Positive",'Model output'!V66)), ISNUMBER(SEARCH("Negative",'Model output'!V66))), AND(ISNUMBER(SEARCH("Uninvolved",'Model output'!V66)),NOT(ISNUMBER(SEARCH("margins involved",'Model output'!V66)))), ISNUMBER(SEARCH("not involved",'Model output'!V66)), ISNUMBER(SEARCH("None",'Model output'!V66)), ISNUMBER(SEARCH("Free",'Model output'!V66)), ISNUMBER(SEARCH("1 mm",'Model output'!V66)), ISNUMBER(SEARCH("0.1 CM",'Model output'!V66)), ISNUMBER(SEARCH("less than 0.2 mm",'Model output'!V66)), ISNUMBER(SEARCH("less than 0.5 mm",'Model output'!V66)), ISNUMBER(SEARCH("less than 1.0 mm",'Model output'!V66)), ISNUMBER(SEARCH("noted very close",'Model output'!V66)), ISNUMBER(SEARCH("abut",'Model output'!V66)), ISNUMBER(SEARCH("not mentioned",'Model output'!V66)), ISNUMBER(SEARCH("Cannot be assessed",'Model output'!V66)), ISNUMBER(SEARCH("Not specified",'Model output'!V66)), ISNUMBER(SEARCH("Lymphocyte invasion - present",'Model output'!V66))), "negative", "positive")</f>
        <v>negative</v>
      </c>
      <c r="AE67" s="35"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6"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6" t="str">
        <f t="shared" ref="AG67:AG127" si="15">IF(AND(ISNUMBER(J67),J67&gt;0),
IF(G67="lateral", "1b", "1a"),"0")</f>
        <v>1a</v>
      </c>
      <c r="AH67" s="36" t="str">
        <f t="shared" si="6"/>
        <v>0</v>
      </c>
      <c r="AI67" s="42" t="str">
        <f t="shared" si="7"/>
        <v>I</v>
      </c>
      <c r="AJ67" s="39" t="s">
        <v>846</v>
      </c>
      <c r="AK67" s="41" t="s">
        <v>1090</v>
      </c>
      <c r="AL67" s="41" t="s">
        <v>667</v>
      </c>
      <c r="AM67" s="41" t="s">
        <v>1091</v>
      </c>
      <c r="AN67" s="41" t="s">
        <v>69</v>
      </c>
      <c r="AO67" s="23">
        <f t="shared" ca="1" si="8"/>
        <v>1</v>
      </c>
      <c r="AP67" s="1">
        <f t="shared" si="9"/>
        <v>1</v>
      </c>
      <c r="AQ67" s="1">
        <f t="shared" si="10"/>
        <v>1</v>
      </c>
      <c r="AR67" s="1">
        <f t="shared" si="11"/>
        <v>1</v>
      </c>
      <c r="AS67" s="15">
        <f t="shared" ref="AS67:AS130" si="16">IF(AI67=AN67,1,0)</f>
        <v>1</v>
      </c>
    </row>
    <row r="68" spans="1:45">
      <c r="A68" t="str">
        <f>'Model output'!A67</f>
        <v>TCGA-DJ-A2PR</v>
      </c>
      <c r="B68" s="33">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1</v>
      </c>
      <c r="F68" t="str">
        <f t="shared" ref="F68:F128" si="17">IF(OR(G68&lt;&gt;"",AND(J68&lt;&gt;"",ISNUMBER(J68),J68&gt;0),AND(M68&lt;&gt;"",M68&gt;0)),"positive","negative")</f>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output'!G67)),AND(ISNUMBER(SEARCH("2",'Model output'!G67)),NOT(ISNUMBER(SEARCH("1 of 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output'!H67="","negative",IF(OR(ISNUMBER(SEARCH("lymph node",'Model output'!H67)),ISNUMBER(SEARCH("gland",'Model output'!H67)),ISNUMBER(SEARCH("lobe",'Model output'!H67)),ISNUMBER(SEARCH("isthmus",'Model output'!H67)),ISNUMBER(SEARCH("mediastinum",'Model output'!H67)),ISNUMBER(SEARCH("Not mentioned",'Model output'!H67)), ISNUMBER(SEARCH("Not applicable",'Model output'!H67)), ISNUMBER(SEARCH("paratracheal",'Model output'!H67)),ISNUMBER(SEARCH("fibroadipose tissue",'Model output'!H67)),ISNUMBER(SEARCH("thyroid node",'Model output'!H67)),ISNUMBER(SEARCH("skeletal muscle",'Model output'!H67)),ISNUMBER(SEARCH("right",'Model output'!H67)),ISNUMBER(SEARCH("left",'Model output'!H67)),ISNUMBER(SEARCH("Not specified",'Model output'!H67))),"negative","positive"))</f>
        <v>negative</v>
      </c>
      <c r="I68">
        <f>IF(OR('Model output'!I67="",'Model output'!I67="Not answered",'Model output'!I67="Not mentioned"),"",IF(ISNUMBER('Model output'!I67),'Model output'!I67,1))</f>
        <v>12</v>
      </c>
      <c r="J68">
        <f>IF(OR('Model output'!J67="",'Model output'!J67="Not answered",'Model output'!J67="Not mentioned"),"",IF(AND(ISNUMBER('Model output'!J67),'Model output'!J67&lt;=I68),'Model output'!J67,IF(AND(ISNUMBER('Model output'!J67), 'Model output'!J67&gt;=DATE(2024,1,1)), MIN(DAY('Model output'!J67), MONTH('Model output'!J67), YEAR('Model output'!J67)), IF(ISNUMBER(SEARCH("0/",'Model output'!J67)),0,IF(ISNUMBER(SEARCH("/",'Model output'!J67)), VALUE(LEFT('Model output'!J67, SEARCH("/",'Model output'!J67)-1)),1)))))</f>
        <v>6</v>
      </c>
      <c r="K68" t="str" cm="1">
        <f t="array" ref="K68">IF(COUNT(FIND({0,1,2,3,4,5,6,7,8,9},'Model output'!K67))&gt;0,'Model output'!K67,"")</f>
        <v>0.6cm</v>
      </c>
      <c r="L68" s="8" t="str">
        <f t="shared" si="13"/>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 classical type</v>
      </c>
      <c r="O68" t="str">
        <f>IF('Model output'!M67="","",'Model output'!M67)</f>
        <v/>
      </c>
      <c r="P68" t="str">
        <f>IF('Model output'!N67="","",'Model output'!N67)</f>
        <v>2 cm</v>
      </c>
      <c r="Q68" t="str">
        <f t="shared" si="12"/>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t="str">
        <f>IF('Model output'!O67="","",'Model output'!O67)</f>
        <v>1 (left lobe)</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 ""))</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7" t="str">
        <f>IF('Model output'!S67="","",'Model output'!S67)</f>
        <v>focal</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Yes</v>
      </c>
      <c r="AB68" t="str">
        <f>IF(AA68&lt;&gt;"Yes","",IF(OR('Model output'!U67="",ISNUMBER(SEARCH("Not identified",'Model output'!U67))),"",'Model output'!U67))</f>
        <v/>
      </c>
      <c r="AC68" s="1" t="str">
        <f>IF(OR('Model output'!V67="", 'Model output'!V67="No", AND(ISERROR(SEARCH("Positive",'Model output'!V67)), ISNUMBER(SEARCH("Negative",'Model output'!V67))), AND(ISNUMBER(SEARCH("Uninvolved",'Model output'!V67)),NOT(ISNUMBER(SEARCH("margins involved",'Model output'!V67)))), ISNUMBER(SEARCH("not involved",'Model output'!V67)), ISNUMBER(SEARCH("None",'Model output'!V67)), ISNUMBER(SEARCH("Free",'Model output'!V67)), ISNUMBER(SEARCH("1 mm",'Model output'!V67)), ISNUMBER(SEARCH("0.1 CM",'Model output'!V67)), ISNUMBER(SEARCH("less than 0.2 mm",'Model output'!V67)), ISNUMBER(SEARCH("less than 0.5 mm",'Model output'!V67)), ISNUMBER(SEARCH("less than 1.0 mm",'Model output'!V67)), ISNUMBER(SEARCH("noted very close",'Model output'!V67)), ISNUMBER(SEARCH("abut",'Model output'!V67)), ISNUMBER(SEARCH("not mentioned",'Model output'!V67)), ISNUMBER(SEARCH("Cannot be assessed",'Model output'!V67)), ISNUMBER(SEARCH("Not specified",'Model output'!V67)), ISNUMBER(SEARCH("Lymphocyte invasion - present",'Model output'!V67))), "negative", "positive")</f>
        <v>negative</v>
      </c>
      <c r="AE68" s="35"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6" t="str">
        <f t="shared" si="14"/>
        <v>1b</v>
      </c>
      <c r="AG68" s="36" t="str">
        <f t="shared" si="15"/>
        <v>1a</v>
      </c>
      <c r="AH68" s="36" t="str">
        <f t="shared" ref="AH68:AH128" si="18">IF(OR(H68="unknown"),"x",IF(H68="negative","0","1"))</f>
        <v>0</v>
      </c>
      <c r="AI68" s="42" t="str">
        <f t="shared" ref="AI68:AI128" si="19">IF(AND(B68&lt;55,AH68="0"),"I",
IF(AND(B68&lt;55,AH68="1"),"II",
IF(AH68="1","IVB",
IF(AND(AF68="4b",AH68="0"),"IVA",
IF(AND(AF68="4a",AH68="0"),"III",
IF(AND(OR(AF68="3a",AF68="3b",AF68="3"),AH68="0"),"II",
IF(AND(AF68="2",OR(AG68="1",AG68="1a",AG68="1b"),AH68="0"),"II",
IF(AND(OR(AF68="1a",AF68="1b",AF68="1"),OR(AG68="1",AG68="1a",AG68="1b"),AH68="0"),"II","I"
))))))))</f>
        <v>I</v>
      </c>
      <c r="AJ68" s="39" t="s">
        <v>846</v>
      </c>
      <c r="AK68" s="41" t="s">
        <v>1087</v>
      </c>
      <c r="AL68" s="41" t="s">
        <v>667</v>
      </c>
      <c r="AM68" s="41" t="s">
        <v>1091</v>
      </c>
      <c r="AN68" s="41" t="s">
        <v>69</v>
      </c>
      <c r="AO68" s="23">
        <f t="shared" ref="AO68:AO99" ca="1" si="20">IF(AE68=AJ68,1,0)</f>
        <v>1</v>
      </c>
      <c r="AP68" s="1">
        <f t="shared" ref="AP68:AP99" si="21">IF(AF68=AK68, 1, IF(AND(AF68="x", AK68="0"), 1, IF(AND(AF68="0", AK68="x"), 1, 0)))</f>
        <v>1</v>
      </c>
      <c r="AQ68" s="1">
        <f t="shared" ref="AQ68:AQ99" si="22">IF(AG68=AL68, 1, IF(AND(AG68="x", AL68="0"), 1, IF(AND(AG68="0", AL68="x"), 1, 0)))</f>
        <v>1</v>
      </c>
      <c r="AR68" s="1">
        <f t="shared" ref="AR68:AR99" si="23">IF(AH68=AM68, 1, IF(AND(AH68="x", AM68="0"), 1, IF(AND(AH68="0", AM68="x"), 1, 0)))</f>
        <v>1</v>
      </c>
      <c r="AS68" s="15">
        <f t="shared" si="16"/>
        <v>1</v>
      </c>
    </row>
    <row r="69" spans="1:45">
      <c r="A69" t="str">
        <f>'Model output'!A68</f>
        <v>TCGA-DJ-A2PS</v>
      </c>
      <c r="B69" s="33">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3</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0</v>
      </c>
      <c r="F69" t="str">
        <f t="shared" si="17"/>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output'!G68)),AND(ISNUMBER(SEARCH("2",'Model output'!G68)),NOT(ISNUMBER(SEARCH("1 of 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output'!H68="","negative",IF(OR(ISNUMBER(SEARCH("lymph node",'Model output'!H68)),ISNUMBER(SEARCH("gland",'Model output'!H68)),ISNUMBER(SEARCH("lobe",'Model output'!H68)),ISNUMBER(SEARCH("isthmus",'Model output'!H68)),ISNUMBER(SEARCH("mediastinum",'Model output'!H68)),ISNUMBER(SEARCH("Not mentioned",'Model output'!H68)), ISNUMBER(SEARCH("Not applicable",'Model output'!H68)), ISNUMBER(SEARCH("paratracheal",'Model output'!H68)),ISNUMBER(SEARCH("fibroadipose tissue",'Model output'!H68)),ISNUMBER(SEARCH("thyroid node",'Model output'!H68)),ISNUMBER(SEARCH("skeletal muscle",'Model output'!H68)),ISNUMBER(SEARCH("right",'Model output'!H68)),ISNUMBER(SEARCH("left",'Model output'!H68)),ISNUMBER(SEARCH("Not specified",'Model output'!H68))),"negative","positive"))</f>
        <v>negative</v>
      </c>
      <c r="I69">
        <f>IF(OR('Model output'!I68="",'Model output'!I68="Not answered",'Model output'!I68="Not mentioned"),"",IF(ISNUMBER('Model output'!I68),'Model output'!I68,1))</f>
        <v>2</v>
      </c>
      <c r="J69">
        <f>IF(OR('Model output'!J68="",'Model output'!J68="Not answered",'Model output'!J68="Not mentioned"),"",IF(AND(ISNUMBER('Model output'!J68),'Model output'!J68&lt;=I69),'Model output'!J68,IF(AND(ISNUMBER('Model output'!J68), 'Model output'!J68&gt;=DATE(2024,1,1)), MIN(DAY('Model output'!J68), MONTH('Model output'!J68), YEAR('Model output'!J68)), IF(ISNUMBER(SEARCH("0/",'Model output'!J68)),0,IF(ISNUMBER(SEARCH("/",'Model output'!J68)), VALUE(LEFT('Model output'!J68, SEARCH("/",'Model output'!J68)-1)),1)))))</f>
        <v>1</v>
      </c>
      <c r="K69" t="str" cm="1">
        <f t="array" ref="K69">IF(COUNT(FIND({0,1,2,3,4,5,6,7,8,9},'Model output'!K68))&gt;0,'Model output'!K68,"")</f>
        <v>0.2cm</v>
      </c>
      <c r="L69" s="8" t="str">
        <f t="shared" si="13"/>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 thyroid carcinoma</v>
      </c>
      <c r="O69" t="str">
        <f>IF('Model output'!M68="","",'Model output'!M68)</f>
        <v>Classical, tall cell, microcarcinoma variants</v>
      </c>
      <c r="P69" t="str">
        <f>IF('Model output'!N68="","",'Model output'!N68)</f>
        <v>1.1 cm (for the classical type), 0.3 cm (tall cell), 0.25 and 0.35 cm (microcarcinoma)</v>
      </c>
      <c r="Q69" t="str">
        <f t="shared" ref="Q69:Q129" si="24">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69,"cm.","cm"), "the", ""), "The", ""), "dominant", ""), "superior", ""), "by gross examination", ""), "second", ""), "Greatest Dimension:", ""), "greatest dimension", ""), "greatest size", ""), "measures", ""), "microcarcinoma", ""), "maximum", ""), "dimension", ""), "isthmus and left thyroid", ""), "thyroid", ""),"tumor", ""), "Tumor", ""), "lobe and isthmus", ""), "nodule", ""), "isthmic", ""), "isthmus", ""), "lobe",""), "pole", ""), "foci", ""), "spans", ""), "Part 5", ""), "follicular variant", ""), "classical type", ""), "tall cell", ""), "largest", ""), "upper", ""), "lower", ""), "left", ""), "right", ""), "Left", ""), "Right", ""), "middle", ""), "for", ""), "Up to", ""), "up to", ","), "At least", ""), "at least", ""), "range from", ""), "Not mentioned", ""), "entire", ""), "and is", ""), "is", ""), "in", ""), "In", ""), "and", ","), "(", ""), ")", ""), "A", ""), "B", ""), "x", ","), ":", ""), "focus", ""), "multiple", ""), "to", ","), "/", ""), "less than", ""), "&lt;", ""), " ",""))</f>
        <v>1.1cm,0.3cm,0.25,0.35cm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Multiple</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 ""))</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7"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1" t="str">
        <f>IF(OR('Model output'!V68="", 'Model output'!V68="No", AND(ISERROR(SEARCH("Positive",'Model output'!V68)), ISNUMBER(SEARCH("Negative",'Model output'!V68))), AND(ISNUMBER(SEARCH("Uninvolved",'Model output'!V68)),NOT(ISNUMBER(SEARCH("margins involved",'Model output'!V68)))), ISNUMBER(SEARCH("not involved",'Model output'!V68)), ISNUMBER(SEARCH("None",'Model output'!V68)), ISNUMBER(SEARCH("Free",'Model output'!V68)), ISNUMBER(SEARCH("1 mm",'Model output'!V68)), ISNUMBER(SEARCH("0.1 CM",'Model output'!V68)), ISNUMBER(SEARCH("less than 0.2 mm",'Model output'!V68)), ISNUMBER(SEARCH("less than 0.5 mm",'Model output'!V68)), ISNUMBER(SEARCH("less than 1.0 mm",'Model output'!V68)), ISNUMBER(SEARCH("noted very close",'Model output'!V68)), ISNUMBER(SEARCH("abut",'Model output'!V68)), ISNUMBER(SEARCH("not mentioned",'Model output'!V68)), ISNUMBER(SEARCH("Cannot be assessed",'Model output'!V68)), ISNUMBER(SEARCH("Not specified",'Model output'!V68)), ISNUMBER(SEARCH("Lymphocyte invasion - present",'Model output'!V68))), "negative", "positive")</f>
        <v>negative</v>
      </c>
      <c r="AE69" s="35"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6" t="str">
        <f t="shared" si="14"/>
        <v>1b</v>
      </c>
      <c r="AG69" s="36" t="str">
        <f t="shared" si="15"/>
        <v>1a</v>
      </c>
      <c r="AH69" s="36" t="str">
        <f t="shared" si="18"/>
        <v>0</v>
      </c>
      <c r="AI69" s="42" t="str">
        <f t="shared" si="19"/>
        <v>I</v>
      </c>
      <c r="AJ69" s="39" t="s">
        <v>846</v>
      </c>
      <c r="AK69" s="41" t="s">
        <v>1087</v>
      </c>
      <c r="AL69" s="41" t="s">
        <v>667</v>
      </c>
      <c r="AM69" s="41" t="s">
        <v>1091</v>
      </c>
      <c r="AN69" s="41" t="s">
        <v>69</v>
      </c>
      <c r="AO69" s="23">
        <f t="shared" ca="1" si="20"/>
        <v>1</v>
      </c>
      <c r="AP69" s="1">
        <f t="shared" si="21"/>
        <v>1</v>
      </c>
      <c r="AQ69" s="1">
        <f t="shared" si="22"/>
        <v>1</v>
      </c>
      <c r="AR69" s="1">
        <f t="shared" si="23"/>
        <v>1</v>
      </c>
      <c r="AS69" s="15">
        <f t="shared" si="16"/>
        <v>1</v>
      </c>
    </row>
    <row r="70" spans="1:45">
      <c r="A70" t="str">
        <f>'Model output'!A69</f>
        <v>TCGA-DJ-A2PV</v>
      </c>
      <c r="B70" s="33">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0</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0</v>
      </c>
      <c r="F70" t="str">
        <f t="shared" si="17"/>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output'!G69)),AND(ISNUMBER(SEARCH("2",'Model output'!G69)),NOT(ISNUMBER(SEARCH("1 of 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central</v>
      </c>
      <c r="H70" t="str">
        <f>IF('Model output'!H69="","negative",IF(OR(ISNUMBER(SEARCH("lymph node",'Model output'!H69)),ISNUMBER(SEARCH("gland",'Model output'!H69)),ISNUMBER(SEARCH("lobe",'Model output'!H69)),ISNUMBER(SEARCH("isthmus",'Model output'!H69)),ISNUMBER(SEARCH("mediastinum",'Model output'!H69)),ISNUMBER(SEARCH("Not mentioned",'Model output'!H69)), ISNUMBER(SEARCH("Not applicable",'Model output'!H69)), ISNUMBER(SEARCH("paratracheal",'Model output'!H69)),ISNUMBER(SEARCH("fibroadipose tissue",'Model output'!H69)),ISNUMBER(SEARCH("thyroid node",'Model output'!H69)),ISNUMBER(SEARCH("skeletal muscle",'Model output'!H69)),ISNUMBER(SEARCH("right",'Model output'!H69)),ISNUMBER(SEARCH("left",'Model output'!H69)),ISNUMBER(SEARCH("Not specified",'Model output'!H69))),"negative","positive"))</f>
        <v>negative</v>
      </c>
      <c r="I70">
        <f>IF(OR('Model output'!I69="",'Model output'!I69="Not answered",'Model output'!I69="Not mentioned"),"",IF(ISNUMBER('Model output'!I69),'Model output'!I69,1))</f>
        <v>7</v>
      </c>
      <c r="J70">
        <f>IF(OR('Model output'!J69="",'Model output'!J69="Not answered",'Model output'!J69="Not mentioned"),"",IF(AND(ISNUMBER('Model output'!J69),'Model output'!J69&lt;=I70),'Model output'!J69,IF(AND(ISNUMBER('Model output'!J69), 'Model output'!J69&gt;=DATE(2024,1,1)), MIN(DAY('Model output'!J69), MONTH('Model output'!J69), YEAR('Model output'!J69)), IF(ISNUMBER(SEARCH("0/",'Model output'!J69)),0,IF(ISNUMBER(SEARCH("/",'Model output'!J69)), VALUE(LEFT('Model output'!J69, SEARCH("/",'Model output'!J69)-1)),1)))))</f>
        <v>1</v>
      </c>
      <c r="K70" t="str" cm="1">
        <f t="array" ref="K70">IF(COUNT(FIND({0,1,2,3,4,5,6,7,8,9},'Model output'!K69))&gt;0,'Model output'!K69,"")</f>
        <v/>
      </c>
      <c r="L70" s="8" t="str">
        <f t="shared" si="13"/>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 carcinoma, classical type</v>
      </c>
      <c r="O70" t="str">
        <f>IF('Model output'!M69="","",'Model output'!M69)</f>
        <v/>
      </c>
      <c r="P70" t="str">
        <f>IF('Model output'!N69="","",'Model output'!N69)</f>
        <v>3.4 cm</v>
      </c>
      <c r="Q70" t="str">
        <f t="shared" si="24"/>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 ""))</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7"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Yes</v>
      </c>
      <c r="AB70" t="str">
        <f>IF(AA70&lt;&gt;"Yes","",IF(OR('Model output'!U69="",ISNUMBER(SEARCH("Not identified",'Model output'!U69))),"",'Model output'!U69))</f>
        <v/>
      </c>
      <c r="AC70" s="1" t="str">
        <f>IF(OR('Model output'!V69="", 'Model output'!V69="No", AND(ISERROR(SEARCH("Positive",'Model output'!V69)), ISNUMBER(SEARCH("Negative",'Model output'!V69))), AND(ISNUMBER(SEARCH("Uninvolved",'Model output'!V69)),NOT(ISNUMBER(SEARCH("margins involved",'Model output'!V69)))), ISNUMBER(SEARCH("not involved",'Model output'!V69)), ISNUMBER(SEARCH("None",'Model output'!V69)), ISNUMBER(SEARCH("Free",'Model output'!V69)), ISNUMBER(SEARCH("1 mm",'Model output'!V69)), ISNUMBER(SEARCH("0.1 CM",'Model output'!V69)), ISNUMBER(SEARCH("less than 0.2 mm",'Model output'!V69)), ISNUMBER(SEARCH("less than 0.5 mm",'Model output'!V69)), ISNUMBER(SEARCH("less than 1.0 mm",'Model output'!V69)), ISNUMBER(SEARCH("noted very close",'Model output'!V69)), ISNUMBER(SEARCH("abut",'Model output'!V69)), ISNUMBER(SEARCH("not mentioned",'Model output'!V69)), ISNUMBER(SEARCH("Cannot be assessed",'Model output'!V69)), ISNUMBER(SEARCH("Not specified",'Model output'!V69)), ISNUMBER(SEARCH("Lymphocyte invasion - present",'Model output'!V69))), "negative", "positive")</f>
        <v>negative</v>
      </c>
      <c r="AE70" s="35"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6" t="str">
        <f t="shared" si="14"/>
        <v>2</v>
      </c>
      <c r="AG70" s="36" t="str">
        <f t="shared" si="15"/>
        <v>1a</v>
      </c>
      <c r="AH70" s="36" t="str">
        <f t="shared" si="18"/>
        <v>0</v>
      </c>
      <c r="AI70" s="42" t="str">
        <f t="shared" si="19"/>
        <v>I</v>
      </c>
      <c r="AJ70" s="39" t="s">
        <v>844</v>
      </c>
      <c r="AK70" s="41" t="s">
        <v>1090</v>
      </c>
      <c r="AL70" s="41" t="s">
        <v>1088</v>
      </c>
      <c r="AM70" s="41" t="s">
        <v>1091</v>
      </c>
      <c r="AN70" s="41" t="s">
        <v>69</v>
      </c>
      <c r="AO70" s="23">
        <f t="shared" ca="1" si="20"/>
        <v>1</v>
      </c>
      <c r="AP70" s="1">
        <f t="shared" si="21"/>
        <v>1</v>
      </c>
      <c r="AQ70" s="1">
        <f t="shared" si="22"/>
        <v>0</v>
      </c>
      <c r="AR70" s="1">
        <f t="shared" si="23"/>
        <v>1</v>
      </c>
      <c r="AS70" s="15">
        <f t="shared" si="16"/>
        <v>1</v>
      </c>
    </row>
    <row r="71" spans="1:45">
      <c r="A71" t="str">
        <f>'Model output'!A70</f>
        <v>TCGA-DJ-A2PW</v>
      </c>
      <c r="B71" s="33">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7"/>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output'!G70)),AND(ISNUMBER(SEARCH("2",'Model output'!G70)),NOT(ISNUMBER(SEARCH("1 of 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central</v>
      </c>
      <c r="H71" t="str">
        <f>IF('Model output'!H70="","negative",IF(OR(ISNUMBER(SEARCH("lymph node",'Model output'!H70)),ISNUMBER(SEARCH("gland",'Model output'!H70)),ISNUMBER(SEARCH("lobe",'Model output'!H70)),ISNUMBER(SEARCH("isthmus",'Model output'!H70)),ISNUMBER(SEARCH("mediastinum",'Model output'!H70)),ISNUMBER(SEARCH("Not mentioned",'Model output'!H70)), ISNUMBER(SEARCH("Not applicable",'Model output'!H70)), ISNUMBER(SEARCH("paratracheal",'Model output'!H70)),ISNUMBER(SEARCH("fibroadipose tissue",'Model output'!H70)),ISNUMBER(SEARCH("thyroid node",'Model output'!H70)),ISNUMBER(SEARCH("skeletal muscle",'Model output'!H70)),ISNUMBER(SEARCH("right",'Model output'!H70)),ISNUMBER(SEARCH("left",'Model output'!H70)),ISNUMBER(SEARCH("Not specified",'Model output'!H70))),"negative","positive"))</f>
        <v>negative</v>
      </c>
      <c r="I71">
        <f>IF(OR('Model output'!I70="",'Model output'!I70="Not answered",'Model output'!I70="Not mentioned"),"",IF(ISNUMBER('Model output'!I70),'Model output'!I70,1))</f>
        <v>1</v>
      </c>
      <c r="J71">
        <f>IF(OR('Model output'!J70="",'Model output'!J70="Not answered",'Model output'!J70="Not mentioned"),"",IF(AND(ISNUMBER('Model output'!J70),'Model output'!J70&lt;=I71),'Model output'!J70,IF(AND(ISNUMBER('Model output'!J70), 'Model output'!J70&gt;=DATE(2024,1,1)), MIN(DAY('Model output'!J70), MONTH('Model output'!J70), YEAR('Model output'!J70)), IF(ISNUMBER(SEARCH("0/",'Model output'!J70)),0,IF(ISNUMBER(SEARCH("/",'Model output'!J70)), VALUE(LEFT('Model output'!J70, SEARCH("/",'Model output'!J70)-1)),1)))))</f>
        <v>1</v>
      </c>
      <c r="K71" t="str" cm="1">
        <f t="array" ref="K71">IF(COUNT(FIND({0,1,2,3,4,5,6,7,8,9},'Model output'!K70))&gt;0,'Model output'!K70,"")</f>
        <v/>
      </c>
      <c r="L71" s="8" t="str">
        <f t="shared" si="13"/>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 classical type</v>
      </c>
      <c r="O71" t="str">
        <f>IF('Model output'!M70="","",'Model output'!M70)</f>
        <v>Additional papillary microcarcinoma with tall cell features</v>
      </c>
      <c r="P71" t="str">
        <f>IF('Model output'!N70="","",'Model output'!N70)</f>
        <v>Right lobe: 4.6 cm, isthmus: 3.5 cm</v>
      </c>
      <c r="Q71" t="str">
        <f t="shared" si="24"/>
        <v>4.6cm,3.5cm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 ""))</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7"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Yes</v>
      </c>
      <c r="AB71" t="str">
        <f>IF(AA71&lt;&gt;"Yes","",IF(OR('Model output'!U70="",ISNUMBER(SEARCH("Not identified",'Model output'!U70))),"",'Model output'!U70))</f>
        <v>Not specified</v>
      </c>
      <c r="AC71" s="1" t="str">
        <f>IF(OR('Model output'!V70="", 'Model output'!V70="No", AND(ISERROR(SEARCH("Positive",'Model output'!V70)), ISNUMBER(SEARCH("Negative",'Model output'!V70))), AND(ISNUMBER(SEARCH("Uninvolved",'Model output'!V70)),NOT(ISNUMBER(SEARCH("margins involved",'Model output'!V70)))), ISNUMBER(SEARCH("not involved",'Model output'!V70)), ISNUMBER(SEARCH("None",'Model output'!V70)), ISNUMBER(SEARCH("Free",'Model output'!V70)), ISNUMBER(SEARCH("1 mm",'Model output'!V70)), ISNUMBER(SEARCH("0.1 CM",'Model output'!V70)), ISNUMBER(SEARCH("less than 0.2 mm",'Model output'!V70)), ISNUMBER(SEARCH("less than 0.5 mm",'Model output'!V70)), ISNUMBER(SEARCH("less than 1.0 mm",'Model output'!V70)), ISNUMBER(SEARCH("noted very close",'Model output'!V70)), ISNUMBER(SEARCH("abut",'Model output'!V70)), ISNUMBER(SEARCH("not mentioned",'Model output'!V70)), ISNUMBER(SEARCH("Cannot be assessed",'Model output'!V70)), ISNUMBER(SEARCH("Not specified",'Model output'!V70)), ISNUMBER(SEARCH("Lymphocyte invasion - present",'Model output'!V70))), "negative", "positive")</f>
        <v>negative</v>
      </c>
      <c r="AE71" s="35"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intermediate</v>
      </c>
      <c r="AF71" s="36" t="str">
        <f t="shared" si="14"/>
        <v>3a</v>
      </c>
      <c r="AG71" s="36" t="str">
        <f t="shared" si="15"/>
        <v>1a</v>
      </c>
      <c r="AH71" s="36" t="str">
        <f t="shared" si="18"/>
        <v>0</v>
      </c>
      <c r="AI71" s="42" t="str">
        <f t="shared" si="19"/>
        <v>II</v>
      </c>
      <c r="AJ71" s="39" t="s">
        <v>844</v>
      </c>
      <c r="AK71" s="41" t="s">
        <v>1092</v>
      </c>
      <c r="AL71" s="41" t="s">
        <v>667</v>
      </c>
      <c r="AM71" s="41" t="s">
        <v>1091</v>
      </c>
      <c r="AN71" s="41" t="s">
        <v>1089</v>
      </c>
      <c r="AO71" s="23">
        <f t="shared" ca="1" si="20"/>
        <v>0</v>
      </c>
      <c r="AP71" s="1">
        <f t="shared" si="21"/>
        <v>1</v>
      </c>
      <c r="AQ71" s="1">
        <f t="shared" si="22"/>
        <v>1</v>
      </c>
      <c r="AR71" s="1">
        <f t="shared" si="23"/>
        <v>1</v>
      </c>
      <c r="AS71" s="15">
        <f t="shared" si="16"/>
        <v>1</v>
      </c>
    </row>
    <row r="72" spans="1:45">
      <c r="A72" t="str">
        <f>'Model output'!A71</f>
        <v>TCGA-DJ-A2PX</v>
      </c>
      <c r="B72" s="33">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7"/>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output'!G71)),AND(ISNUMBER(SEARCH("2",'Model output'!G71)),NOT(ISNUMBER(SEARCH("1 of 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output'!H71="","negative",IF(OR(ISNUMBER(SEARCH("lymph node",'Model output'!H71)),ISNUMBER(SEARCH("gland",'Model output'!H71)),ISNUMBER(SEARCH("lobe",'Model output'!H71)),ISNUMBER(SEARCH("isthmus",'Model output'!H71)),ISNUMBER(SEARCH("mediastinum",'Model output'!H71)),ISNUMBER(SEARCH("Not mentioned",'Model output'!H71)), ISNUMBER(SEARCH("Not applicable",'Model output'!H71)), ISNUMBER(SEARCH("paratracheal",'Model output'!H71)),ISNUMBER(SEARCH("fibroadipose tissue",'Model output'!H71)),ISNUMBER(SEARCH("thyroid node",'Model output'!H71)),ISNUMBER(SEARCH("skeletal muscle",'Model output'!H71)),ISNUMBER(SEARCH("right",'Model output'!H71)),ISNUMBER(SEARCH("left",'Model output'!H71)),ISNUMBER(SEARCH("Not specified",'Model output'!H71))),"negative","positive"))</f>
        <v>negative</v>
      </c>
      <c r="I72">
        <f>IF(OR('Model output'!I71="",'Model output'!I71="Not answered",'Model output'!I71="Not mentioned"),"",IF(ISNUMBER('Model output'!I71),'Model output'!I71,1))</f>
        <v>4</v>
      </c>
      <c r="J72">
        <f>IF(OR('Model output'!J71="",'Model output'!J71="Not answered",'Model output'!J71="Not mentioned"),"",IF(AND(ISNUMBER('Model output'!J71),'Model output'!J71&lt;=I72),'Model output'!J71,IF(AND(ISNUMBER('Model output'!J71), 'Model output'!J71&gt;=DATE(2024,1,1)), MIN(DAY('Model output'!J71), MONTH('Model output'!J71), YEAR('Model output'!J71)), IF(ISNUMBER(SEARCH("0/",'Model output'!J71)),0,IF(ISNUMBER(SEARCH("/",'Model output'!J71)), VALUE(LEFT('Model output'!J71, SEARCH("/",'Model output'!J71)-1)),1)))))</f>
        <v>0</v>
      </c>
      <c r="K72" t="str" cm="1">
        <f t="array" ref="K72">IF(COUNT(FIND({0,1,2,3,4,5,6,7,8,9},'Model output'!K71))&gt;0,'Model output'!K71,"")</f>
        <v/>
      </c>
      <c r="L72" s="8" t="str">
        <f t="shared" si="13"/>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 follicular variant</v>
      </c>
      <c r="O72" t="str">
        <f>IF('Model output'!M71="","",'Model output'!M71)</f>
        <v/>
      </c>
      <c r="P72" t="str">
        <f>IF('Model output'!N71="","",'Model output'!N71)</f>
        <v>1.2 cm</v>
      </c>
      <c r="Q72" t="str">
        <f t="shared" si="24"/>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 ""))</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7"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1" t="str">
        <f>IF(OR('Model output'!V71="", 'Model output'!V71="No", AND(ISERROR(SEARCH("Positive",'Model output'!V71)), ISNUMBER(SEARCH("Negative",'Model output'!V71))), AND(ISNUMBER(SEARCH("Uninvolved",'Model output'!V71)),NOT(ISNUMBER(SEARCH("margins involved",'Model output'!V71)))), ISNUMBER(SEARCH("not involved",'Model output'!V71)), ISNUMBER(SEARCH("None",'Model output'!V71)), ISNUMBER(SEARCH("Free",'Model output'!V71)), ISNUMBER(SEARCH("1 mm",'Model output'!V71)), ISNUMBER(SEARCH("0.1 CM",'Model output'!V71)), ISNUMBER(SEARCH("less than 0.2 mm",'Model output'!V71)), ISNUMBER(SEARCH("less than 0.5 mm",'Model output'!V71)), ISNUMBER(SEARCH("less than 1.0 mm",'Model output'!V71)), ISNUMBER(SEARCH("noted very close",'Model output'!V71)), ISNUMBER(SEARCH("abut",'Model output'!V71)), ISNUMBER(SEARCH("not mentioned",'Model output'!V71)), ISNUMBER(SEARCH("Cannot be assessed",'Model output'!V71)), ISNUMBER(SEARCH("Not specified",'Model output'!V71)), ISNUMBER(SEARCH("Lymphocyte invasion - present",'Model output'!V71))), "negative", "positive")</f>
        <v>negative</v>
      </c>
      <c r="AE72" s="35"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6" t="str">
        <f t="shared" si="14"/>
        <v>1b</v>
      </c>
      <c r="AG72" s="36" t="str">
        <f t="shared" si="15"/>
        <v>0</v>
      </c>
      <c r="AH72" s="36" t="str">
        <f t="shared" si="18"/>
        <v>0</v>
      </c>
      <c r="AI72" s="42" t="str">
        <f t="shared" si="19"/>
        <v>I</v>
      </c>
      <c r="AJ72" s="39" t="s">
        <v>844</v>
      </c>
      <c r="AK72" s="41" t="s">
        <v>1087</v>
      </c>
      <c r="AL72" s="41" t="s">
        <v>1088</v>
      </c>
      <c r="AM72" s="41" t="s">
        <v>1091</v>
      </c>
      <c r="AN72" s="41" t="s">
        <v>69</v>
      </c>
      <c r="AO72" s="23">
        <f t="shared" ca="1" si="20"/>
        <v>1</v>
      </c>
      <c r="AP72" s="1">
        <f t="shared" si="21"/>
        <v>1</v>
      </c>
      <c r="AQ72" s="1">
        <f t="shared" si="22"/>
        <v>1</v>
      </c>
      <c r="AR72" s="1">
        <f t="shared" si="23"/>
        <v>1</v>
      </c>
      <c r="AS72" s="15">
        <f t="shared" si="16"/>
        <v>1</v>
      </c>
    </row>
    <row r="73" spans="1:45">
      <c r="A73" t="str">
        <f>'Model output'!A72</f>
        <v>TCGA-DJ-A2PY</v>
      </c>
      <c r="B73" s="33">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1</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0</v>
      </c>
      <c r="F73" t="str">
        <f t="shared" si="17"/>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output'!G72)),AND(ISNUMBER(SEARCH("2",'Model output'!G72)),NOT(ISNUMBER(SEARCH("1 of 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output'!H72="","negative",IF(OR(ISNUMBER(SEARCH("lymph node",'Model output'!H72)),ISNUMBER(SEARCH("gland",'Model output'!H72)),ISNUMBER(SEARCH("lobe",'Model output'!H72)),ISNUMBER(SEARCH("isthmus",'Model output'!H72)),ISNUMBER(SEARCH("mediastinum",'Model output'!H72)),ISNUMBER(SEARCH("Not mentioned",'Model output'!H72)), ISNUMBER(SEARCH("Not applicable",'Model output'!H72)), ISNUMBER(SEARCH("paratracheal",'Model output'!H72)),ISNUMBER(SEARCH("fibroadipose tissue",'Model output'!H72)),ISNUMBER(SEARCH("thyroid node",'Model output'!H72)),ISNUMBER(SEARCH("skeletal muscle",'Model output'!H72)),ISNUMBER(SEARCH("right",'Model output'!H72)),ISNUMBER(SEARCH("left",'Model output'!H72)),ISNUMBER(SEARCH("Not specified",'Model output'!H72))),"negative","positive"))</f>
        <v>negative</v>
      </c>
      <c r="I73">
        <f>IF(OR('Model output'!I72="",'Model output'!I72="Not answered",'Model output'!I72="Not mentioned"),"",IF(ISNUMBER('Model output'!I72),'Model output'!I72,1))</f>
        <v>3</v>
      </c>
      <c r="J73">
        <f>IF(OR('Model output'!J72="",'Model output'!J72="Not answered",'Model output'!J72="Not mentioned"),"",IF(AND(ISNUMBER('Model output'!J72),'Model output'!J72&lt;=I73),'Model output'!J72,IF(AND(ISNUMBER('Model output'!J72), 'Model output'!J72&gt;=DATE(2024,1,1)), MIN(DAY('Model output'!J72), MONTH('Model output'!J72), YEAR('Model output'!J72)), IF(ISNUMBER(SEARCH("0/",'Model output'!J72)),0,IF(ISNUMBER(SEARCH("/",'Model output'!J72)), VALUE(LEFT('Model output'!J72, SEARCH("/",'Model output'!J72)-1)),1)))))</f>
        <v>2</v>
      </c>
      <c r="K73" t="str" cm="1">
        <f t="array" ref="K73">IF(COUNT(FIND({0,1,2,3,4,5,6,7,8,9},'Model output'!K72))&gt;0,'Model output'!K72,"")</f>
        <v>0.3cm</v>
      </c>
      <c r="L73" s="8" t="str">
        <f t="shared" si="13"/>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 classical type with tall cell features</v>
      </c>
      <c r="O73" t="str">
        <f>IF('Model output'!M72="","",'Model output'!M72)</f>
        <v/>
      </c>
      <c r="P73" t="str">
        <f>IF('Model output'!N72="","",'Model output'!N72)</f>
        <v>2.5 cm</v>
      </c>
      <c r="Q73" t="str">
        <f t="shared" si="24"/>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t="str">
        <f>IF('Model output'!O72="","",'Model output'!O72)</f>
        <v>1 (main) + 1 microcarcinoma</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 ""))</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7" t="str">
        <f>IF('Model output'!S72="","",'Model output'!S72)</f>
        <v>Invades:perithyroidal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No</v>
      </c>
      <c r="AB73" t="str">
        <f>IF(AA73&lt;&gt;"Yes","",IF(OR('Model output'!U72="",ISNUMBER(SEARCH("Not identified",'Model output'!U72))),"",'Model output'!U72))</f>
        <v/>
      </c>
      <c r="AC73" s="1" t="str">
        <f>IF(OR('Model output'!V72="", 'Model output'!V72="No", AND(ISERROR(SEARCH("Positive",'Model output'!V72)), ISNUMBER(SEARCH("Negative",'Model output'!V72))), AND(ISNUMBER(SEARCH("Uninvolved",'Model output'!V72)),NOT(ISNUMBER(SEARCH("margins involved",'Model output'!V72)))), ISNUMBER(SEARCH("not involved",'Model output'!V72)), ISNUMBER(SEARCH("None",'Model output'!V72)), ISNUMBER(SEARCH("Free",'Model output'!V72)), ISNUMBER(SEARCH("1 mm",'Model output'!V72)), ISNUMBER(SEARCH("0.1 CM",'Model output'!V72)), ISNUMBER(SEARCH("less than 0.2 mm",'Model output'!V72)), ISNUMBER(SEARCH("less than 0.5 mm",'Model output'!V72)), ISNUMBER(SEARCH("less than 1.0 mm",'Model output'!V72)), ISNUMBER(SEARCH("noted very close",'Model output'!V72)), ISNUMBER(SEARCH("abut",'Model output'!V72)), ISNUMBER(SEARCH("not mentioned",'Model output'!V72)), ISNUMBER(SEARCH("Cannot be assessed",'Model output'!V72)), ISNUMBER(SEARCH("Not specified",'Model output'!V72)), ISNUMBER(SEARCH("Lymphocyte invasion - present",'Model output'!V72))), "negative", "positive")</f>
        <v>negative</v>
      </c>
      <c r="AE73" s="35"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6" t="str">
        <f t="shared" si="14"/>
        <v>2</v>
      </c>
      <c r="AG73" s="36" t="str">
        <f t="shared" si="15"/>
        <v>1a</v>
      </c>
      <c r="AH73" s="36" t="str">
        <f t="shared" si="18"/>
        <v>0</v>
      </c>
      <c r="AI73" s="42" t="str">
        <f t="shared" si="19"/>
        <v>I</v>
      </c>
      <c r="AJ73" s="39" t="s">
        <v>846</v>
      </c>
      <c r="AK73" s="41" t="s">
        <v>1090</v>
      </c>
      <c r="AL73" s="41" t="s">
        <v>667</v>
      </c>
      <c r="AM73" s="41" t="s">
        <v>1091</v>
      </c>
      <c r="AN73" s="41" t="s">
        <v>69</v>
      </c>
      <c r="AO73" s="23">
        <f t="shared" ca="1" si="20"/>
        <v>1</v>
      </c>
      <c r="AP73" s="1">
        <f t="shared" si="21"/>
        <v>1</v>
      </c>
      <c r="AQ73" s="1">
        <f t="shared" si="22"/>
        <v>1</v>
      </c>
      <c r="AR73" s="1">
        <f t="shared" si="23"/>
        <v>1</v>
      </c>
      <c r="AS73" s="15">
        <f t="shared" si="16"/>
        <v>1</v>
      </c>
    </row>
    <row r="74" spans="1:45">
      <c r="A74" t="str">
        <f>'Model output'!A73</f>
        <v>TCGA-DJ-A2PZ</v>
      </c>
      <c r="B74" s="33">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0</v>
      </c>
      <c r="F74" t="str">
        <f t="shared" si="17"/>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output'!G73)),AND(ISNUMBER(SEARCH("2",'Model output'!G73)),NOT(ISNUMBER(SEARCH("1 of 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central</v>
      </c>
      <c r="H74" t="str">
        <f>IF('Model output'!H73="","negative",IF(OR(ISNUMBER(SEARCH("lymph node",'Model output'!H73)),ISNUMBER(SEARCH("gland",'Model output'!H73)),ISNUMBER(SEARCH("lobe",'Model output'!H73)),ISNUMBER(SEARCH("isthmus",'Model output'!H73)),ISNUMBER(SEARCH("mediastinum",'Model output'!H73)),ISNUMBER(SEARCH("Not mentioned",'Model output'!H73)), ISNUMBER(SEARCH("Not applicable",'Model output'!H73)), ISNUMBER(SEARCH("paratracheal",'Model output'!H73)),ISNUMBER(SEARCH("fibroadipose tissue",'Model output'!H73)),ISNUMBER(SEARCH("thyroid node",'Model output'!H73)),ISNUMBER(SEARCH("skeletal muscle",'Model output'!H73)),ISNUMBER(SEARCH("right",'Model output'!H73)),ISNUMBER(SEARCH("left",'Model output'!H73)),ISNUMBER(SEARCH("Not specified",'Model output'!H73))),"negative","positive"))</f>
        <v>negative</v>
      </c>
      <c r="I74">
        <f>IF(OR('Model output'!I73="",'Model output'!I73="Not answered",'Model output'!I73="Not mentioned"),"",IF(ISNUMBER('Model output'!I73),'Model output'!I73,1))</f>
        <v>1</v>
      </c>
      <c r="J74">
        <f>IF(OR('Model output'!J73="",'Model output'!J73="Not answered",'Model output'!J73="Not mentioned"),"",IF(AND(ISNUMBER('Model output'!J73),'Model output'!J73&lt;=I74),'Model output'!J73,IF(AND(ISNUMBER('Model output'!J73), 'Model output'!J73&gt;=DATE(2024,1,1)), MIN(DAY('Model output'!J73), MONTH('Model output'!J73), YEAR('Model output'!J73)), IF(ISNUMBER(SEARCH("0/",'Model output'!J73)),0,IF(ISNUMBER(SEARCH("/",'Model output'!J73)), VALUE(LEFT('Model output'!J73, SEARCH("/",'Model output'!J73)-1)),1)))))</f>
        <v>1</v>
      </c>
      <c r="K74" t="str" cm="1">
        <f t="array" ref="K74">IF(COUNT(FIND({0,1,2,3,4,5,6,7,8,9},'Model output'!K73))&gt;0,'Model output'!K73,"")</f>
        <v>0.3 cm</v>
      </c>
      <c r="L74" s="8" t="str">
        <f t="shared" si="13"/>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 classical type</v>
      </c>
      <c r="O74" t="str">
        <f>IF('Model output'!M73="","",'Model output'!M73)</f>
        <v/>
      </c>
      <c r="P74" t="str">
        <f>IF('Model output'!N73="","",'Model output'!N73)</f>
        <v>1.7 cm</v>
      </c>
      <c r="Q74" t="str">
        <f t="shared" si="24"/>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 ""))</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7" t="str">
        <f>IF('Model output'!S73="","",'Model output'!S73)</f>
        <v>Invades: extrathyroidal adipose tissue, Focal</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1" t="str">
        <f>IF(OR('Model output'!V73="", 'Model output'!V73="No", AND(ISERROR(SEARCH("Positive",'Model output'!V73)), ISNUMBER(SEARCH("Negative",'Model output'!V73))), AND(ISNUMBER(SEARCH("Uninvolved",'Model output'!V73)),NOT(ISNUMBER(SEARCH("margins involved",'Model output'!V73)))), ISNUMBER(SEARCH("not involved",'Model output'!V73)), ISNUMBER(SEARCH("None",'Model output'!V73)), ISNUMBER(SEARCH("Free",'Model output'!V73)), ISNUMBER(SEARCH("1 mm",'Model output'!V73)), ISNUMBER(SEARCH("0.1 CM",'Model output'!V73)), ISNUMBER(SEARCH("less than 0.2 mm",'Model output'!V73)), ISNUMBER(SEARCH("less than 0.5 mm",'Model output'!V73)), ISNUMBER(SEARCH("less than 1.0 mm",'Model output'!V73)), ISNUMBER(SEARCH("noted very close",'Model output'!V73)), ISNUMBER(SEARCH("abut",'Model output'!V73)), ISNUMBER(SEARCH("not mentioned",'Model output'!V73)), ISNUMBER(SEARCH("Cannot be assessed",'Model output'!V73)), ISNUMBER(SEARCH("Not specified",'Model output'!V73)), ISNUMBER(SEARCH("Lymphocyte invasion - present",'Model output'!V73))), "negative", "positive")</f>
        <v>negative</v>
      </c>
      <c r="AE74" s="35"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6" t="str">
        <f t="shared" si="14"/>
        <v>1b</v>
      </c>
      <c r="AG74" s="36" t="str">
        <f t="shared" si="15"/>
        <v>1a</v>
      </c>
      <c r="AH74" s="36" t="str">
        <f t="shared" si="18"/>
        <v>0</v>
      </c>
      <c r="AI74" s="42" t="str">
        <f t="shared" si="19"/>
        <v>II</v>
      </c>
      <c r="AJ74" s="39" t="s">
        <v>846</v>
      </c>
      <c r="AK74" s="41" t="s">
        <v>1087</v>
      </c>
      <c r="AL74" s="41" t="s">
        <v>1088</v>
      </c>
      <c r="AM74" s="41" t="s">
        <v>1091</v>
      </c>
      <c r="AN74" s="41" t="s">
        <v>69</v>
      </c>
      <c r="AO74" s="23">
        <f t="shared" ca="1" si="20"/>
        <v>1</v>
      </c>
      <c r="AP74" s="1">
        <f t="shared" si="21"/>
        <v>1</v>
      </c>
      <c r="AQ74" s="1">
        <f t="shared" si="22"/>
        <v>0</v>
      </c>
      <c r="AR74" s="1">
        <f t="shared" si="23"/>
        <v>1</v>
      </c>
      <c r="AS74" s="15">
        <f t="shared" si="16"/>
        <v>0</v>
      </c>
    </row>
    <row r="75" spans="1:45">
      <c r="A75" t="str">
        <f>'Model output'!A74</f>
        <v>TCGA-DJ-A2Q0</v>
      </c>
      <c r="B75" s="33">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0</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0</v>
      </c>
      <c r="F75" t="str">
        <f t="shared" si="17"/>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output'!G74)),AND(ISNUMBER(SEARCH("2",'Model output'!G74)),NOT(ISNUMBER(SEARCH("1 of 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output'!H74="","negative",IF(OR(ISNUMBER(SEARCH("lymph node",'Model output'!H74)),ISNUMBER(SEARCH("gland",'Model output'!H74)),ISNUMBER(SEARCH("lobe",'Model output'!H74)),ISNUMBER(SEARCH("isthmus",'Model output'!H74)),ISNUMBER(SEARCH("mediastinum",'Model output'!H74)),ISNUMBER(SEARCH("Not mentioned",'Model output'!H74)), ISNUMBER(SEARCH("Not applicable",'Model output'!H74)), ISNUMBER(SEARCH("paratracheal",'Model output'!H74)),ISNUMBER(SEARCH("fibroadipose tissue",'Model output'!H74)),ISNUMBER(SEARCH("thyroid node",'Model output'!H74)),ISNUMBER(SEARCH("skeletal muscle",'Model output'!H74)),ISNUMBER(SEARCH("right",'Model output'!H74)),ISNUMBER(SEARCH("left",'Model output'!H74)),ISNUMBER(SEARCH("Not specified",'Model output'!H74))),"negative","positive"))</f>
        <v>negative</v>
      </c>
      <c r="I75">
        <f>IF(OR('Model output'!I74="",'Model output'!I74="Not answered",'Model output'!I74="Not mentioned"),"",IF(ISNUMBER('Model output'!I74),'Model output'!I74,1))</f>
        <v>4</v>
      </c>
      <c r="J75">
        <f>IF(OR('Model output'!J74="",'Model output'!J74="Not answered",'Model output'!J74="Not mentioned"),"",IF(AND(ISNUMBER('Model output'!J74),'Model output'!J74&lt;=I75),'Model output'!J74,IF(AND(ISNUMBER('Model output'!J74), 'Model output'!J74&gt;=DATE(2024,1,1)), MIN(DAY('Model output'!J74), MONTH('Model output'!J74), YEAR('Model output'!J74)), IF(ISNUMBER(SEARCH("0/",'Model output'!J74)),0,IF(ISNUMBER(SEARCH("/",'Model output'!J74)), VALUE(LEFT('Model output'!J74, SEARCH("/",'Model output'!J74)-1)),1)))))</f>
        <v>0</v>
      </c>
      <c r="K75" t="str" cm="1">
        <f t="array" ref="K75">IF(COUNT(FIND({0,1,2,3,4,5,6,7,8,9},'Model output'!K74))&gt;0,'Model output'!K74,"")</f>
        <v/>
      </c>
      <c r="L75" s="8" t="str">
        <f t="shared" si="13"/>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 classical type with oncocytic features</v>
      </c>
      <c r="O75" t="str">
        <f>IF('Model output'!M74="","",'Model output'!M74)</f>
        <v/>
      </c>
      <c r="P75" t="str">
        <f>IF('Model output'!N74="","",'Model output'!N74)</f>
        <v>2.8 cm</v>
      </c>
      <c r="Q75" t="str">
        <f t="shared" si="24"/>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 ""))</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7"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1" t="str">
        <f>IF(OR('Model output'!V74="", 'Model output'!V74="No", AND(ISERROR(SEARCH("Positive",'Model output'!V74)), ISNUMBER(SEARCH("Negative",'Model output'!V74))), AND(ISNUMBER(SEARCH("Uninvolved",'Model output'!V74)),NOT(ISNUMBER(SEARCH("margins involved",'Model output'!V74)))), ISNUMBER(SEARCH("not involved",'Model output'!V74)), ISNUMBER(SEARCH("None",'Model output'!V74)), ISNUMBER(SEARCH("Free",'Model output'!V74)), ISNUMBER(SEARCH("1 mm",'Model output'!V74)), ISNUMBER(SEARCH("0.1 CM",'Model output'!V74)), ISNUMBER(SEARCH("less than 0.2 mm",'Model output'!V74)), ISNUMBER(SEARCH("less than 0.5 mm",'Model output'!V74)), ISNUMBER(SEARCH("less than 1.0 mm",'Model output'!V74)), ISNUMBER(SEARCH("noted very close",'Model output'!V74)), ISNUMBER(SEARCH("abut",'Model output'!V74)), ISNUMBER(SEARCH("not mentioned",'Model output'!V74)), ISNUMBER(SEARCH("Cannot be assessed",'Model output'!V74)), ISNUMBER(SEARCH("Not specified",'Model output'!V74)), ISNUMBER(SEARCH("Lymphocyte invasion - present",'Model output'!V74))), "negative", "positive")</f>
        <v>negative</v>
      </c>
      <c r="AE75" s="35"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6" t="str">
        <f t="shared" si="14"/>
        <v>2</v>
      </c>
      <c r="AG75" s="36" t="str">
        <f t="shared" si="15"/>
        <v>0</v>
      </c>
      <c r="AH75" s="36" t="str">
        <f t="shared" si="18"/>
        <v>0</v>
      </c>
      <c r="AI75" s="42" t="str">
        <f t="shared" si="19"/>
        <v>I</v>
      </c>
      <c r="AJ75" s="39" t="s">
        <v>844</v>
      </c>
      <c r="AK75" s="41" t="s">
        <v>1090</v>
      </c>
      <c r="AL75" s="41" t="s">
        <v>1088</v>
      </c>
      <c r="AM75" s="41" t="s">
        <v>1091</v>
      </c>
      <c r="AN75" s="41" t="s">
        <v>69</v>
      </c>
      <c r="AO75" s="23">
        <f t="shared" ca="1" si="20"/>
        <v>1</v>
      </c>
      <c r="AP75" s="1">
        <f t="shared" si="21"/>
        <v>1</v>
      </c>
      <c r="AQ75" s="1">
        <f t="shared" si="22"/>
        <v>1</v>
      </c>
      <c r="AR75" s="1">
        <f t="shared" si="23"/>
        <v>1</v>
      </c>
      <c r="AS75" s="15">
        <f t="shared" si="16"/>
        <v>1</v>
      </c>
    </row>
    <row r="76" spans="1:45">
      <c r="A76" t="str">
        <f>'Model output'!A75</f>
        <v>TCGA-DJ-A2Q1</v>
      </c>
      <c r="B76" s="33">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1</v>
      </c>
      <c r="F76" t="str">
        <f t="shared" si="17"/>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output'!G75)),AND(ISNUMBER(SEARCH("2",'Model output'!G75)),NOT(ISNUMBER(SEARCH("1 of 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output'!H75="","negative",IF(OR(ISNUMBER(SEARCH("lymph node",'Model output'!H75)),ISNUMBER(SEARCH("gland",'Model output'!H75)),ISNUMBER(SEARCH("lobe",'Model output'!H75)),ISNUMBER(SEARCH("isthmus",'Model output'!H75)),ISNUMBER(SEARCH("mediastinum",'Model output'!H75)),ISNUMBER(SEARCH("Not mentioned",'Model output'!H75)), ISNUMBER(SEARCH("Not applicable",'Model output'!H75)), ISNUMBER(SEARCH("paratracheal",'Model output'!H75)),ISNUMBER(SEARCH("fibroadipose tissue",'Model output'!H75)),ISNUMBER(SEARCH("thyroid node",'Model output'!H75)),ISNUMBER(SEARCH("skeletal muscle",'Model output'!H75)),ISNUMBER(SEARCH("right",'Model output'!H75)),ISNUMBER(SEARCH("left",'Model output'!H75)),ISNUMBER(SEARCH("Not specified",'Model output'!H75))),"negative","positive"))</f>
        <v>negative</v>
      </c>
      <c r="I76">
        <f>IF(OR('Model output'!I75="",'Model output'!I75="Not answered",'Model output'!I75="Not mentioned"),"",IF(ISNUMBER('Model output'!I75),'Model output'!I75,1))</f>
        <v>1</v>
      </c>
      <c r="J76">
        <f>IF(OR('Model output'!J75="",'Model output'!J75="Not answered",'Model output'!J75="Not mentioned"),"",IF(AND(ISNUMBER('Model output'!J75),'Model output'!J75&lt;=I76),'Model output'!J75,IF(AND(ISNUMBER('Model output'!J75), 'Model output'!J75&gt;=DATE(2024,1,1)), MIN(DAY('Model output'!J75), MONTH('Model output'!J75), YEAR('Model output'!J75)), IF(ISNUMBER(SEARCH("0/",'Model output'!J75)),0,IF(ISNUMBER(SEARCH("/",'Model output'!J75)), VALUE(LEFT('Model output'!J75, SEARCH("/",'Model output'!J75)-1)),1)))))</f>
        <v>1</v>
      </c>
      <c r="K76" t="str" cm="1">
        <f t="array" ref="K76">IF(COUNT(FIND({0,1,2,3,4,5,6,7,8,9},'Model output'!K75))&gt;0,'Model output'!K75,"")</f>
        <v>1.3cm (Right tracheo-esophageal grove and pre-tracheal lymph node), 1.2cm (Right neck nodes levels three and four)</v>
      </c>
      <c r="L76" s="8" t="str">
        <f t="shared" si="13"/>
        <v>1.3cm,1.2cm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 classical type</v>
      </c>
      <c r="O76" t="str">
        <f>IF('Model output'!M75="","",'Model output'!M75)</f>
        <v/>
      </c>
      <c r="P76" t="str">
        <f>IF('Model output'!N75="","",'Model output'!N75)</f>
        <v>1.6 cm</v>
      </c>
      <c r="Q76" t="str">
        <f t="shared" si="24"/>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1 (main tumor) + 5 papillary microcarcinomas</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 ""))</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7" t="str">
        <f>IF('Model output'!S75="","",'Model output'!S75)</f>
        <v>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Yes</v>
      </c>
      <c r="AB76" t="str">
        <f>IF(AA76&lt;&gt;"Yes","",IF(OR('Model output'!U75="",ISNUMBER(SEARCH("Not identified",'Model output'!U75))),"",'Model output'!U75))</f>
        <v/>
      </c>
      <c r="AC76" s="1" t="str">
        <f>IF(OR('Model output'!V75="", 'Model output'!V75="No", AND(ISERROR(SEARCH("Positive",'Model output'!V75)), ISNUMBER(SEARCH("Negative",'Model output'!V75))), AND(ISNUMBER(SEARCH("Uninvolved",'Model output'!V75)),NOT(ISNUMBER(SEARCH("margins involved",'Model output'!V75)))), ISNUMBER(SEARCH("not involved",'Model output'!V75)), ISNUMBER(SEARCH("None",'Model output'!V75)), ISNUMBER(SEARCH("Free",'Model output'!V75)), ISNUMBER(SEARCH("1 mm",'Model output'!V75)), ISNUMBER(SEARCH("0.1 CM",'Model output'!V75)), ISNUMBER(SEARCH("less than 0.2 mm",'Model output'!V75)), ISNUMBER(SEARCH("less than 0.5 mm",'Model output'!V75)), ISNUMBER(SEARCH("less than 1.0 mm",'Model output'!V75)), ISNUMBER(SEARCH("noted very close",'Model output'!V75)), ISNUMBER(SEARCH("abut",'Model output'!V75)), ISNUMBER(SEARCH("not mentioned",'Model output'!V75)), ISNUMBER(SEARCH("Cannot be assessed",'Model output'!V75)), ISNUMBER(SEARCH("Not specified",'Model output'!V75)), ISNUMBER(SEARCH("Lymphocyte invasion - present",'Model output'!V75))), "negative", "positive")</f>
        <v>negative</v>
      </c>
      <c r="AE76" s="35"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6" t="str">
        <f t="shared" si="14"/>
        <v>1b</v>
      </c>
      <c r="AG76" s="36" t="str">
        <f t="shared" si="15"/>
        <v>1b</v>
      </c>
      <c r="AH76" s="36" t="str">
        <f t="shared" si="18"/>
        <v>0</v>
      </c>
      <c r="AI76" s="42" t="str">
        <f t="shared" si="19"/>
        <v>I</v>
      </c>
      <c r="AJ76" s="39" t="s">
        <v>846</v>
      </c>
      <c r="AK76" s="41" t="s">
        <v>1087</v>
      </c>
      <c r="AL76" s="41" t="s">
        <v>1087</v>
      </c>
      <c r="AM76" s="41" t="s">
        <v>1091</v>
      </c>
      <c r="AN76" s="41" t="s">
        <v>69</v>
      </c>
      <c r="AO76" s="23">
        <f t="shared" ca="1" si="20"/>
        <v>1</v>
      </c>
      <c r="AP76" s="1">
        <f t="shared" si="21"/>
        <v>1</v>
      </c>
      <c r="AQ76" s="1">
        <f t="shared" si="22"/>
        <v>1</v>
      </c>
      <c r="AR76" s="1">
        <f t="shared" si="23"/>
        <v>1</v>
      </c>
      <c r="AS76" s="15">
        <f t="shared" si="16"/>
        <v>1</v>
      </c>
    </row>
    <row r="77" spans="1:45">
      <c r="A77" t="str">
        <f>'Model output'!A76</f>
        <v>TCGA-DJ-A2Q2</v>
      </c>
      <c r="B77" s="33">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7"/>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output'!G76)),AND(ISNUMBER(SEARCH("2",'Model output'!G76)),NOT(ISNUMBER(SEARCH("1 of 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output'!H76="","negative",IF(OR(ISNUMBER(SEARCH("lymph node",'Model output'!H76)),ISNUMBER(SEARCH("gland",'Model output'!H76)),ISNUMBER(SEARCH("lobe",'Model output'!H76)),ISNUMBER(SEARCH("isthmus",'Model output'!H76)),ISNUMBER(SEARCH("mediastinum",'Model output'!H76)),ISNUMBER(SEARCH("Not mentioned",'Model output'!H76)), ISNUMBER(SEARCH("Not applicable",'Model output'!H76)), ISNUMBER(SEARCH("paratracheal",'Model output'!H76)),ISNUMBER(SEARCH("fibroadipose tissue",'Model output'!H76)),ISNUMBER(SEARCH("thyroid node",'Model output'!H76)),ISNUMBER(SEARCH("skeletal muscle",'Model output'!H76)),ISNUMBER(SEARCH("right",'Model output'!H76)),ISNUMBER(SEARCH("left",'Model output'!H76)),ISNUMBER(SEARCH("Not specified",'Model output'!H76))),"negative","positive"))</f>
        <v>negative</v>
      </c>
      <c r="I77">
        <f>IF(OR('Model output'!I76="",'Model output'!I76="Not answered",'Model output'!I76="Not mentioned"),"",IF(ISNUMBER('Model output'!I76),'Model output'!I76,1))</f>
        <v>1</v>
      </c>
      <c r="J77">
        <f>IF(OR('Model output'!J76="",'Model output'!J76="Not answered",'Model output'!J76="Not mentioned"),"",IF(AND(ISNUMBER('Model output'!J76),'Model output'!J76&lt;=I77),'Model output'!J76,IF(AND(ISNUMBER('Model output'!J76), 'Model output'!J76&gt;=DATE(2024,1,1)), MIN(DAY('Model output'!J76), MONTH('Model output'!J76), YEAR('Model output'!J76)), IF(ISNUMBER(SEARCH("0/",'Model output'!J76)),0,IF(ISNUMBER(SEARCH("/",'Model output'!J76)), VALUE(LEFT('Model output'!J76, SEARCH("/",'Model output'!J76)-1)),1)))))</f>
        <v>0</v>
      </c>
      <c r="K77" t="str" cm="1">
        <f t="array" ref="K77">IF(COUNT(FIND({0,1,2,3,4,5,6,7,8,9},'Model output'!K76))&gt;0,'Model output'!K76,"")</f>
        <v/>
      </c>
      <c r="L77" s="8" t="str">
        <f t="shared" si="13"/>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
      </c>
      <c r="P77" t="str">
        <f>IF('Model output'!N76="","",'Model output'!N76)</f>
        <v>4.9 cm</v>
      </c>
      <c r="Q77" t="str">
        <f t="shared" si="24"/>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 ""))</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7"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1" t="str">
        <f>IF(OR('Model output'!V76="", 'Model output'!V76="No", AND(ISERROR(SEARCH("Positive",'Model output'!V76)), ISNUMBER(SEARCH("Negative",'Model output'!V76))), AND(ISNUMBER(SEARCH("Uninvolved",'Model output'!V76)),NOT(ISNUMBER(SEARCH("margins involved",'Model output'!V76)))), ISNUMBER(SEARCH("not involved",'Model output'!V76)), ISNUMBER(SEARCH("None",'Model output'!V76)), ISNUMBER(SEARCH("Free",'Model output'!V76)), ISNUMBER(SEARCH("1 mm",'Model output'!V76)), ISNUMBER(SEARCH("0.1 CM",'Model output'!V76)), ISNUMBER(SEARCH("less than 0.2 mm",'Model output'!V76)), ISNUMBER(SEARCH("less than 0.5 mm",'Model output'!V76)), ISNUMBER(SEARCH("less than 1.0 mm",'Model output'!V76)), ISNUMBER(SEARCH("noted very close",'Model output'!V76)), ISNUMBER(SEARCH("abut",'Model output'!V76)), ISNUMBER(SEARCH("not mentioned",'Model output'!V76)), ISNUMBER(SEARCH("Cannot be assessed",'Model output'!V76)), ISNUMBER(SEARCH("Not specified",'Model output'!V76)), ISNUMBER(SEARCH("Lymphocyte invasion - present",'Model output'!V76))), "negative", "positive")</f>
        <v>negative</v>
      </c>
      <c r="AE77" s="35"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6" t="str">
        <f t="shared" si="14"/>
        <v>3a</v>
      </c>
      <c r="AG77" s="36" t="str">
        <f t="shared" si="15"/>
        <v>0</v>
      </c>
      <c r="AH77" s="36" t="str">
        <f t="shared" si="18"/>
        <v>0</v>
      </c>
      <c r="AI77" s="42" t="str">
        <f t="shared" si="19"/>
        <v>II</v>
      </c>
      <c r="AJ77" s="39" t="s">
        <v>844</v>
      </c>
      <c r="AK77" s="41" t="s">
        <v>1092</v>
      </c>
      <c r="AL77" s="41" t="s">
        <v>1088</v>
      </c>
      <c r="AM77" s="41" t="s">
        <v>1091</v>
      </c>
      <c r="AN77" s="41" t="s">
        <v>1089</v>
      </c>
      <c r="AO77" s="23">
        <f t="shared" ca="1" si="20"/>
        <v>1</v>
      </c>
      <c r="AP77" s="1">
        <f t="shared" si="21"/>
        <v>1</v>
      </c>
      <c r="AQ77" s="1">
        <f t="shared" si="22"/>
        <v>1</v>
      </c>
      <c r="AR77" s="1">
        <f t="shared" si="23"/>
        <v>1</v>
      </c>
      <c r="AS77" s="15">
        <f t="shared" si="16"/>
        <v>1</v>
      </c>
    </row>
    <row r="78" spans="1:45">
      <c r="A78" t="str">
        <f>'Model output'!A77</f>
        <v>TCGA-DJ-A2Q3</v>
      </c>
      <c r="B78" s="33">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1</v>
      </c>
      <c r="F78" t="str">
        <f t="shared" si="17"/>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output'!G77)),AND(ISNUMBER(SEARCH("2",'Model output'!G77)),NOT(ISNUMBER(SEARCH("1 of 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output'!H77="","negative",IF(OR(ISNUMBER(SEARCH("lymph node",'Model output'!H77)),ISNUMBER(SEARCH("gland",'Model output'!H77)),ISNUMBER(SEARCH("lobe",'Model output'!H77)),ISNUMBER(SEARCH("isthmus",'Model output'!H77)),ISNUMBER(SEARCH("mediastinum",'Model output'!H77)),ISNUMBER(SEARCH("Not mentioned",'Model output'!H77)), ISNUMBER(SEARCH("Not applicable",'Model output'!H77)), ISNUMBER(SEARCH("paratracheal",'Model output'!H77)),ISNUMBER(SEARCH("fibroadipose tissue",'Model output'!H77)),ISNUMBER(SEARCH("thyroid node",'Model output'!H77)),ISNUMBER(SEARCH("skeletal muscle",'Model output'!H77)),ISNUMBER(SEARCH("right",'Model output'!H77)),ISNUMBER(SEARCH("left",'Model output'!H77)),ISNUMBER(SEARCH("Not specified",'Model output'!H77))),"negative","positive"))</f>
        <v>negative</v>
      </c>
      <c r="I78">
        <f>IF(OR('Model output'!I77="",'Model output'!I77="Not answered",'Model output'!I77="Not mentioned"),"",IF(ISNUMBER('Model output'!I77),'Model output'!I77,1))</f>
        <v>3</v>
      </c>
      <c r="J78">
        <f>IF(OR('Model output'!J77="",'Model output'!J77="Not answered",'Model output'!J77="Not mentioned"),"",IF(AND(ISNUMBER('Model output'!J77),'Model output'!J77&lt;=I78),'Model output'!J77,IF(AND(ISNUMBER('Model output'!J77), 'Model output'!J77&gt;=DATE(2024,1,1)), MIN(DAY('Model output'!J77), MONTH('Model output'!J77), YEAR('Model output'!J77)), IF(ISNUMBER(SEARCH("0/",'Model output'!J77)),0,IF(ISNUMBER(SEARCH("/",'Model output'!J77)), VALUE(LEFT('Model output'!J77, SEARCH("/",'Model output'!J77)-1)),1)))))</f>
        <v>1</v>
      </c>
      <c r="K78" t="str" cm="1">
        <f t="array" ref="K78">IF(COUNT(FIND({0,1,2,3,4,5,6,7,8,9},'Model output'!K77))&gt;0,'Model output'!K77,"")</f>
        <v>0.55 cm</v>
      </c>
      <c r="L78" s="8" t="str">
        <f t="shared" si="13"/>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24"/>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 ""))</f>
        <v>Not mentioned in the provided clinical note</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7"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Yes</v>
      </c>
      <c r="AB78" t="str">
        <f>IF(AA78&lt;&gt;"Yes","",IF(OR('Model output'!U77="",ISNUMBER(SEARCH("Not identified",'Model output'!U77))),"",'Model output'!U77))</f>
        <v>Not mentioned in the provided clinical note</v>
      </c>
      <c r="AC78" s="1" t="str">
        <f>IF(OR('Model output'!V77="", 'Model output'!V77="No", AND(ISERROR(SEARCH("Positive",'Model output'!V77)), ISNUMBER(SEARCH("Negative",'Model output'!V77))), AND(ISNUMBER(SEARCH("Uninvolved",'Model output'!V77)),NOT(ISNUMBER(SEARCH("margins involved",'Model output'!V77)))), ISNUMBER(SEARCH("not involved",'Model output'!V77)), ISNUMBER(SEARCH("None",'Model output'!V77)), ISNUMBER(SEARCH("Free",'Model output'!V77)), ISNUMBER(SEARCH("1 mm",'Model output'!V77)), ISNUMBER(SEARCH("0.1 CM",'Model output'!V77)), ISNUMBER(SEARCH("less than 0.2 mm",'Model output'!V77)), ISNUMBER(SEARCH("less than 0.5 mm",'Model output'!V77)), ISNUMBER(SEARCH("less than 1.0 mm",'Model output'!V77)), ISNUMBER(SEARCH("noted very close",'Model output'!V77)), ISNUMBER(SEARCH("abut",'Model output'!V77)), ISNUMBER(SEARCH("not mentioned",'Model output'!V77)), ISNUMBER(SEARCH("Cannot be assessed",'Model output'!V77)), ISNUMBER(SEARCH("Not specified",'Model output'!V77)), ISNUMBER(SEARCH("Lymphocyte invasion - present",'Model output'!V77))), "negative", "positive")</f>
        <v>negative</v>
      </c>
      <c r="AE78" s="35"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6" t="str">
        <f t="shared" si="14"/>
        <v>3b</v>
      </c>
      <c r="AG78" s="36" t="str">
        <f t="shared" si="15"/>
        <v>1a</v>
      </c>
      <c r="AH78" s="36" t="str">
        <f t="shared" si="18"/>
        <v>0</v>
      </c>
      <c r="AI78" s="42" t="str">
        <f t="shared" si="19"/>
        <v>II</v>
      </c>
      <c r="AJ78" s="39" t="s">
        <v>843</v>
      </c>
      <c r="AK78" s="41" t="s">
        <v>1086</v>
      </c>
      <c r="AL78" s="41" t="s">
        <v>667</v>
      </c>
      <c r="AM78" s="41" t="s">
        <v>1091</v>
      </c>
      <c r="AN78" s="41" t="s">
        <v>1089</v>
      </c>
      <c r="AO78" s="23">
        <f t="shared" si="20"/>
        <v>1</v>
      </c>
      <c r="AP78" s="1">
        <f t="shared" si="21"/>
        <v>1</v>
      </c>
      <c r="AQ78" s="1">
        <f t="shared" si="22"/>
        <v>1</v>
      </c>
      <c r="AR78" s="1">
        <f t="shared" si="23"/>
        <v>1</v>
      </c>
      <c r="AS78" s="15">
        <f t="shared" si="16"/>
        <v>1</v>
      </c>
    </row>
    <row r="79" spans="1:45">
      <c r="A79" t="str">
        <f>'Model output'!A78</f>
        <v>TCGA-DJ-A2Q5</v>
      </c>
      <c r="B79" s="33">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17"/>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output'!G78)),AND(ISNUMBER(SEARCH("2",'Model output'!G78)),NOT(ISNUMBER(SEARCH("1 of 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output'!H78="","negative",IF(OR(ISNUMBER(SEARCH("lymph node",'Model output'!H78)),ISNUMBER(SEARCH("gland",'Model output'!H78)),ISNUMBER(SEARCH("lobe",'Model output'!H78)),ISNUMBER(SEARCH("isthmus",'Model output'!H78)),ISNUMBER(SEARCH("mediastinum",'Model output'!H78)),ISNUMBER(SEARCH("Not mentioned",'Model output'!H78)), ISNUMBER(SEARCH("Not applicable",'Model output'!H78)), ISNUMBER(SEARCH("paratracheal",'Model output'!H78)),ISNUMBER(SEARCH("fibroadipose tissue",'Model output'!H78)),ISNUMBER(SEARCH("thyroid node",'Model output'!H78)),ISNUMBER(SEARCH("skeletal muscle",'Model output'!H78)),ISNUMBER(SEARCH("right",'Model output'!H78)),ISNUMBER(SEARCH("left",'Model output'!H78)),ISNUMBER(SEARCH("Not specified",'Model output'!H78))),"negative","positive"))</f>
        <v>negative</v>
      </c>
      <c r="I79">
        <f>IF(OR('Model output'!I78="",'Model output'!I78="Not answered",'Model output'!I78="Not mentioned"),"",IF(ISNUMBER('Model output'!I78),'Model output'!I78,1))</f>
        <v>5</v>
      </c>
      <c r="J79">
        <f>IF(OR('Model output'!J78="",'Model output'!J78="Not answered",'Model output'!J78="Not mentioned"),"",IF(AND(ISNUMBER('Model output'!J78),'Model output'!J78&lt;=I79),'Model output'!J78,IF(AND(ISNUMBER('Model output'!J78), 'Model output'!J78&gt;=DATE(2024,1,1)), MIN(DAY('Model output'!J78), MONTH('Model output'!J78), YEAR('Model output'!J78)), IF(ISNUMBER(SEARCH("0/",'Model output'!J78)),0,IF(ISNUMBER(SEARCH("/",'Model output'!J78)), VALUE(LEFT('Model output'!J78, SEARCH("/",'Model output'!J78)-1)),1)))))</f>
        <v>2</v>
      </c>
      <c r="K79" t="str" cm="1">
        <f t="array" ref="K79">IF(COUNT(FIND({0,1,2,3,4,5,6,7,8,9},'Model output'!K78))&gt;0,'Model output'!K78,"")</f>
        <v>['0.6cm', '1.2cm']</v>
      </c>
      <c r="L79" s="8" t="str">
        <f t="shared" si="13"/>
        <v>0.6cm,1.2cm</v>
      </c>
      <c r="M79" cm="1">
        <f t="array" ref="M79">IF(L79="","",IF(ISNUMBER(SEARCH("cm",L79)),MAX(VALUE(SUBSTITUTE(_xlfn.FILTERXML("&lt;t&gt;&lt;s&gt;"&amp;SUBSTITUTE(L79,",","&lt;/s&gt;&lt;s&gt;")&amp;"&lt;/s&gt;&lt;/t&gt;","//s"),"cm",""))),MAX(VALUE(SUBSTITUTE(_xlfn.FILTERXML("&lt;t&gt;&lt;s&gt;"&amp;SUBSTITUTE(L79,",","&lt;/s&gt;&lt;s&gt;")&amp;"&lt;/s&gt;&lt;/t&gt;","//s"),"mm","")))/10))</f>
        <v>1.2</v>
      </c>
      <c r="N79" t="str">
        <f>IF('Model output'!L78="","",'Model output'!L78)</f>
        <v>Papillary carcinoma, classical type</v>
      </c>
      <c r="O79" t="str">
        <f>IF('Model output'!M78="","",'Model output'!M78)</f>
        <v/>
      </c>
      <c r="P79" t="str">
        <f>IF('Model output'!N78="","",'Model output'!N78)</f>
        <v>4 cm</v>
      </c>
      <c r="Q79" t="str">
        <f t="shared" si="24"/>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 ""))</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7" t="str">
        <f>IF('Model output'!S78="","",'Model output'!S78)</f>
        <v>Not identified</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1" t="str">
        <f>IF(OR('Model output'!V78="", 'Model output'!V78="No", AND(ISERROR(SEARCH("Positive",'Model output'!V78)), ISNUMBER(SEARCH("Negative",'Model output'!V78))), AND(ISNUMBER(SEARCH("Uninvolved",'Model output'!V78)),NOT(ISNUMBER(SEARCH("margins involved",'Model output'!V78)))), ISNUMBER(SEARCH("not involved",'Model output'!V78)), ISNUMBER(SEARCH("None",'Model output'!V78)), ISNUMBER(SEARCH("Free",'Model output'!V78)), ISNUMBER(SEARCH("1 mm",'Model output'!V78)), ISNUMBER(SEARCH("0.1 CM",'Model output'!V78)), ISNUMBER(SEARCH("less than 0.2 mm",'Model output'!V78)), ISNUMBER(SEARCH("less than 0.5 mm",'Model output'!V78)), ISNUMBER(SEARCH("less than 1.0 mm",'Model output'!V78)), ISNUMBER(SEARCH("noted very close",'Model output'!V78)), ISNUMBER(SEARCH("abut",'Model output'!V78)), ISNUMBER(SEARCH("not mentioned",'Model output'!V78)), ISNUMBER(SEARCH("Cannot be assessed",'Model output'!V78)), ISNUMBER(SEARCH("Not specified",'Model output'!V78)), ISNUMBER(SEARCH("Lymphocyte invasion - present",'Model output'!V78))), "negative", "positive")</f>
        <v>negative</v>
      </c>
      <c r="AE79" s="35"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6" t="str">
        <f t="shared" si="14"/>
        <v>2</v>
      </c>
      <c r="AG79" s="36" t="str">
        <f t="shared" si="15"/>
        <v>1b</v>
      </c>
      <c r="AH79" s="36" t="str">
        <f t="shared" si="18"/>
        <v>0</v>
      </c>
      <c r="AI79" s="42" t="str">
        <f t="shared" si="19"/>
        <v>I</v>
      </c>
      <c r="AJ79" s="39" t="s">
        <v>846</v>
      </c>
      <c r="AK79" s="41" t="s">
        <v>1090</v>
      </c>
      <c r="AL79" s="41" t="s">
        <v>1087</v>
      </c>
      <c r="AM79" s="41" t="s">
        <v>1091</v>
      </c>
      <c r="AN79" s="41" t="s">
        <v>69</v>
      </c>
      <c r="AO79" s="23">
        <f t="shared" ca="1" si="20"/>
        <v>1</v>
      </c>
      <c r="AP79" s="1">
        <f t="shared" si="21"/>
        <v>1</v>
      </c>
      <c r="AQ79" s="1">
        <f t="shared" si="22"/>
        <v>1</v>
      </c>
      <c r="AR79" s="1">
        <f t="shared" si="23"/>
        <v>1</v>
      </c>
      <c r="AS79" s="15">
        <f t="shared" si="16"/>
        <v>1</v>
      </c>
    </row>
    <row r="80" spans="1:45">
      <c r="A80" t="str">
        <f>'Model output'!A79</f>
        <v>TCGA-DJ-A2Q6</v>
      </c>
      <c r="B80" s="33">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7"/>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output'!G79)),AND(ISNUMBER(SEARCH("2",'Model output'!G79)),NOT(ISNUMBER(SEARCH("1 of 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output'!H79="","negative",IF(OR(ISNUMBER(SEARCH("lymph node",'Model output'!H79)),ISNUMBER(SEARCH("gland",'Model output'!H79)),ISNUMBER(SEARCH("lobe",'Model output'!H79)),ISNUMBER(SEARCH("isthmus",'Model output'!H79)),ISNUMBER(SEARCH("mediastinum",'Model output'!H79)),ISNUMBER(SEARCH("Not mentioned",'Model output'!H79)), ISNUMBER(SEARCH("Not applicable",'Model output'!H79)), ISNUMBER(SEARCH("paratracheal",'Model output'!H79)),ISNUMBER(SEARCH("fibroadipose tissue",'Model output'!H79)),ISNUMBER(SEARCH("thyroid node",'Model output'!H79)),ISNUMBER(SEARCH("skeletal muscle",'Model output'!H79)),ISNUMBER(SEARCH("right",'Model output'!H79)),ISNUMBER(SEARCH("left",'Model output'!H79)),ISNUMBER(SEARCH("Not specified",'Model output'!H79))),"negative","positive"))</f>
        <v>negative</v>
      </c>
      <c r="I80">
        <f>IF(OR('Model output'!I79="",'Model output'!I79="Not answered",'Model output'!I79="Not mentioned"),"",IF(ISNUMBER('Model output'!I79),'Model output'!I79,1))</f>
        <v>16</v>
      </c>
      <c r="J80">
        <f>IF(OR('Model output'!J79="",'Model output'!J79="Not answered",'Model output'!J79="Not mentioned"),"",IF(AND(ISNUMBER('Model output'!J79),'Model output'!J79&lt;=I80),'Model output'!J79,IF(AND(ISNUMBER('Model output'!J79), 'Model output'!J79&gt;=DATE(2024,1,1)), MIN(DAY('Model output'!J79), MONTH('Model output'!J79), YEAR('Model output'!J79)), IF(ISNUMBER(SEARCH("0/",'Model output'!J79)),0,IF(ISNUMBER(SEARCH("/",'Model output'!J79)), VALUE(LEFT('Model output'!J79, SEARCH("/",'Model output'!J79)-1)),1)))))</f>
        <v>5</v>
      </c>
      <c r="K80" t="str" cm="1">
        <f t="array" ref="K80">IF(COUNT(FIND({0,1,2,3,4,5,6,7,8,9},'Model output'!K79))&gt;0,'Model output'!K79,"")</f>
        <v>1.1cm</v>
      </c>
      <c r="L80" s="8" t="str">
        <f t="shared" si="13"/>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 carcinoma</v>
      </c>
      <c r="O80" t="str">
        <f>IF('Model output'!M79="","",'Model output'!M79)</f>
        <v/>
      </c>
      <c r="P80" t="str">
        <f>IF('Model output'!N79="","",'Model output'!N79)</f>
        <v>Tumor foci range from 0.1 cm to 1.1 cm in greatest dimension</v>
      </c>
      <c r="Q80" t="str">
        <f t="shared" si="24"/>
        <v>0.1cm,1.1cm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 ""))</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7" t="str">
        <f>IF('Model output'!S79="","",'Model output'!S79)</f>
        <v>invades : 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1" t="str">
        <f>IF(OR('Model output'!V79="", 'Model output'!V79="No", AND(ISERROR(SEARCH("Positive",'Model output'!V79)), ISNUMBER(SEARCH("Negative",'Model output'!V79))), AND(ISNUMBER(SEARCH("Uninvolved",'Model output'!V79)),NOT(ISNUMBER(SEARCH("margins involved",'Model output'!V79)))), ISNUMBER(SEARCH("not involved",'Model output'!V79)), ISNUMBER(SEARCH("None",'Model output'!V79)), ISNUMBER(SEARCH("Free",'Model output'!V79)), ISNUMBER(SEARCH("1 mm",'Model output'!V79)), ISNUMBER(SEARCH("0.1 CM",'Model output'!V79)), ISNUMBER(SEARCH("less than 0.2 mm",'Model output'!V79)), ISNUMBER(SEARCH("less than 0.5 mm",'Model output'!V79)), ISNUMBER(SEARCH("less than 1.0 mm",'Model output'!V79)), ISNUMBER(SEARCH("noted very close",'Model output'!V79)), ISNUMBER(SEARCH("abut",'Model output'!V79)), ISNUMBER(SEARCH("not mentioned",'Model output'!V79)), ISNUMBER(SEARCH("Cannot be assessed",'Model output'!V79)), ISNUMBER(SEARCH("Not specified",'Model output'!V79)), ISNUMBER(SEARCH("Lymphocyte invasion - present",'Model output'!V79))), "negative", "positive")</f>
        <v>negative</v>
      </c>
      <c r="AE80" s="35"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6" t="str">
        <f t="shared" si="14"/>
        <v>1b</v>
      </c>
      <c r="AG80" s="36" t="str">
        <f t="shared" si="15"/>
        <v>1b</v>
      </c>
      <c r="AH80" s="36" t="str">
        <f t="shared" si="18"/>
        <v>0</v>
      </c>
      <c r="AI80" s="42" t="str">
        <f t="shared" si="19"/>
        <v>I</v>
      </c>
      <c r="AJ80" s="39" t="s">
        <v>846</v>
      </c>
      <c r="AK80" s="41" t="s">
        <v>1087</v>
      </c>
      <c r="AL80" s="41" t="s">
        <v>1087</v>
      </c>
      <c r="AM80" s="41" t="s">
        <v>1091</v>
      </c>
      <c r="AN80" s="41" t="s">
        <v>69</v>
      </c>
      <c r="AO80" s="23">
        <f t="shared" ca="1" si="20"/>
        <v>1</v>
      </c>
      <c r="AP80" s="1">
        <f t="shared" si="21"/>
        <v>1</v>
      </c>
      <c r="AQ80" s="1">
        <f t="shared" si="22"/>
        <v>1</v>
      </c>
      <c r="AR80" s="1">
        <f t="shared" si="23"/>
        <v>1</v>
      </c>
      <c r="AS80" s="15">
        <f t="shared" si="16"/>
        <v>1</v>
      </c>
    </row>
    <row r="81" spans="1:45">
      <c r="A81" t="str">
        <f>'Model output'!A80</f>
        <v>TCGA-DJ-A2Q7</v>
      </c>
      <c r="B81" s="33">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1</v>
      </c>
      <c r="F81" t="str">
        <f t="shared" si="17"/>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output'!G80)),AND(ISNUMBER(SEARCH("2",'Model output'!G80)),NOT(ISNUMBER(SEARCH("1 of 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output'!H80="","negative",IF(OR(ISNUMBER(SEARCH("lymph node",'Model output'!H80)),ISNUMBER(SEARCH("gland",'Model output'!H80)),ISNUMBER(SEARCH("lobe",'Model output'!H80)),ISNUMBER(SEARCH("isthmus",'Model output'!H80)),ISNUMBER(SEARCH("mediastinum",'Model output'!H80)),ISNUMBER(SEARCH("Not mentioned",'Model output'!H80)), ISNUMBER(SEARCH("Not applicable",'Model output'!H80)), ISNUMBER(SEARCH("paratracheal",'Model output'!H80)),ISNUMBER(SEARCH("fibroadipose tissue",'Model output'!H80)),ISNUMBER(SEARCH("thyroid node",'Model output'!H80)),ISNUMBER(SEARCH("skeletal muscle",'Model output'!H80)),ISNUMBER(SEARCH("right",'Model output'!H80)),ISNUMBER(SEARCH("left",'Model output'!H80)),ISNUMBER(SEARCH("Not specified",'Model output'!H80))),"negative","positive"))</f>
        <v>negative</v>
      </c>
      <c r="I81">
        <f>IF(OR('Model output'!I80="",'Model output'!I80="Not answered",'Model output'!I80="Not mentioned"),"",IF(ISNUMBER('Model output'!I80),'Model output'!I80,1))</f>
        <v>2</v>
      </c>
      <c r="J81">
        <f>IF(OR('Model output'!J80="",'Model output'!J80="Not answered",'Model output'!J80="Not mentioned"),"",IF(AND(ISNUMBER('Model output'!J80),'Model output'!J80&lt;=I81),'Model output'!J80,IF(AND(ISNUMBER('Model output'!J80), 'Model output'!J80&gt;=DATE(2024,1,1)), MIN(DAY('Model output'!J80), MONTH('Model output'!J80), YEAR('Model output'!J80)), IF(ISNUMBER(SEARCH("0/",'Model output'!J80)),0,IF(ISNUMBER(SEARCH("/",'Model output'!J80)), VALUE(LEFT('Model output'!J80, SEARCH("/",'Model output'!J80)-1)),1)))))</f>
        <v>2</v>
      </c>
      <c r="K81" t="str" cm="1">
        <f t="array" ref="K81">IF(COUNT(FIND({0,1,2,3,4,5,6,7,8,9},'Model output'!K80))&gt;0,'Model output'!K80,"")</f>
        <v>0.8cm</v>
      </c>
      <c r="L81" s="8" t="str">
        <f t="shared" si="13"/>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 classical type</v>
      </c>
      <c r="O81" t="str">
        <f>IF('Model output'!M80="","",'Model output'!M80)</f>
        <v/>
      </c>
      <c r="P81" t="str">
        <f>IF('Model output'!N80="","",'Model output'!N80)</f>
        <v>2.5 cm</v>
      </c>
      <c r="Q81" t="str">
        <f t="shared" si="24"/>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1</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 ""))</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7" t="str">
        <f>IF('Model output'!S80="","",'Model output'!S80)</f>
        <v>Invades:extrathyroidal fibrous tissue, Focal</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1" t="str">
        <f>IF(OR('Model output'!V80="", 'Model output'!V80="No", AND(ISERROR(SEARCH("Positive",'Model output'!V80)), ISNUMBER(SEARCH("Negative",'Model output'!V80))), AND(ISNUMBER(SEARCH("Uninvolved",'Model output'!V80)),NOT(ISNUMBER(SEARCH("margins involved",'Model output'!V80)))), ISNUMBER(SEARCH("not involved",'Model output'!V80)), ISNUMBER(SEARCH("None",'Model output'!V80)), ISNUMBER(SEARCH("Free",'Model output'!V80)), ISNUMBER(SEARCH("1 mm",'Model output'!V80)), ISNUMBER(SEARCH("0.1 CM",'Model output'!V80)), ISNUMBER(SEARCH("less than 0.2 mm",'Model output'!V80)), ISNUMBER(SEARCH("less than 0.5 mm",'Model output'!V80)), ISNUMBER(SEARCH("less than 1.0 mm",'Model output'!V80)), ISNUMBER(SEARCH("noted very close",'Model output'!V80)), ISNUMBER(SEARCH("abut",'Model output'!V80)), ISNUMBER(SEARCH("not mentioned",'Model output'!V80)), ISNUMBER(SEARCH("Cannot be assessed",'Model output'!V80)), ISNUMBER(SEARCH("Not specified",'Model output'!V80)), ISNUMBER(SEARCH("Lymphocyte invasion - present",'Model output'!V80))), "negative", "positive")</f>
        <v>positive</v>
      </c>
      <c r="AE81" s="35"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6" t="str">
        <f t="shared" si="14"/>
        <v>2</v>
      </c>
      <c r="AG81" s="36" t="str">
        <f t="shared" si="15"/>
        <v>1b</v>
      </c>
      <c r="AH81" s="36" t="str">
        <f t="shared" si="18"/>
        <v>0</v>
      </c>
      <c r="AI81" s="42" t="str">
        <f t="shared" si="19"/>
        <v>I</v>
      </c>
      <c r="AJ81" s="39" t="s">
        <v>843</v>
      </c>
      <c r="AK81" s="41" t="s">
        <v>1090</v>
      </c>
      <c r="AL81" s="41" t="s">
        <v>667</v>
      </c>
      <c r="AM81" s="41" t="s">
        <v>1091</v>
      </c>
      <c r="AN81" s="41" t="s">
        <v>69</v>
      </c>
      <c r="AO81" s="23">
        <f t="shared" si="20"/>
        <v>1</v>
      </c>
      <c r="AP81" s="1">
        <f t="shared" si="21"/>
        <v>1</v>
      </c>
      <c r="AQ81" s="1">
        <f t="shared" si="22"/>
        <v>0</v>
      </c>
      <c r="AR81" s="1">
        <f t="shared" si="23"/>
        <v>1</v>
      </c>
      <c r="AS81" s="15">
        <f t="shared" si="16"/>
        <v>1</v>
      </c>
    </row>
    <row r="82" spans="1:45">
      <c r="A82" t="str">
        <f>'Model output'!A81</f>
        <v>TCGA-DJ-A2Q8</v>
      </c>
      <c r="B82" s="33">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7"/>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output'!G81)),AND(ISNUMBER(SEARCH("2",'Model output'!G81)),NOT(ISNUMBER(SEARCH("1 of 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output'!H81="","negative",IF(OR(ISNUMBER(SEARCH("lymph node",'Model output'!H81)),ISNUMBER(SEARCH("gland",'Model output'!H81)),ISNUMBER(SEARCH("lobe",'Model output'!H81)),ISNUMBER(SEARCH("isthmus",'Model output'!H81)),ISNUMBER(SEARCH("mediastinum",'Model output'!H81)),ISNUMBER(SEARCH("Not mentioned",'Model output'!H81)), ISNUMBER(SEARCH("Not applicable",'Model output'!H81)), ISNUMBER(SEARCH("paratracheal",'Model output'!H81)),ISNUMBER(SEARCH("fibroadipose tissue",'Model output'!H81)),ISNUMBER(SEARCH("thyroid node",'Model output'!H81)),ISNUMBER(SEARCH("skeletal muscle",'Model output'!H81)),ISNUMBER(SEARCH("right",'Model output'!H81)),ISNUMBER(SEARCH("left",'Model output'!H81)),ISNUMBER(SEARCH("Not specified",'Model output'!H81))),"negative","positive"))</f>
        <v>negative</v>
      </c>
      <c r="I82">
        <f>IF(OR('Model output'!I81="",'Model output'!I81="Not answered",'Model output'!I81="Not mentioned"),"",IF(ISNUMBER('Model output'!I81),'Model output'!I81,1))</f>
        <v>1</v>
      </c>
      <c r="J82">
        <f>IF(OR('Model output'!J81="",'Model output'!J81="Not answered",'Model output'!J81="Not mentioned"),"",IF(AND(ISNUMBER('Model output'!J81),'Model output'!J81&lt;=I82),'Model output'!J81,IF(AND(ISNUMBER('Model output'!J81), 'Model output'!J81&gt;=DATE(2024,1,1)), MIN(DAY('Model output'!J81), MONTH('Model output'!J81), YEAR('Model output'!J81)), IF(ISNUMBER(SEARCH("0/",'Model output'!J81)),0,IF(ISNUMBER(SEARCH("/",'Model output'!J81)), VALUE(LEFT('Model output'!J81, SEARCH("/",'Model output'!J81)-1)),1)))))</f>
        <v>0</v>
      </c>
      <c r="K82" t="str" cm="1">
        <f t="array" ref="K82">IF(COUNT(FIND({0,1,2,3,4,5,6,7,8,9},'Model output'!K81))&gt;0,'Model output'!K81,"")</f>
        <v/>
      </c>
      <c r="L82" s="8" t="str">
        <f t="shared" si="13"/>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
      </c>
      <c r="P82" t="str">
        <f>IF('Model output'!N81="","",'Model output'!N81)</f>
        <v>0.9 cm</v>
      </c>
      <c r="Q82" t="str">
        <f t="shared" si="24"/>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 ""))</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7"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1" t="str">
        <f>IF(OR('Model output'!V81="", 'Model output'!V81="No", AND(ISERROR(SEARCH("Positive",'Model output'!V81)), ISNUMBER(SEARCH("Negative",'Model output'!V81))), AND(ISNUMBER(SEARCH("Uninvolved",'Model output'!V81)),NOT(ISNUMBER(SEARCH("margins involved",'Model output'!V81)))), ISNUMBER(SEARCH("not involved",'Model output'!V81)), ISNUMBER(SEARCH("None",'Model output'!V81)), ISNUMBER(SEARCH("Free",'Model output'!V81)), ISNUMBER(SEARCH("1 mm",'Model output'!V81)), ISNUMBER(SEARCH("0.1 CM",'Model output'!V81)), ISNUMBER(SEARCH("less than 0.2 mm",'Model output'!V81)), ISNUMBER(SEARCH("less than 0.5 mm",'Model output'!V81)), ISNUMBER(SEARCH("less than 1.0 mm",'Model output'!V81)), ISNUMBER(SEARCH("noted very close",'Model output'!V81)), ISNUMBER(SEARCH("abut",'Model output'!V81)), ISNUMBER(SEARCH("not mentioned",'Model output'!V81)), ISNUMBER(SEARCH("Cannot be assessed",'Model output'!V81)), ISNUMBER(SEARCH("Not specified",'Model output'!V81)), ISNUMBER(SEARCH("Lymphocyte invasion - present",'Model output'!V81))), "negative", "positive")</f>
        <v>negative</v>
      </c>
      <c r="AE82" s="35"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6" t="str">
        <f t="shared" si="14"/>
        <v>1a</v>
      </c>
      <c r="AG82" s="36" t="str">
        <f t="shared" si="15"/>
        <v>0</v>
      </c>
      <c r="AH82" s="36" t="str">
        <f t="shared" si="18"/>
        <v>0</v>
      </c>
      <c r="AI82" s="42" t="str">
        <f t="shared" si="19"/>
        <v>I</v>
      </c>
      <c r="AJ82" s="39" t="s">
        <v>844</v>
      </c>
      <c r="AK82" s="41" t="s">
        <v>667</v>
      </c>
      <c r="AL82" s="41" t="s">
        <v>1088</v>
      </c>
      <c r="AM82" s="41" t="s">
        <v>1091</v>
      </c>
      <c r="AN82" s="41" t="s">
        <v>69</v>
      </c>
      <c r="AO82" s="23">
        <f t="shared" ca="1" si="20"/>
        <v>1</v>
      </c>
      <c r="AP82" s="1">
        <f t="shared" si="21"/>
        <v>1</v>
      </c>
      <c r="AQ82" s="1">
        <f t="shared" si="22"/>
        <v>1</v>
      </c>
      <c r="AR82" s="1">
        <f t="shared" si="23"/>
        <v>1</v>
      </c>
      <c r="AS82" s="15">
        <f t="shared" si="16"/>
        <v>1</v>
      </c>
    </row>
    <row r="83" spans="1:45">
      <c r="A83" t="str">
        <f>'Model output'!A82</f>
        <v>TCGA-DJ-A2QA</v>
      </c>
      <c r="B83" s="33">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0</v>
      </c>
      <c r="F83" t="str">
        <f t="shared" si="17"/>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output'!G82)),AND(ISNUMBER(SEARCH("2",'Model output'!G82)),NOT(ISNUMBER(SEARCH("1 of 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central</v>
      </c>
      <c r="H83" t="str">
        <f>IF('Model output'!H82="","negative",IF(OR(ISNUMBER(SEARCH("lymph node",'Model output'!H82)),ISNUMBER(SEARCH("gland",'Model output'!H82)),ISNUMBER(SEARCH("lobe",'Model output'!H82)),ISNUMBER(SEARCH("isthmus",'Model output'!H82)),ISNUMBER(SEARCH("mediastinum",'Model output'!H82)),ISNUMBER(SEARCH("Not mentioned",'Model output'!H82)), ISNUMBER(SEARCH("Not applicable",'Model output'!H82)), ISNUMBER(SEARCH("paratracheal",'Model output'!H82)),ISNUMBER(SEARCH("fibroadipose tissue",'Model output'!H82)),ISNUMBER(SEARCH("thyroid node",'Model output'!H82)),ISNUMBER(SEARCH("skeletal muscle",'Model output'!H82)),ISNUMBER(SEARCH("right",'Model output'!H82)),ISNUMBER(SEARCH("left",'Model output'!H82)),ISNUMBER(SEARCH("Not specified",'Model output'!H82))),"negative","positive"))</f>
        <v>negative</v>
      </c>
      <c r="I83">
        <f>IF(OR('Model output'!I82="",'Model output'!I82="Not answered",'Model output'!I82="Not mentioned"),"",IF(ISNUMBER('Model output'!I82),'Model output'!I82,1))</f>
        <v>1</v>
      </c>
      <c r="J83">
        <f>IF(OR('Model output'!J82="",'Model output'!J82="Not answered",'Model output'!J82="Not mentioned"),"",IF(AND(ISNUMBER('Model output'!J82),'Model output'!J82&lt;=I83),'Model output'!J82,IF(AND(ISNUMBER('Model output'!J82), 'Model output'!J82&gt;=DATE(2024,1,1)), MIN(DAY('Model output'!J82), MONTH('Model output'!J82), YEAR('Model output'!J82)), IF(ISNUMBER(SEARCH("0/",'Model output'!J82)),0,IF(ISNUMBER(SEARCH("/",'Model output'!J82)), VALUE(LEFT('Model output'!J82, SEARCH("/",'Model output'!J82)-1)),1)))))</f>
        <v>1</v>
      </c>
      <c r="K83" t="str" cm="1">
        <f t="array" ref="K83">IF(COUNT(FIND({0,1,2,3,4,5,6,7,8,9},'Model output'!K82))&gt;0,'Model output'!K82,"")</f>
        <v/>
      </c>
      <c r="L83" s="8" t="str">
        <f t="shared" si="13"/>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 carcinoma, follicular variant</v>
      </c>
      <c r="O83" t="str">
        <f>IF('Model output'!M82="","",'Model output'!M82)</f>
        <v>Infiltrative</v>
      </c>
      <c r="P83" t="str">
        <f>IF('Model output'!N82="","",'Model output'!N82)</f>
        <v>1.3 cm</v>
      </c>
      <c r="Q83" t="str">
        <f t="shared" si="24"/>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 ""))</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7" t="str">
        <f>IF('Model output'!S82="","",'Model output'!S82)</f>
        <v>Invades: 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No</v>
      </c>
      <c r="AB83" t="str">
        <f>IF(AA83&lt;&gt;"Yes","",IF(OR('Model output'!U82="",ISNUMBER(SEARCH("Not identified",'Model output'!U82))),"",'Model output'!U82))</f>
        <v/>
      </c>
      <c r="AC83" s="1" t="str">
        <f>IF(OR('Model output'!V82="", 'Model output'!V82="No", AND(ISERROR(SEARCH("Positive",'Model output'!V82)), ISNUMBER(SEARCH("Negative",'Model output'!V82))), AND(ISNUMBER(SEARCH("Uninvolved",'Model output'!V82)),NOT(ISNUMBER(SEARCH("margins involved",'Model output'!V82)))), ISNUMBER(SEARCH("not involved",'Model output'!V82)), ISNUMBER(SEARCH("None",'Model output'!V82)), ISNUMBER(SEARCH("Free",'Model output'!V82)), ISNUMBER(SEARCH("1 mm",'Model output'!V82)), ISNUMBER(SEARCH("0.1 CM",'Model output'!V82)), ISNUMBER(SEARCH("less than 0.2 mm",'Model output'!V82)), ISNUMBER(SEARCH("less than 0.5 mm",'Model output'!V82)), ISNUMBER(SEARCH("less than 1.0 mm",'Model output'!V82)), ISNUMBER(SEARCH("noted very close",'Model output'!V82)), ISNUMBER(SEARCH("abut",'Model output'!V82)), ISNUMBER(SEARCH("not mentioned",'Model output'!V82)), ISNUMBER(SEARCH("Cannot be assessed",'Model output'!V82)), ISNUMBER(SEARCH("Not specified",'Model output'!V82)), ISNUMBER(SEARCH("Lymphocyte invasion - present",'Model output'!V82))), "negative", "positive")</f>
        <v>negative</v>
      </c>
      <c r="AE83" s="35"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6" t="str">
        <f t="shared" si="14"/>
        <v>1b</v>
      </c>
      <c r="AG83" s="36" t="str">
        <f t="shared" si="15"/>
        <v>1a</v>
      </c>
      <c r="AH83" s="36" t="str">
        <f t="shared" si="18"/>
        <v>0</v>
      </c>
      <c r="AI83" s="42" t="str">
        <f t="shared" si="19"/>
        <v>II</v>
      </c>
      <c r="AJ83" s="39" t="s">
        <v>846</v>
      </c>
      <c r="AK83" s="41" t="s">
        <v>1087</v>
      </c>
      <c r="AL83" s="41" t="s">
        <v>1088</v>
      </c>
      <c r="AM83" s="41" t="s">
        <v>1091</v>
      </c>
      <c r="AN83" s="41" t="s">
        <v>69</v>
      </c>
      <c r="AO83" s="23">
        <f t="shared" ca="1" si="20"/>
        <v>1</v>
      </c>
      <c r="AP83" s="1">
        <f t="shared" si="21"/>
        <v>1</v>
      </c>
      <c r="AQ83" s="1">
        <f t="shared" si="22"/>
        <v>0</v>
      </c>
      <c r="AR83" s="1">
        <f t="shared" si="23"/>
        <v>1</v>
      </c>
      <c r="AS83" s="15">
        <f t="shared" si="16"/>
        <v>0</v>
      </c>
    </row>
    <row r="84" spans="1:45">
      <c r="A84" t="str">
        <f>'Model output'!A83</f>
        <v>TCGA-DJ-A2QB</v>
      </c>
      <c r="B84" s="33">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7"/>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output'!G83)),AND(ISNUMBER(SEARCH("2",'Model output'!G83)),NOT(ISNUMBER(SEARCH("1 of 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output'!H83="","negative",IF(OR(ISNUMBER(SEARCH("lymph node",'Model output'!H83)),ISNUMBER(SEARCH("gland",'Model output'!H83)),ISNUMBER(SEARCH("lobe",'Model output'!H83)),ISNUMBER(SEARCH("isthmus",'Model output'!H83)),ISNUMBER(SEARCH("mediastinum",'Model output'!H83)),ISNUMBER(SEARCH("Not mentioned",'Model output'!H83)), ISNUMBER(SEARCH("Not applicable",'Model output'!H83)), ISNUMBER(SEARCH("paratracheal",'Model output'!H83)),ISNUMBER(SEARCH("fibroadipose tissue",'Model output'!H83)),ISNUMBER(SEARCH("thyroid node",'Model output'!H83)),ISNUMBER(SEARCH("skeletal muscle",'Model output'!H83)),ISNUMBER(SEARCH("right",'Model output'!H83)),ISNUMBER(SEARCH("left",'Model output'!H83)),ISNUMBER(SEARCH("Not specified",'Model output'!H83))),"negative","positive"))</f>
        <v>negative</v>
      </c>
      <c r="I84">
        <f>IF(OR('Model output'!I83="",'Model output'!I83="Not answered",'Model output'!I83="Not mentioned"),"",IF(ISNUMBER('Model output'!I83),'Model output'!I83,1))</f>
        <v>1</v>
      </c>
      <c r="J84">
        <f>IF(OR('Model output'!J83="",'Model output'!J83="Not answered",'Model output'!J83="Not mentioned"),"",IF(AND(ISNUMBER('Model output'!J83),'Model output'!J83&lt;=I84),'Model output'!J83,IF(AND(ISNUMBER('Model output'!J83), 'Model output'!J83&gt;=DATE(2024,1,1)), MIN(DAY('Model output'!J83), MONTH('Model output'!J83), YEAR('Model output'!J83)), IF(ISNUMBER(SEARCH("0/",'Model output'!J83)),0,IF(ISNUMBER(SEARCH("/",'Model output'!J83)), VALUE(LEFT('Model output'!J83, SEARCH("/",'Model output'!J83)-1)),1)))))</f>
        <v>1</v>
      </c>
      <c r="K84" t="str" cm="1">
        <f t="array" ref="K84">IF(COUNT(FIND({0,1,2,3,4,5,6,7,8,9},'Model output'!K83))&gt;0,'Model output'!K83,"")</f>
        <v>0.5 cm, 0.15 cm, 2 cm</v>
      </c>
      <c r="L84" s="8" t="str">
        <f t="shared" si="13"/>
        <v>0.5cm,0.15cm,2cm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 carcinoma</v>
      </c>
      <c r="O84" t="str">
        <f>IF('Model output'!M83="","",'Model output'!M83)</f>
        <v>Follicular variant with oncocytic features</v>
      </c>
      <c r="P84" t="str">
        <f>IF('Model output'!N83="","",'Model output'!N83)</f>
        <v>The tumor foci range from 0.15 cm up to 1.6 cm In greatest dimension</v>
      </c>
      <c r="Q84" t="str">
        <f t="shared" si="24"/>
        <v>0.15cm,1.6cm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 ""))</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7"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1" t="str">
        <f>IF(OR('Model output'!V83="", 'Model output'!V83="No", AND(ISERROR(SEARCH("Positive",'Model output'!V83)), ISNUMBER(SEARCH("Negative",'Model output'!V83))), AND(ISNUMBER(SEARCH("Uninvolved",'Model output'!V83)),NOT(ISNUMBER(SEARCH("margins involved",'Model output'!V83)))), ISNUMBER(SEARCH("not involved",'Model output'!V83)), ISNUMBER(SEARCH("None",'Model output'!V83)), ISNUMBER(SEARCH("Free",'Model output'!V83)), ISNUMBER(SEARCH("1 mm",'Model output'!V83)), ISNUMBER(SEARCH("0.1 CM",'Model output'!V83)), ISNUMBER(SEARCH("less than 0.2 mm",'Model output'!V83)), ISNUMBER(SEARCH("less than 0.5 mm",'Model output'!V83)), ISNUMBER(SEARCH("less than 1.0 mm",'Model output'!V83)), ISNUMBER(SEARCH("noted very close",'Model output'!V83)), ISNUMBER(SEARCH("abut",'Model output'!V83)), ISNUMBER(SEARCH("not mentioned",'Model output'!V83)), ISNUMBER(SEARCH("Cannot be assessed",'Model output'!V83)), ISNUMBER(SEARCH("Not specified",'Model output'!V83)), ISNUMBER(SEARCH("Lymphocyte invasion - present",'Model output'!V83))), "negative", "positive")</f>
        <v>positive</v>
      </c>
      <c r="AE84" s="35"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6" t="str">
        <f t="shared" si="14"/>
        <v>1b</v>
      </c>
      <c r="AG84" s="36" t="str">
        <f t="shared" si="15"/>
        <v>1b</v>
      </c>
      <c r="AH84" s="36" t="str">
        <f t="shared" si="18"/>
        <v>0</v>
      </c>
      <c r="AI84" s="42" t="str">
        <f t="shared" si="19"/>
        <v>I</v>
      </c>
      <c r="AJ84" s="39" t="s">
        <v>843</v>
      </c>
      <c r="AK84" s="41" t="s">
        <v>1087</v>
      </c>
      <c r="AL84" s="41" t="s">
        <v>1087</v>
      </c>
      <c r="AM84" s="41" t="s">
        <v>1091</v>
      </c>
      <c r="AN84" s="41" t="s">
        <v>69</v>
      </c>
      <c r="AO84" s="23">
        <f t="shared" si="20"/>
        <v>1</v>
      </c>
      <c r="AP84" s="1">
        <f t="shared" si="21"/>
        <v>1</v>
      </c>
      <c r="AQ84" s="1">
        <f t="shared" si="22"/>
        <v>1</v>
      </c>
      <c r="AR84" s="1">
        <f t="shared" si="23"/>
        <v>1</v>
      </c>
      <c r="AS84" s="15">
        <f t="shared" si="16"/>
        <v>1</v>
      </c>
    </row>
    <row r="85" spans="1:45">
      <c r="A85" t="str">
        <f>'Model output'!A84</f>
        <v>TCGA-DJ-A2QC</v>
      </c>
      <c r="B85" s="33">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1</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7"/>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output'!G84)),AND(ISNUMBER(SEARCH("2",'Model output'!G84)),NOT(ISNUMBER(SEARCH("1 of 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central</v>
      </c>
      <c r="H85" t="str">
        <f>IF('Model output'!H84="","negative",IF(OR(ISNUMBER(SEARCH("lymph node",'Model output'!H84)),ISNUMBER(SEARCH("gland",'Model output'!H84)),ISNUMBER(SEARCH("lobe",'Model output'!H84)),ISNUMBER(SEARCH("isthmus",'Model output'!H84)),ISNUMBER(SEARCH("mediastinum",'Model output'!H84)),ISNUMBER(SEARCH("Not mentioned",'Model output'!H84)), ISNUMBER(SEARCH("Not applicable",'Model output'!H84)), ISNUMBER(SEARCH("paratracheal",'Model output'!H84)),ISNUMBER(SEARCH("fibroadipose tissue",'Model output'!H84)),ISNUMBER(SEARCH("thyroid node",'Model output'!H84)),ISNUMBER(SEARCH("skeletal muscle",'Model output'!H84)),ISNUMBER(SEARCH("right",'Model output'!H84)),ISNUMBER(SEARCH("left",'Model output'!H84)),ISNUMBER(SEARCH("Not specified",'Model output'!H84))),"negative","positive"))</f>
        <v>negative</v>
      </c>
      <c r="I85">
        <f>IF(OR('Model output'!I84="",'Model output'!I84="Not answered",'Model output'!I84="Not mentioned"),"",IF(ISNUMBER('Model output'!I84),'Model output'!I84,1))</f>
        <v>3</v>
      </c>
      <c r="J85">
        <f>IF(OR('Model output'!J84="",'Model output'!J84="Not answered",'Model output'!J84="Not mentioned"),"",IF(AND(ISNUMBER('Model output'!J84),'Model output'!J84&lt;=I85),'Model output'!J84,IF(AND(ISNUMBER('Model output'!J84), 'Model output'!J84&gt;=DATE(2024,1,1)), MIN(DAY('Model output'!J84), MONTH('Model output'!J84), YEAR('Model output'!J84)), IF(ISNUMBER(SEARCH("0/",'Model output'!J84)),0,IF(ISNUMBER(SEARCH("/",'Model output'!J84)), VALUE(LEFT('Model output'!J84, SEARCH("/",'Model output'!J84)-1)),1)))))</f>
        <v>2</v>
      </c>
      <c r="K85" t="str" cm="1">
        <f t="array" ref="K85">IF(COUNT(FIND({0,1,2,3,4,5,6,7,8,9},'Model output'!K84))&gt;0,'Model output'!K84,"")</f>
        <v>2.3 cm</v>
      </c>
      <c r="L85" s="8" t="str">
        <f t="shared" si="13"/>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 classical type</v>
      </c>
      <c r="O85" t="str">
        <f>IF('Model output'!M84="","",'Model output'!M84)</f>
        <v/>
      </c>
      <c r="P85" t="str">
        <f>IF('Model output'!N84="","",'Model output'!N84)</f>
        <v>2.3 cm</v>
      </c>
      <c r="Q85" t="str">
        <f t="shared" si="24"/>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 ""))</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7" t="str">
        <f>IF('Model output'!S84="","",'Model output'!S84)</f>
        <v>Not identified</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1" t="str">
        <f>IF(OR('Model output'!V84="", 'Model output'!V84="No", AND(ISERROR(SEARCH("Positive",'Model output'!V84)), ISNUMBER(SEARCH("Negative",'Model output'!V84))), AND(ISNUMBER(SEARCH("Uninvolved",'Model output'!V84)),NOT(ISNUMBER(SEARCH("margins involved",'Model output'!V84)))), ISNUMBER(SEARCH("not involved",'Model output'!V84)), ISNUMBER(SEARCH("None",'Model output'!V84)), ISNUMBER(SEARCH("Free",'Model output'!V84)), ISNUMBER(SEARCH("1 mm",'Model output'!V84)), ISNUMBER(SEARCH("0.1 CM",'Model output'!V84)), ISNUMBER(SEARCH("less than 0.2 mm",'Model output'!V84)), ISNUMBER(SEARCH("less than 0.5 mm",'Model output'!V84)), ISNUMBER(SEARCH("less than 1.0 mm",'Model output'!V84)), ISNUMBER(SEARCH("noted very close",'Model output'!V84)), ISNUMBER(SEARCH("abut",'Model output'!V84)), ISNUMBER(SEARCH("not mentioned",'Model output'!V84)), ISNUMBER(SEARCH("Cannot be assessed",'Model output'!V84)), ISNUMBER(SEARCH("Not specified",'Model output'!V84)), ISNUMBER(SEARCH("Lymphocyte invasion - present",'Model output'!V84))), "negative", "positive")</f>
        <v>negative</v>
      </c>
      <c r="AE85" s="35"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6" t="str">
        <f t="shared" si="14"/>
        <v>2</v>
      </c>
      <c r="AG85" s="36" t="str">
        <f t="shared" si="15"/>
        <v>1a</v>
      </c>
      <c r="AH85" s="36" t="str">
        <f t="shared" si="18"/>
        <v>0</v>
      </c>
      <c r="AI85" s="42" t="str">
        <f t="shared" si="19"/>
        <v>II</v>
      </c>
      <c r="AJ85" s="39" t="s">
        <v>844</v>
      </c>
      <c r="AK85" s="41" t="s">
        <v>1090</v>
      </c>
      <c r="AL85" s="41" t="s">
        <v>1091</v>
      </c>
      <c r="AM85" s="41" t="s">
        <v>1091</v>
      </c>
      <c r="AN85" s="41" t="s">
        <v>69</v>
      </c>
      <c r="AO85" s="23">
        <f t="shared" ca="1" si="20"/>
        <v>1</v>
      </c>
      <c r="AP85" s="1">
        <f t="shared" si="21"/>
        <v>1</v>
      </c>
      <c r="AQ85" s="1">
        <f t="shared" si="22"/>
        <v>0</v>
      </c>
      <c r="AR85" s="1">
        <f t="shared" si="23"/>
        <v>1</v>
      </c>
      <c r="AS85" s="15">
        <f t="shared" si="16"/>
        <v>0</v>
      </c>
    </row>
    <row r="86" spans="1:45">
      <c r="A86" t="str">
        <f>'Model output'!A85</f>
        <v>TCGA-DJ-A3UK</v>
      </c>
      <c r="B86" s="33">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17"/>
        <v>positive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output'!G85)),AND(ISNUMBER(SEARCH("2",'Model output'!G85)),NOT(ISNUMBER(SEARCH("1 of 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output'!H85="","negative",IF(OR(ISNUMBER(SEARCH("lymph node",'Model output'!H85)),ISNUMBER(SEARCH("gland",'Model output'!H85)),ISNUMBER(SEARCH("lobe",'Model output'!H85)),ISNUMBER(SEARCH("isthmus",'Model output'!H85)),ISNUMBER(SEARCH("mediastinum",'Model output'!H85)),ISNUMBER(SEARCH("Not mentioned",'Model output'!H85)), ISNUMBER(SEARCH("Not applicable",'Model output'!H85)), ISNUMBER(SEARCH("paratracheal",'Model output'!H85)),ISNUMBER(SEARCH("fibroadipose tissue",'Model output'!H85)),ISNUMBER(SEARCH("thyroid node",'Model output'!H85)),ISNUMBER(SEARCH("skeletal muscle",'Model output'!H85)),ISNUMBER(SEARCH("right",'Model output'!H85)),ISNUMBER(SEARCH("left",'Model output'!H85)),ISNUMBER(SEARCH("Not specified",'Model output'!H85))),"negative","positive"))</f>
        <v>negative</v>
      </c>
      <c r="I86">
        <f>IF(OR('Model output'!I85="",'Model output'!I85="Not answered",'Model output'!I85="Not mentioned"),"",IF(ISNUMBER('Model output'!I85),'Model output'!I85,1))</f>
        <v>2</v>
      </c>
      <c r="J86">
        <f>IF(OR('Model output'!J85="",'Model output'!J85="Not answered",'Model output'!J85="Not mentioned"),"",IF(AND(ISNUMBER('Model output'!J85),'Model output'!J85&lt;=I86),'Model output'!J85,IF(AND(ISNUMBER('Model output'!J85), 'Model output'!J85&gt;=DATE(2024,1,1)), MIN(DAY('Model output'!J85), MONTH('Model output'!J85), YEAR('Model output'!J85)), IF(ISNUMBER(SEARCH("0/",'Model output'!J85)),0,IF(ISNUMBER(SEARCH("/",'Model output'!J85)), VALUE(LEFT('Model output'!J85, SEARCH("/",'Model output'!J85)-1)),1)))))</f>
        <v>1</v>
      </c>
      <c r="K86" t="str" cm="1">
        <f t="array" ref="K86">IF(COUNT(FIND({0,1,2,3,4,5,6,7,8,9},'Model output'!K85))&gt;0,'Model output'!K85,"")</f>
        <v/>
      </c>
      <c r="L86" s="8" t="str">
        <f t="shared" si="13"/>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Classical type</v>
      </c>
      <c r="P86" t="str">
        <f>IF('Model output'!N85="","",'Model output'!N85)</f>
        <v>1.5 cm</v>
      </c>
      <c r="Q86" t="str">
        <f t="shared" si="24"/>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 ""))</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7"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1" t="str">
        <f>IF(OR('Model output'!V85="", 'Model output'!V85="No", AND(ISERROR(SEARCH("Positive",'Model output'!V85)), ISNUMBER(SEARCH("Negative",'Model output'!V85))), AND(ISNUMBER(SEARCH("Uninvolved",'Model output'!V85)),NOT(ISNUMBER(SEARCH("margins involved",'Model output'!V85)))), ISNUMBER(SEARCH("not involved",'Model output'!V85)), ISNUMBER(SEARCH("None",'Model output'!V85)), ISNUMBER(SEARCH("Free",'Model output'!V85)), ISNUMBER(SEARCH("1 mm",'Model output'!V85)), ISNUMBER(SEARCH("0.1 CM",'Model output'!V85)), ISNUMBER(SEARCH("less than 0.2 mm",'Model output'!V85)), ISNUMBER(SEARCH("less than 0.5 mm",'Model output'!V85)), ISNUMBER(SEARCH("less than 1.0 mm",'Model output'!V85)), ISNUMBER(SEARCH("noted very close",'Model output'!V85)), ISNUMBER(SEARCH("abut",'Model output'!V85)), ISNUMBER(SEARCH("not mentioned",'Model output'!V85)), ISNUMBER(SEARCH("Cannot be assessed",'Model output'!V85)), ISNUMBER(SEARCH("Not specified",'Model output'!V85)), ISNUMBER(SEARCH("Lymphocyte invasion - present",'Model output'!V85))), "negative", "positive")</f>
        <v>negative</v>
      </c>
      <c r="AE86" s="35"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6" t="str">
        <f t="shared" si="14"/>
        <v>1b</v>
      </c>
      <c r="AG86" s="36" t="str">
        <f t="shared" si="15"/>
        <v>1a</v>
      </c>
      <c r="AH86" s="36" t="str">
        <f t="shared" si="18"/>
        <v>0</v>
      </c>
      <c r="AI86" s="42" t="str">
        <f t="shared" si="19"/>
        <v>I</v>
      </c>
      <c r="AJ86" s="39" t="s">
        <v>844</v>
      </c>
      <c r="AK86" s="41" t="s">
        <v>1087</v>
      </c>
      <c r="AL86" s="41" t="s">
        <v>1088</v>
      </c>
      <c r="AM86" s="41" t="s">
        <v>1091</v>
      </c>
      <c r="AN86" s="41" t="s">
        <v>69</v>
      </c>
      <c r="AO86" s="23">
        <f t="shared" ca="1" si="20"/>
        <v>1</v>
      </c>
      <c r="AP86" s="1">
        <f t="shared" si="21"/>
        <v>1</v>
      </c>
      <c r="AQ86" s="1">
        <f t="shared" si="22"/>
        <v>0</v>
      </c>
      <c r="AR86" s="1">
        <f t="shared" si="23"/>
        <v>1</v>
      </c>
      <c r="AS86" s="15">
        <f t="shared" si="16"/>
        <v>1</v>
      </c>
    </row>
    <row r="87" spans="1:45">
      <c r="A87" t="str">
        <f>'Model output'!A86</f>
        <v>TCGA-DJ-A3UM</v>
      </c>
      <c r="B87" s="33">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7"/>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output'!G86)),AND(ISNUMBER(SEARCH("2",'Model output'!G86)),NOT(ISNUMBER(SEARCH("1 of 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output'!H86="","negative",IF(OR(ISNUMBER(SEARCH("lymph node",'Model output'!H86)),ISNUMBER(SEARCH("gland",'Model output'!H86)),ISNUMBER(SEARCH("lobe",'Model output'!H86)),ISNUMBER(SEARCH("isthmus",'Model output'!H86)),ISNUMBER(SEARCH("mediastinum",'Model output'!H86)),ISNUMBER(SEARCH("Not mentioned",'Model output'!H86)), ISNUMBER(SEARCH("Not applicable",'Model output'!H86)), ISNUMBER(SEARCH("paratracheal",'Model output'!H86)),ISNUMBER(SEARCH("fibroadipose tissue",'Model output'!H86)),ISNUMBER(SEARCH("thyroid node",'Model output'!H86)),ISNUMBER(SEARCH("skeletal muscle",'Model output'!H86)),ISNUMBER(SEARCH("right",'Model output'!H86)),ISNUMBER(SEARCH("left",'Model output'!H86)),ISNUMBER(SEARCH("Not specified",'Model output'!H86))),"negative","positive"))</f>
        <v>negative</v>
      </c>
      <c r="I87">
        <f>IF(OR('Model output'!I86="",'Model output'!I86="Not answered",'Model output'!I86="Not mentioned"),"",IF(ISNUMBER('Model output'!I86),'Model output'!I86,1))</f>
        <v>3</v>
      </c>
      <c r="J87">
        <f>IF(OR('Model output'!J86="",'Model output'!J86="Not answered",'Model output'!J86="Not mentioned"),"",IF(AND(ISNUMBER('Model output'!J86),'Model output'!J86&lt;=I87),'Model output'!J86,IF(AND(ISNUMBER('Model output'!J86), 'Model output'!J86&gt;=DATE(2024,1,1)), MIN(DAY('Model output'!J86), MONTH('Model output'!J86), YEAR('Model output'!J86)), IF(ISNUMBER(SEARCH("0/",'Model output'!J86)),0,IF(ISNUMBER(SEARCH("/",'Model output'!J86)), VALUE(LEFT('Model output'!J86, SEARCH("/",'Model output'!J86)-1)),1)))))</f>
        <v>0</v>
      </c>
      <c r="K87" t="str" cm="1">
        <f t="array" ref="K87">IF(COUNT(FIND({0,1,2,3,4,5,6,7,8,9},'Model output'!K86))&gt;0,'Model output'!K86,"")</f>
        <v/>
      </c>
      <c r="L87" s="8" t="str">
        <f t="shared" si="13"/>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 classical type</v>
      </c>
      <c r="O87" t="str">
        <f>IF('Model output'!M86="","",'Model output'!M86)</f>
        <v>with tall cell features</v>
      </c>
      <c r="P87" t="str">
        <f>IF('Model output'!N86="","",'Model output'!N86)</f>
        <v>1.3 cm</v>
      </c>
      <c r="Q87" t="str">
        <f t="shared" si="24"/>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 ""))</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7"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No</v>
      </c>
      <c r="AB87" t="str">
        <f>IF(AA87&lt;&gt;"Yes","",IF(OR('Model output'!U86="",ISNUMBER(SEARCH("Not identified",'Model output'!U86))),"",'Model output'!U86))</f>
        <v/>
      </c>
      <c r="AC87" s="1" t="str">
        <f>IF(OR('Model output'!V86="", 'Model output'!V86="No", AND(ISERROR(SEARCH("Positive",'Model output'!V86)), ISNUMBER(SEARCH("Negative",'Model output'!V86))), AND(ISNUMBER(SEARCH("Uninvolved",'Model output'!V86)),NOT(ISNUMBER(SEARCH("margins involved",'Model output'!V86)))), ISNUMBER(SEARCH("not involved",'Model output'!V86)), ISNUMBER(SEARCH("None",'Model output'!V86)), ISNUMBER(SEARCH("Free",'Model output'!V86)), ISNUMBER(SEARCH("1 mm",'Model output'!V86)), ISNUMBER(SEARCH("0.1 CM",'Model output'!V86)), ISNUMBER(SEARCH("less than 0.2 mm",'Model output'!V86)), ISNUMBER(SEARCH("less than 0.5 mm",'Model output'!V86)), ISNUMBER(SEARCH("less than 1.0 mm",'Model output'!V86)), ISNUMBER(SEARCH("noted very close",'Model output'!V86)), ISNUMBER(SEARCH("abut",'Model output'!V86)), ISNUMBER(SEARCH("not mentioned",'Model output'!V86)), ISNUMBER(SEARCH("Cannot be assessed",'Model output'!V86)), ISNUMBER(SEARCH("Not specified",'Model output'!V86)), ISNUMBER(SEARCH("Lymphocyte invasion - present",'Model output'!V86))), "negative", "positive")</f>
        <v>negative</v>
      </c>
      <c r="AE87" s="35"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6" t="str">
        <f t="shared" si="14"/>
        <v>1b</v>
      </c>
      <c r="AG87" s="36" t="str">
        <f t="shared" si="15"/>
        <v>0</v>
      </c>
      <c r="AH87" s="36" t="str">
        <f t="shared" si="18"/>
        <v>0</v>
      </c>
      <c r="AI87" s="42" t="str">
        <f t="shared" si="19"/>
        <v>I</v>
      </c>
      <c r="AJ87" s="39" t="s">
        <v>846</v>
      </c>
      <c r="AK87" s="41" t="s">
        <v>1087</v>
      </c>
      <c r="AL87" s="41" t="s">
        <v>1088</v>
      </c>
      <c r="AM87" s="41" t="s">
        <v>1091</v>
      </c>
      <c r="AN87" s="41" t="s">
        <v>69</v>
      </c>
      <c r="AO87" s="23">
        <f t="shared" ca="1" si="20"/>
        <v>1</v>
      </c>
      <c r="AP87" s="1">
        <f t="shared" si="21"/>
        <v>1</v>
      </c>
      <c r="AQ87" s="1">
        <f t="shared" si="22"/>
        <v>1</v>
      </c>
      <c r="AR87" s="1">
        <f t="shared" si="23"/>
        <v>1</v>
      </c>
      <c r="AS87" s="15">
        <f t="shared" si="16"/>
        <v>1</v>
      </c>
    </row>
    <row r="88" spans="1:45">
      <c r="A88" t="str">
        <f>'Model output'!A87</f>
        <v>TCGA-DJ-A3UN</v>
      </c>
      <c r="B88" s="33">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0</v>
      </c>
      <c r="F88" t="str">
        <f t="shared" si="17"/>
        <v>positive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output'!G87)),AND(ISNUMBER(SEARCH("2",'Model output'!G87)),NOT(ISNUMBER(SEARCH("1 of 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output'!H87="","negative",IF(OR(ISNUMBER(SEARCH("lymph node",'Model output'!H87)),ISNUMBER(SEARCH("gland",'Model output'!H87)),ISNUMBER(SEARCH("lobe",'Model output'!H87)),ISNUMBER(SEARCH("isthmus",'Model output'!H87)),ISNUMBER(SEARCH("mediastinum",'Model output'!H87)),ISNUMBER(SEARCH("Not mentioned",'Model output'!H87)), ISNUMBER(SEARCH("Not applicable",'Model output'!H87)), ISNUMBER(SEARCH("paratracheal",'Model output'!H87)),ISNUMBER(SEARCH("fibroadipose tissue",'Model output'!H87)),ISNUMBER(SEARCH("thyroid node",'Model output'!H87)),ISNUMBER(SEARCH("skeletal muscle",'Model output'!H87)),ISNUMBER(SEARCH("right",'Model output'!H87)),ISNUMBER(SEARCH("left",'Model output'!H87)),ISNUMBER(SEARCH("Not specified",'Model output'!H87))),"negative","positive"))</f>
        <v>negative</v>
      </c>
      <c r="I88">
        <f>IF(OR('Model output'!I87="",'Model output'!I87="Not answered",'Model output'!I87="Not mentioned"),"",IF(ISNUMBER('Model output'!I87),'Model output'!I87,1))</f>
        <v>1</v>
      </c>
      <c r="J88">
        <f>IF(OR('Model output'!J87="",'Model output'!J87="Not answered",'Model output'!J87="Not mentioned"),"",IF(AND(ISNUMBER('Model output'!J87),'Model output'!J87&lt;=I88),'Model output'!J87,IF(AND(ISNUMBER('Model output'!J87), 'Model output'!J87&gt;=DATE(2024,1,1)), MIN(DAY('Model output'!J87), MONTH('Model output'!J87), YEAR('Model output'!J87)), IF(ISNUMBER(SEARCH("0/",'Model output'!J87)),0,IF(ISNUMBER(SEARCH("/",'Model output'!J87)), VALUE(LEFT('Model output'!J87, SEARCH("/",'Model output'!J87)-1)),1)))))</f>
        <v>1</v>
      </c>
      <c r="K88" t="str" cm="1">
        <f t="array" ref="K88">IF(COUNT(FIND({0,1,2,3,4,5,6,7,8,9},'Model output'!K87))&gt;0,'Model output'!K87,"")</f>
        <v/>
      </c>
      <c r="L88" s="8" t="str">
        <f t="shared" si="13"/>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 classical type</v>
      </c>
      <c r="O88" t="str">
        <f>IF('Model output'!M87="","",'Model output'!M87)</f>
        <v/>
      </c>
      <c r="P88" t="str">
        <f>IF('Model output'!N87="","",'Model output'!N87)</f>
        <v>1.2 cm</v>
      </c>
      <c r="Q88" t="str">
        <f t="shared" si="24"/>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1</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 ""))</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7"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1" t="str">
        <f>IF(OR('Model output'!V87="", 'Model output'!V87="No", AND(ISERROR(SEARCH("Positive",'Model output'!V87)), ISNUMBER(SEARCH("Negative",'Model output'!V87))), AND(ISNUMBER(SEARCH("Uninvolved",'Model output'!V87)),NOT(ISNUMBER(SEARCH("margins involved",'Model output'!V87)))), ISNUMBER(SEARCH("not involved",'Model output'!V87)), ISNUMBER(SEARCH("None",'Model output'!V87)), ISNUMBER(SEARCH("Free",'Model output'!V87)), ISNUMBER(SEARCH("1 mm",'Model output'!V87)), ISNUMBER(SEARCH("0.1 CM",'Model output'!V87)), ISNUMBER(SEARCH("less than 0.2 mm",'Model output'!V87)), ISNUMBER(SEARCH("less than 0.5 mm",'Model output'!V87)), ISNUMBER(SEARCH("less than 1.0 mm",'Model output'!V87)), ISNUMBER(SEARCH("noted very close",'Model output'!V87)), ISNUMBER(SEARCH("abut",'Model output'!V87)), ISNUMBER(SEARCH("not mentioned",'Model output'!V87)), ISNUMBER(SEARCH("Cannot be assessed",'Model output'!V87)), ISNUMBER(SEARCH("Not specified",'Model output'!V87)), ISNUMBER(SEARCH("Lymphocyte invasion - present",'Model output'!V87))), "negative", "positive")</f>
        <v>negative</v>
      </c>
      <c r="AE88" s="35"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6" t="str">
        <f t="shared" si="14"/>
        <v>1b</v>
      </c>
      <c r="AG88" s="36" t="str">
        <f t="shared" si="15"/>
        <v>1a</v>
      </c>
      <c r="AH88" s="36" t="str">
        <f t="shared" si="18"/>
        <v>0</v>
      </c>
      <c r="AI88" s="42" t="str">
        <f t="shared" si="19"/>
        <v>I</v>
      </c>
      <c r="AJ88" s="39" t="s">
        <v>844</v>
      </c>
      <c r="AK88" s="41" t="s">
        <v>1087</v>
      </c>
      <c r="AL88" s="41" t="s">
        <v>1088</v>
      </c>
      <c r="AM88" s="41" t="s">
        <v>1091</v>
      </c>
      <c r="AN88" s="41" t="s">
        <v>69</v>
      </c>
      <c r="AO88" s="23">
        <f t="shared" ca="1" si="20"/>
        <v>1</v>
      </c>
      <c r="AP88" s="1">
        <f t="shared" si="21"/>
        <v>1</v>
      </c>
      <c r="AQ88" s="1">
        <f t="shared" si="22"/>
        <v>0</v>
      </c>
      <c r="AR88" s="1">
        <f t="shared" si="23"/>
        <v>1</v>
      </c>
      <c r="AS88" s="15">
        <f t="shared" si="16"/>
        <v>1</v>
      </c>
    </row>
    <row r="89" spans="1:45">
      <c r="A89" t="str">
        <f>'Model output'!A88</f>
        <v>TCGA-DJ-A3UO</v>
      </c>
      <c r="B89" s="33">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1</v>
      </c>
      <c r="F89" t="str">
        <f t="shared" si="17"/>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output'!G88)),AND(ISNUMBER(SEARCH("2",'Model output'!G88)),NOT(ISNUMBER(SEARCH("1 of 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output'!H88="","negative",IF(OR(ISNUMBER(SEARCH("lymph node",'Model output'!H88)),ISNUMBER(SEARCH("gland",'Model output'!H88)),ISNUMBER(SEARCH("lobe",'Model output'!H88)),ISNUMBER(SEARCH("isthmus",'Model output'!H88)),ISNUMBER(SEARCH("mediastinum",'Model output'!H88)),ISNUMBER(SEARCH("Not mentioned",'Model output'!H88)), ISNUMBER(SEARCH("Not applicable",'Model output'!H88)), ISNUMBER(SEARCH("paratracheal",'Model output'!H88)),ISNUMBER(SEARCH("fibroadipose tissue",'Model output'!H88)),ISNUMBER(SEARCH("thyroid node",'Model output'!H88)),ISNUMBER(SEARCH("skeletal muscle",'Model output'!H88)),ISNUMBER(SEARCH("right",'Model output'!H88)),ISNUMBER(SEARCH("left",'Model output'!H88)),ISNUMBER(SEARCH("Not specified",'Model output'!H88))),"negative","positive"))</f>
        <v>negative</v>
      </c>
      <c r="I89">
        <f>IF(OR('Model output'!I88="",'Model output'!I88="Not answered",'Model output'!I88="Not mentioned"),"",IF(ISNUMBER('Model output'!I88),'Model output'!I88,1))</f>
        <v>10</v>
      </c>
      <c r="J89">
        <f>IF(OR('Model output'!J88="",'Model output'!J88="Not answered",'Model output'!J88="Not mentioned"),"",IF(AND(ISNUMBER('Model output'!J88),'Model output'!J88&lt;=I89),'Model output'!J88,IF(AND(ISNUMBER('Model output'!J88), 'Model output'!J88&gt;=DATE(2024,1,1)), MIN(DAY('Model output'!J88), MONTH('Model output'!J88), YEAR('Model output'!J88)), IF(ISNUMBER(SEARCH("0/",'Model output'!J88)),0,IF(ISNUMBER(SEARCH("/",'Model output'!J88)), VALUE(LEFT('Model output'!J88, SEARCH("/",'Model output'!J88)-1)),1)))))</f>
        <v>5</v>
      </c>
      <c r="K89" t="str" cm="1">
        <f t="array" ref="K89">IF(COUNT(FIND({0,1,2,3,4,5,6,7,8,9},'Model output'!K88))&gt;0,'Model output'!K88,"")</f>
        <v>0.9cm</v>
      </c>
      <c r="L89" s="8" t="str">
        <f t="shared" si="13"/>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 classical type</v>
      </c>
      <c r="O89" t="str">
        <f>IF('Model output'!M88="","",'Model output'!M88)</f>
        <v/>
      </c>
      <c r="P89" t="str">
        <f>IF('Model output'!N88="","",'Model output'!N88)</f>
        <v>2.8 cm (right lobe) and 1.5 cm (left lobe)</v>
      </c>
      <c r="Q89" t="str">
        <f t="shared" si="24"/>
        <v>2.8cm,1.5cm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 ""))</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7"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1" t="str">
        <f>IF(OR('Model output'!V88="", 'Model output'!V88="No", AND(ISERROR(SEARCH("Positive",'Model output'!V88)), ISNUMBER(SEARCH("Negative",'Model output'!V88))), AND(ISNUMBER(SEARCH("Uninvolved",'Model output'!V88)),NOT(ISNUMBER(SEARCH("margins involved",'Model output'!V88)))), ISNUMBER(SEARCH("not involved",'Model output'!V88)), ISNUMBER(SEARCH("None",'Model output'!V88)), ISNUMBER(SEARCH("Free",'Model output'!V88)), ISNUMBER(SEARCH("1 mm",'Model output'!V88)), ISNUMBER(SEARCH("0.1 CM",'Model output'!V88)), ISNUMBER(SEARCH("less than 0.2 mm",'Model output'!V88)), ISNUMBER(SEARCH("less than 0.5 mm",'Model output'!V88)), ISNUMBER(SEARCH("less than 1.0 mm",'Model output'!V88)), ISNUMBER(SEARCH("noted very close",'Model output'!V88)), ISNUMBER(SEARCH("abut",'Model output'!V88)), ISNUMBER(SEARCH("not mentioned",'Model output'!V88)), ISNUMBER(SEARCH("Cannot be assessed",'Model output'!V88)), ISNUMBER(SEARCH("Not specified",'Model output'!V88)), ISNUMBER(SEARCH("Lymphocyte invasion - present",'Model output'!V88))), "negative", "positive")</f>
        <v>negative</v>
      </c>
      <c r="AE89" s="35"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6" t="str">
        <f t="shared" si="14"/>
        <v>2</v>
      </c>
      <c r="AG89" s="36" t="str">
        <f t="shared" si="15"/>
        <v>1b</v>
      </c>
      <c r="AH89" s="36" t="str">
        <f t="shared" si="18"/>
        <v>0</v>
      </c>
      <c r="AI89" s="42" t="str">
        <f t="shared" si="19"/>
        <v>II</v>
      </c>
      <c r="AJ89" s="39" t="s">
        <v>846</v>
      </c>
      <c r="AK89" s="41" t="s">
        <v>1090</v>
      </c>
      <c r="AL89" s="41" t="s">
        <v>1087</v>
      </c>
      <c r="AM89" s="41" t="s">
        <v>1091</v>
      </c>
      <c r="AN89" s="41" t="s">
        <v>1089</v>
      </c>
      <c r="AO89" s="23">
        <f t="shared" ca="1" si="20"/>
        <v>1</v>
      </c>
      <c r="AP89" s="1">
        <f t="shared" si="21"/>
        <v>1</v>
      </c>
      <c r="AQ89" s="1">
        <f t="shared" si="22"/>
        <v>1</v>
      </c>
      <c r="AR89" s="1">
        <f t="shared" si="23"/>
        <v>1</v>
      </c>
      <c r="AS89" s="15">
        <f t="shared" si="16"/>
        <v>1</v>
      </c>
    </row>
    <row r="90" spans="1:45">
      <c r="A90" t="str">
        <f>'Model output'!A89</f>
        <v>TCGA-DJ-A3UQ</v>
      </c>
      <c r="B90" s="33">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1a</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7"/>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output'!G89)),AND(ISNUMBER(SEARCH("2",'Model output'!G89)),NOT(ISNUMBER(SEARCH("1 of 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output'!H89="","negative",IF(OR(ISNUMBER(SEARCH("lymph node",'Model output'!H89)),ISNUMBER(SEARCH("gland",'Model output'!H89)),ISNUMBER(SEARCH("lobe",'Model output'!H89)),ISNUMBER(SEARCH("isthmus",'Model output'!H89)),ISNUMBER(SEARCH("mediastinum",'Model output'!H89)),ISNUMBER(SEARCH("Not mentioned",'Model output'!H89)), ISNUMBER(SEARCH("Not applicable",'Model output'!H89)), ISNUMBER(SEARCH("paratracheal",'Model output'!H89)),ISNUMBER(SEARCH("fibroadipose tissue",'Model output'!H89)),ISNUMBER(SEARCH("thyroid node",'Model output'!H89)),ISNUMBER(SEARCH("skeletal muscle",'Model output'!H89)),ISNUMBER(SEARCH("right",'Model output'!H89)),ISNUMBER(SEARCH("left",'Model output'!H89)),ISNUMBER(SEARCH("Not specified",'Model output'!H89))),"negative","positive"))</f>
        <v>negative</v>
      </c>
      <c r="I90">
        <f>IF(OR('Model output'!I89="",'Model output'!I89="Not answered",'Model output'!I89="Not mentioned"),"",IF(ISNUMBER('Model output'!I89),'Model output'!I89,1))</f>
        <v>7</v>
      </c>
      <c r="J90">
        <f>IF(OR('Model output'!J89="",'Model output'!J89="Not answered",'Model output'!J89="Not mentioned"),"",IF(AND(ISNUMBER('Model output'!J89),'Model output'!J89&lt;=I90),'Model output'!J89,IF(AND(ISNUMBER('Model output'!J89), 'Model output'!J89&gt;=DATE(2024,1,1)), MIN(DAY('Model output'!J89), MONTH('Model output'!J89), YEAR('Model output'!J89)), IF(ISNUMBER(SEARCH("0/",'Model output'!J89)),0,IF(ISNUMBER(SEARCH("/",'Model output'!J89)), VALUE(LEFT('Model output'!J89, SEARCH("/",'Model output'!J89)-1)),1)))))</f>
        <v>3</v>
      </c>
      <c r="K90" t="str" cm="1">
        <f t="array" ref="K90">IF(COUNT(FIND({0,1,2,3,4,5,6,7,8,9},'Model output'!K89))&gt;0,'Model output'!K89,"")</f>
        <v>0.6cm</v>
      </c>
      <c r="L90" s="8" t="str">
        <f t="shared" si="13"/>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 carcinoma</v>
      </c>
      <c r="O90" t="str">
        <f>IF('Model output'!M89="","",'Model output'!M89)</f>
        <v/>
      </c>
      <c r="P90" t="str">
        <f>IF('Model output'!N89="","",'Model output'!N89)</f>
        <v>0.8 cm</v>
      </c>
      <c r="Q90" t="str">
        <f t="shared" si="24"/>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 ""))</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7"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1" t="str">
        <f>IF(OR('Model output'!V89="", 'Model output'!V89="No", AND(ISERROR(SEARCH("Positive",'Model output'!V89)), ISNUMBER(SEARCH("Negative",'Model output'!V89))), AND(ISNUMBER(SEARCH("Uninvolved",'Model output'!V89)),NOT(ISNUMBER(SEARCH("margins involved",'Model output'!V89)))), ISNUMBER(SEARCH("not involved",'Model output'!V89)), ISNUMBER(SEARCH("None",'Model output'!V89)), ISNUMBER(SEARCH("Free",'Model output'!V89)), ISNUMBER(SEARCH("1 mm",'Model output'!V89)), ISNUMBER(SEARCH("0.1 CM",'Model output'!V89)), ISNUMBER(SEARCH("less than 0.2 mm",'Model output'!V89)), ISNUMBER(SEARCH("less than 0.5 mm",'Model output'!V89)), ISNUMBER(SEARCH("less than 1.0 mm",'Model output'!V89)), ISNUMBER(SEARCH("noted very close",'Model output'!V89)), ISNUMBER(SEARCH("abut",'Model output'!V89)), ISNUMBER(SEARCH("not mentioned",'Model output'!V89)), ISNUMBER(SEARCH("Cannot be assessed",'Model output'!V89)), ISNUMBER(SEARCH("Not specified",'Model output'!V89)), ISNUMBER(SEARCH("Lymphocyte invasion - present",'Model output'!V89))), "negative", "positive")</f>
        <v>negative</v>
      </c>
      <c r="AE90" s="35"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6" t="str">
        <f t="shared" si="14"/>
        <v>1a</v>
      </c>
      <c r="AG90" s="36" t="str">
        <f t="shared" si="15"/>
        <v>1a</v>
      </c>
      <c r="AH90" s="36" t="str">
        <f t="shared" si="18"/>
        <v>0</v>
      </c>
      <c r="AI90" s="42" t="str">
        <f t="shared" si="19"/>
        <v>I</v>
      </c>
      <c r="AJ90" s="39" t="s">
        <v>846</v>
      </c>
      <c r="AK90" s="41" t="s">
        <v>667</v>
      </c>
      <c r="AL90" s="41" t="s">
        <v>667</v>
      </c>
      <c r="AM90" s="41" t="s">
        <v>1091</v>
      </c>
      <c r="AN90" s="41" t="s">
        <v>69</v>
      </c>
      <c r="AO90" s="23">
        <f t="shared" ca="1" si="20"/>
        <v>1</v>
      </c>
      <c r="AP90" s="1">
        <f t="shared" si="21"/>
        <v>1</v>
      </c>
      <c r="AQ90" s="1">
        <f t="shared" si="22"/>
        <v>1</v>
      </c>
      <c r="AR90" s="1">
        <f t="shared" si="23"/>
        <v>1</v>
      </c>
      <c r="AS90" s="15">
        <f t="shared" si="16"/>
        <v>1</v>
      </c>
    </row>
    <row r="91" spans="1:45">
      <c r="A91" t="str">
        <f>'Model output'!A90</f>
        <v>TCGA-DJ-A3UR</v>
      </c>
      <c r="B91" s="33">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1</v>
      </c>
      <c r="F91" t="str">
        <f t="shared" si="17"/>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output'!G90)),AND(ISNUMBER(SEARCH("2",'Model output'!G90)),NOT(ISNUMBER(SEARCH("1 of 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output'!H90="","negative",IF(OR(ISNUMBER(SEARCH("lymph node",'Model output'!H90)),ISNUMBER(SEARCH("gland",'Model output'!H90)),ISNUMBER(SEARCH("lobe",'Model output'!H90)),ISNUMBER(SEARCH("isthmus",'Model output'!H90)),ISNUMBER(SEARCH("mediastinum",'Model output'!H90)),ISNUMBER(SEARCH("Not mentioned",'Model output'!H90)), ISNUMBER(SEARCH("Not applicable",'Model output'!H90)), ISNUMBER(SEARCH("paratracheal",'Model output'!H90)),ISNUMBER(SEARCH("fibroadipose tissue",'Model output'!H90)),ISNUMBER(SEARCH("thyroid node",'Model output'!H90)),ISNUMBER(SEARCH("skeletal muscle",'Model output'!H90)),ISNUMBER(SEARCH("right",'Model output'!H90)),ISNUMBER(SEARCH("left",'Model output'!H90)),ISNUMBER(SEARCH("Not specified",'Model output'!H90))),"negative","positive"))</f>
        <v>negative</v>
      </c>
      <c r="I91">
        <f>IF(OR('Model output'!I90="",'Model output'!I90="Not answered",'Model output'!I90="Not mentioned"),"",IF(ISNUMBER('Model output'!I90),'Model output'!I90,1))</f>
        <v>3</v>
      </c>
      <c r="J91">
        <f>IF(OR('Model output'!J90="",'Model output'!J90="Not answered",'Model output'!J90="Not mentioned"),"",IF(AND(ISNUMBER('Model output'!J90),'Model output'!J90&lt;=I91),'Model output'!J90,IF(AND(ISNUMBER('Model output'!J90), 'Model output'!J90&gt;=DATE(2024,1,1)), MIN(DAY('Model output'!J90), MONTH('Model output'!J90), YEAR('Model output'!J90)), IF(ISNUMBER(SEARCH("0/",'Model output'!J90)),0,IF(ISNUMBER(SEARCH("/",'Model output'!J90)), VALUE(LEFT('Model output'!J90, SEARCH("/",'Model output'!J90)-1)),1)))))</f>
        <v>2</v>
      </c>
      <c r="K91" t="str" cm="1">
        <f t="array" ref="K91">IF(COUNT(FIND({0,1,2,3,4,5,6,7,8,9},'Model output'!K90))&gt;0,'Model output'!K90,"")</f>
        <v>0.5 cm</v>
      </c>
      <c r="L91" s="8" t="str">
        <f t="shared" si="13"/>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 thyroid carcinoma</v>
      </c>
      <c r="O91" t="str">
        <f>IF('Model output'!M90="","",'Model output'!M90)</f>
        <v>Follicular and microcarcinoma variants, one with tall cell features</v>
      </c>
      <c r="P91" t="str">
        <f>IF('Model output'!N90="","",'Model output'!N90)</f>
        <v>1 cm</v>
      </c>
      <c r="Q91" t="str">
        <f t="shared" si="24"/>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 ""))</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7"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1" t="str">
        <f>IF(OR('Model output'!V90="", 'Model output'!V90="No", AND(ISERROR(SEARCH("Positive",'Model output'!V90)), ISNUMBER(SEARCH("Negative",'Model output'!V90))), AND(ISNUMBER(SEARCH("Uninvolved",'Model output'!V90)),NOT(ISNUMBER(SEARCH("margins involved",'Model output'!V90)))), ISNUMBER(SEARCH("not involved",'Model output'!V90)), ISNUMBER(SEARCH("None",'Model output'!V90)), ISNUMBER(SEARCH("Free",'Model output'!V90)), ISNUMBER(SEARCH("1 mm",'Model output'!V90)), ISNUMBER(SEARCH("0.1 CM",'Model output'!V90)), ISNUMBER(SEARCH("less than 0.2 mm",'Model output'!V90)), ISNUMBER(SEARCH("less than 0.5 mm",'Model output'!V90)), ISNUMBER(SEARCH("less than 1.0 mm",'Model output'!V90)), ISNUMBER(SEARCH("noted very close",'Model output'!V90)), ISNUMBER(SEARCH("abut",'Model output'!V90)), ISNUMBER(SEARCH("not mentioned",'Model output'!V90)), ISNUMBER(SEARCH("Cannot be assessed",'Model output'!V90)), ISNUMBER(SEARCH("Not specified",'Model output'!V90)), ISNUMBER(SEARCH("Lymphocyte invasion - present",'Model output'!V90))), "negative", "positive")</f>
        <v>negative</v>
      </c>
      <c r="AE91" s="35"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6" t="str">
        <f t="shared" si="14"/>
        <v>1a</v>
      </c>
      <c r="AG91" s="36" t="str">
        <f t="shared" si="15"/>
        <v>1a</v>
      </c>
      <c r="AH91" s="36" t="str">
        <f t="shared" si="18"/>
        <v>0</v>
      </c>
      <c r="AI91" s="42" t="str">
        <f t="shared" si="19"/>
        <v>I</v>
      </c>
      <c r="AJ91" s="39" t="s">
        <v>846</v>
      </c>
      <c r="AK91" s="41" t="s">
        <v>667</v>
      </c>
      <c r="AL91" s="41" t="s">
        <v>667</v>
      </c>
      <c r="AM91" s="41" t="s">
        <v>1091</v>
      </c>
      <c r="AN91" s="41" t="s">
        <v>69</v>
      </c>
      <c r="AO91" s="23">
        <f t="shared" ca="1" si="20"/>
        <v>1</v>
      </c>
      <c r="AP91" s="1">
        <f t="shared" si="21"/>
        <v>1</v>
      </c>
      <c r="AQ91" s="1">
        <f t="shared" si="22"/>
        <v>1</v>
      </c>
      <c r="AR91" s="1">
        <f t="shared" si="23"/>
        <v>1</v>
      </c>
      <c r="AS91" s="15">
        <f t="shared" si="16"/>
        <v>1</v>
      </c>
    </row>
    <row r="92" spans="1:45">
      <c r="A92" t="str">
        <f>'Model output'!A91</f>
        <v>TCGA-DJ-A3US</v>
      </c>
      <c r="B92" s="33">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0</v>
      </c>
      <c r="F92" t="str">
        <f t="shared" si="17"/>
        <v>positive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output'!G91)),AND(ISNUMBER(SEARCH("2",'Model output'!G91)),NOT(ISNUMBER(SEARCH("1 of 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output'!H91="","negative",IF(OR(ISNUMBER(SEARCH("lymph node",'Model output'!H91)),ISNUMBER(SEARCH("gland",'Model output'!H91)),ISNUMBER(SEARCH("lobe",'Model output'!H91)),ISNUMBER(SEARCH("isthmus",'Model output'!H91)),ISNUMBER(SEARCH("mediastinum",'Model output'!H91)),ISNUMBER(SEARCH("Not mentioned",'Model output'!H91)), ISNUMBER(SEARCH("Not applicable",'Model output'!H91)), ISNUMBER(SEARCH("paratracheal",'Model output'!H91)),ISNUMBER(SEARCH("fibroadipose tissue",'Model output'!H91)),ISNUMBER(SEARCH("thyroid node",'Model output'!H91)),ISNUMBER(SEARCH("skeletal muscle",'Model output'!H91)),ISNUMBER(SEARCH("right",'Model output'!H91)),ISNUMBER(SEARCH("left",'Model output'!H91)),ISNUMBER(SEARCH("Not specified",'Model output'!H91))),"negative","positive"))</f>
        <v>negative</v>
      </c>
      <c r="I92">
        <f>IF(OR('Model output'!I91="",'Model output'!I91="Not answered",'Model output'!I91="Not mentioned"),"",IF(ISNUMBER('Model output'!I91),'Model output'!I91,1))</f>
        <v>13</v>
      </c>
      <c r="J92">
        <f>IF(OR('Model output'!J91="",'Model output'!J91="Not answered",'Model output'!J91="Not mentioned"),"",IF(AND(ISNUMBER('Model output'!J91),'Model output'!J91&lt;=I92),'Model output'!J91,IF(AND(ISNUMBER('Model output'!J91), 'Model output'!J91&gt;=DATE(2024,1,1)), MIN(DAY('Model output'!J91), MONTH('Model output'!J91), YEAR('Model output'!J91)), IF(ISNUMBER(SEARCH("0/",'Model output'!J91)),0,IF(ISNUMBER(SEARCH("/",'Model output'!J91)), VALUE(LEFT('Model output'!J91, SEARCH("/",'Model output'!J91)-1)),1)))))</f>
        <v>1</v>
      </c>
      <c r="K92" t="str" cm="1">
        <f t="array" ref="K92">IF(COUNT(FIND({0,1,2,3,4,5,6,7,8,9},'Model output'!K91))&gt;0,'Model output'!K91,"")</f>
        <v>1.5 cm</v>
      </c>
      <c r="L92" s="8" t="str">
        <f t="shared" si="13"/>
        <v>1.5cm</v>
      </c>
      <c r="M92" cm="1">
        <f t="array" ref="M92">IF(L92="","",IF(ISNUMBER(SEARCH("cm",L92)),MAX(VALUE(SUBSTITUTE(_xlfn.FILTERXML("&lt;t&gt;&lt;s&gt;"&amp;SUBSTITUTE(L92,",","&lt;/s&gt;&lt;s&gt;")&amp;"&lt;/s&gt;&lt;/t&gt;","//s"),"cm",""))),MAX(VALUE(SUBSTITUTE(_xlfn.FILTERXML("&lt;t&gt;&lt;s&gt;"&amp;SUBSTITUTE(L92,",","&lt;/s&gt;&lt;s&gt;")&amp;"&lt;/s&gt;&lt;/t&gt;","//s"),"mm","")))/10))</f>
        <v>1.5</v>
      </c>
      <c r="N92" t="str">
        <f>IF('Model output'!L91="","",'Model output'!L91)</f>
        <v>Papillary carcinoma, classical type</v>
      </c>
      <c r="O92" t="str">
        <f>IF('Model output'!M91="","",'Model output'!M91)</f>
        <v/>
      </c>
      <c r="P92" t="str">
        <f>IF('Model output'!N91="","",'Model output'!N91)</f>
        <v>1.5 cm</v>
      </c>
      <c r="Q92" t="str">
        <f t="shared" si="24"/>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 ""))</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7"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1" t="str">
        <f>IF(OR('Model output'!V91="", 'Model output'!V91="No", AND(ISERROR(SEARCH("Positive",'Model output'!V91)), ISNUMBER(SEARCH("Negative",'Model output'!V91))), AND(ISNUMBER(SEARCH("Uninvolved",'Model output'!V91)),NOT(ISNUMBER(SEARCH("margins involved",'Model output'!V91)))), ISNUMBER(SEARCH("not involved",'Model output'!V91)), ISNUMBER(SEARCH("None",'Model output'!V91)), ISNUMBER(SEARCH("Free",'Model output'!V91)), ISNUMBER(SEARCH("1 mm",'Model output'!V91)), ISNUMBER(SEARCH("0.1 CM",'Model output'!V91)), ISNUMBER(SEARCH("less than 0.2 mm",'Model output'!V91)), ISNUMBER(SEARCH("less than 0.5 mm",'Model output'!V91)), ISNUMBER(SEARCH("less than 1.0 mm",'Model output'!V91)), ISNUMBER(SEARCH("noted very close",'Model output'!V91)), ISNUMBER(SEARCH("abut",'Model output'!V91)), ISNUMBER(SEARCH("not mentioned",'Model output'!V91)), ISNUMBER(SEARCH("Cannot be assessed",'Model output'!V91)), ISNUMBER(SEARCH("Not specified",'Model output'!V91)), ISNUMBER(SEARCH("Lymphocyte invasion - present",'Model output'!V91))), "negative", "positive")</f>
        <v>negative</v>
      </c>
      <c r="AE92" s="35"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6" t="str">
        <f t="shared" si="14"/>
        <v>1b</v>
      </c>
      <c r="AG92" s="36" t="str">
        <f t="shared" si="15"/>
        <v>1a</v>
      </c>
      <c r="AH92" s="36" t="str">
        <f t="shared" si="18"/>
        <v>0</v>
      </c>
      <c r="AI92" s="42" t="str">
        <f t="shared" si="19"/>
        <v>I</v>
      </c>
      <c r="AJ92" s="39" t="s">
        <v>844</v>
      </c>
      <c r="AK92" s="41" t="s">
        <v>1087</v>
      </c>
      <c r="AL92" s="41" t="s">
        <v>1091</v>
      </c>
      <c r="AM92" s="41" t="s">
        <v>1091</v>
      </c>
      <c r="AN92" s="41" t="s">
        <v>69</v>
      </c>
      <c r="AO92" s="23">
        <f t="shared" ca="1" si="20"/>
        <v>1</v>
      </c>
      <c r="AP92" s="1">
        <f t="shared" si="21"/>
        <v>1</v>
      </c>
      <c r="AQ92" s="1">
        <f t="shared" si="22"/>
        <v>0</v>
      </c>
      <c r="AR92" s="1">
        <f t="shared" si="23"/>
        <v>1</v>
      </c>
      <c r="AS92" s="15">
        <f t="shared" si="16"/>
        <v>1</v>
      </c>
    </row>
    <row r="93" spans="1:45">
      <c r="A93" t="str">
        <f>'Model output'!A92</f>
        <v>TCGA-DJ-A3UT</v>
      </c>
      <c r="B93" s="33">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0</v>
      </c>
      <c r="F93" t="str">
        <f t="shared" si="17"/>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output'!G92)),AND(ISNUMBER(SEARCH("2",'Model output'!G92)),NOT(ISNUMBER(SEARCH("1 of 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output'!H92="","negative",IF(OR(ISNUMBER(SEARCH("lymph node",'Model output'!H92)),ISNUMBER(SEARCH("gland",'Model output'!H92)),ISNUMBER(SEARCH("lobe",'Model output'!H92)),ISNUMBER(SEARCH("isthmus",'Model output'!H92)),ISNUMBER(SEARCH("mediastinum",'Model output'!H92)),ISNUMBER(SEARCH("Not mentioned",'Model output'!H92)), ISNUMBER(SEARCH("Not applicable",'Model output'!H92)), ISNUMBER(SEARCH("paratracheal",'Model output'!H92)),ISNUMBER(SEARCH("fibroadipose tissue",'Model output'!H92)),ISNUMBER(SEARCH("thyroid node",'Model output'!H92)),ISNUMBER(SEARCH("skeletal muscle",'Model output'!H92)),ISNUMBER(SEARCH("right",'Model output'!H92)),ISNUMBER(SEARCH("left",'Model output'!H92)),ISNUMBER(SEARCH("Not specified",'Model output'!H92))),"negative","positive"))</f>
        <v>negative</v>
      </c>
      <c r="I93" t="str">
        <f>IF(OR('Model output'!I92="",'Model output'!I92="Not answered",'Model output'!I92="Not mentioned"),"",IF(ISNUMBER('Model output'!I92),'Model output'!I92,1))</f>
        <v/>
      </c>
      <c r="J93" t="str">
        <f>IF(OR('Model output'!J92="",'Model output'!J92="Not answered",'Model output'!J92="Not mentioned"),"",IF(AND(ISNUMBER('Model output'!J92),'Model output'!J92&lt;=I93),'Model output'!J92,IF(AND(ISNUMBER('Model output'!J92), 'Model output'!J92&gt;=DATE(2024,1,1)), MIN(DAY('Model output'!J92), MONTH('Model output'!J92), YEAR('Model output'!J92)), IF(ISNUMBER(SEARCH("0/",'Model output'!J92)),0,IF(ISNUMBER(SEARCH("/",'Model output'!J92)), VALUE(LEFT('Model output'!J92, SEARCH("/",'Model output'!J92)-1)),1)))))</f>
        <v/>
      </c>
      <c r="K93" t="str" cm="1">
        <f t="array" ref="K93">IF(COUNT(FIND({0,1,2,3,4,5,6,7,8,9},'Model output'!K92))&gt;0,'Model output'!K92,"")</f>
        <v/>
      </c>
      <c r="L93" s="8" t="str">
        <f t="shared" si="13"/>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
      </c>
      <c r="P93" t="str">
        <f>IF('Model output'!N92="","",'Model output'!N92)</f>
        <v>0.9 cm</v>
      </c>
      <c r="Q93" t="str">
        <f t="shared" si="24"/>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 ""))</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7"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1" t="str">
        <f>IF(OR('Model output'!V92="", 'Model output'!V92="No", AND(ISERROR(SEARCH("Positive",'Model output'!V92)), ISNUMBER(SEARCH("Negative",'Model output'!V92))), AND(ISNUMBER(SEARCH("Uninvolved",'Model output'!V92)),NOT(ISNUMBER(SEARCH("margins involved",'Model output'!V92)))), ISNUMBER(SEARCH("not involved",'Model output'!V92)), ISNUMBER(SEARCH("None",'Model output'!V92)), ISNUMBER(SEARCH("Free",'Model output'!V92)), ISNUMBER(SEARCH("1 mm",'Model output'!V92)), ISNUMBER(SEARCH("0.1 CM",'Model output'!V92)), ISNUMBER(SEARCH("less than 0.2 mm",'Model output'!V92)), ISNUMBER(SEARCH("less than 0.5 mm",'Model output'!V92)), ISNUMBER(SEARCH("less than 1.0 mm",'Model output'!V92)), ISNUMBER(SEARCH("noted very close",'Model output'!V92)), ISNUMBER(SEARCH("abut",'Model output'!V92)), ISNUMBER(SEARCH("not mentioned",'Model output'!V92)), ISNUMBER(SEARCH("Cannot be assessed",'Model output'!V92)), ISNUMBER(SEARCH("Not specified",'Model output'!V92)), ISNUMBER(SEARCH("Lymphocyte invasion - present",'Model output'!V92))), "negative", "positive")</f>
        <v>negative</v>
      </c>
      <c r="AE93" s="35"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6" t="str">
        <f t="shared" si="14"/>
        <v>1a</v>
      </c>
      <c r="AG93" s="36" t="str">
        <f t="shared" si="15"/>
        <v>0</v>
      </c>
      <c r="AH93" s="36" t="str">
        <f t="shared" si="18"/>
        <v>0</v>
      </c>
      <c r="AI93" s="42" t="str">
        <f t="shared" si="19"/>
        <v>I</v>
      </c>
      <c r="AJ93" s="39" t="s">
        <v>844</v>
      </c>
      <c r="AK93" s="41" t="s">
        <v>667</v>
      </c>
      <c r="AL93" s="41" t="s">
        <v>1091</v>
      </c>
      <c r="AM93" s="41" t="s">
        <v>1091</v>
      </c>
      <c r="AN93" s="41" t="s">
        <v>69</v>
      </c>
      <c r="AO93" s="23">
        <f t="shared" ca="1" si="20"/>
        <v>1</v>
      </c>
      <c r="AP93" s="1">
        <f t="shared" si="21"/>
        <v>1</v>
      </c>
      <c r="AQ93" s="1">
        <f t="shared" si="22"/>
        <v>1</v>
      </c>
      <c r="AR93" s="1">
        <f t="shared" si="23"/>
        <v>1</v>
      </c>
      <c r="AS93" s="15">
        <f t="shared" si="16"/>
        <v>1</v>
      </c>
    </row>
    <row r="94" spans="1:45">
      <c r="A94" t="str">
        <f>'Model output'!A93</f>
        <v>TCGA-DJ-A3UU</v>
      </c>
      <c r="B94" s="33">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0</v>
      </c>
      <c r="F94" t="str">
        <f t="shared" si="17"/>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output'!G93)),AND(ISNUMBER(SEARCH("2",'Model output'!G93)),NOT(ISNUMBER(SEARCH("1 of 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output'!H93="","negative",IF(OR(ISNUMBER(SEARCH("lymph node",'Model output'!H93)),ISNUMBER(SEARCH("gland",'Model output'!H93)),ISNUMBER(SEARCH("lobe",'Model output'!H93)),ISNUMBER(SEARCH("isthmus",'Model output'!H93)),ISNUMBER(SEARCH("mediastinum",'Model output'!H93)),ISNUMBER(SEARCH("Not mentioned",'Model output'!H93)), ISNUMBER(SEARCH("Not applicable",'Model output'!H93)), ISNUMBER(SEARCH("paratracheal",'Model output'!H93)),ISNUMBER(SEARCH("fibroadipose tissue",'Model output'!H93)),ISNUMBER(SEARCH("thyroid node",'Model output'!H93)),ISNUMBER(SEARCH("skeletal muscle",'Model output'!H93)),ISNUMBER(SEARCH("right",'Model output'!H93)),ISNUMBER(SEARCH("left",'Model output'!H93)),ISNUMBER(SEARCH("Not specified",'Model output'!H93))),"negative","positive"))</f>
        <v>negative</v>
      </c>
      <c r="I94">
        <f>IF(OR('Model output'!I93="",'Model output'!I93="Not answered",'Model output'!I93="Not mentioned"),"",IF(ISNUMBER('Model output'!I93),'Model output'!I93,1))</f>
        <v>2</v>
      </c>
      <c r="J94">
        <f>IF(OR('Model output'!J93="",'Model output'!J93="Not answered",'Model output'!J93="Not mentioned"),"",IF(AND(ISNUMBER('Model output'!J93),'Model output'!J93&lt;=I94),'Model output'!J93,IF(AND(ISNUMBER('Model output'!J93), 'Model output'!J93&gt;=DATE(2024,1,1)), MIN(DAY('Model output'!J93), MONTH('Model output'!J93), YEAR('Model output'!J93)), IF(ISNUMBER(SEARCH("0/",'Model output'!J93)),0,IF(ISNUMBER(SEARCH("/",'Model output'!J93)), VALUE(LEFT('Model output'!J93, SEARCH("/",'Model output'!J93)-1)),1)))))</f>
        <v>0</v>
      </c>
      <c r="K94" t="str" cm="1">
        <f t="array" ref="K94">IF(COUNT(FIND({0,1,2,3,4,5,6,7,8,9},'Model output'!K93))&gt;0,'Model output'!K93,"")</f>
        <v/>
      </c>
      <c r="L94" s="8" t="str">
        <f t="shared" si="13"/>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 carcinoma, classical type</v>
      </c>
      <c r="O94" t="str">
        <f>IF('Model output'!M93="","",'Model output'!M93)</f>
        <v/>
      </c>
      <c r="P94" t="str">
        <f>IF('Model output'!N93="","",'Model output'!N93)</f>
        <v>1.1 cm</v>
      </c>
      <c r="Q94" t="str">
        <f t="shared" si="24"/>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1</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 ""))</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positive</v>
      </c>
      <c r="X94" s="17" t="str">
        <f>IF('Model output'!S93="","",'Model output'!S93)</f>
        <v>Yes</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1" t="str">
        <f>IF(OR('Model output'!V93="", 'Model output'!V93="No", AND(ISERROR(SEARCH("Positive",'Model output'!V93)), ISNUMBER(SEARCH("Negative",'Model output'!V93))), AND(ISNUMBER(SEARCH("Uninvolved",'Model output'!V93)),NOT(ISNUMBER(SEARCH("margins involved",'Model output'!V93)))), ISNUMBER(SEARCH("not involved",'Model output'!V93)), ISNUMBER(SEARCH("None",'Model output'!V93)), ISNUMBER(SEARCH("Free",'Model output'!V93)), ISNUMBER(SEARCH("1 mm",'Model output'!V93)), ISNUMBER(SEARCH("0.1 CM",'Model output'!V93)), ISNUMBER(SEARCH("less than 0.2 mm",'Model output'!V93)), ISNUMBER(SEARCH("less than 0.5 mm",'Model output'!V93)), ISNUMBER(SEARCH("less than 1.0 mm",'Model output'!V93)), ISNUMBER(SEARCH("noted very close",'Model output'!V93)), ISNUMBER(SEARCH("abut",'Model output'!V93)), ISNUMBER(SEARCH("not mentioned",'Model output'!V93)), ISNUMBER(SEARCH("Cannot be assessed",'Model output'!V93)), ISNUMBER(SEARCH("Not specified",'Model output'!V93)), ISNUMBER(SEARCH("Lymphocyte invasion - present",'Model output'!V93))), "negative", "positive")</f>
        <v>positive</v>
      </c>
      <c r="AE94" s="35"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6" t="str">
        <f t="shared" si="14"/>
        <v>1b</v>
      </c>
      <c r="AG94" s="36" t="str">
        <f t="shared" si="15"/>
        <v>0</v>
      </c>
      <c r="AH94" s="36" t="str">
        <f t="shared" si="18"/>
        <v>0</v>
      </c>
      <c r="AI94" s="42" t="str">
        <f t="shared" si="19"/>
        <v>I</v>
      </c>
      <c r="AJ94" s="39" t="s">
        <v>843</v>
      </c>
      <c r="AK94" s="41" t="s">
        <v>1087</v>
      </c>
      <c r="AL94" s="41" t="s">
        <v>1088</v>
      </c>
      <c r="AM94" s="41" t="s">
        <v>1091</v>
      </c>
      <c r="AN94" s="41" t="s">
        <v>69</v>
      </c>
      <c r="AO94" s="23">
        <f t="shared" si="20"/>
        <v>1</v>
      </c>
      <c r="AP94" s="1">
        <f t="shared" si="21"/>
        <v>1</v>
      </c>
      <c r="AQ94" s="1">
        <f t="shared" si="22"/>
        <v>1</v>
      </c>
      <c r="AR94" s="1">
        <f t="shared" si="23"/>
        <v>1</v>
      </c>
      <c r="AS94" s="15">
        <f t="shared" si="16"/>
        <v>1</v>
      </c>
    </row>
    <row r="95" spans="1:45">
      <c r="A95" t="str">
        <f>'Model output'!A94</f>
        <v>TCGA-DJ-A3UV</v>
      </c>
      <c r="B95" s="33">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0</v>
      </c>
      <c r="F95" t="str">
        <f t="shared" si="17"/>
        <v>positive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output'!G94)),AND(ISNUMBER(SEARCH("2",'Model output'!G94)),NOT(ISNUMBER(SEARCH("1 of 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output'!H94="","negative",IF(OR(ISNUMBER(SEARCH("lymph node",'Model output'!H94)),ISNUMBER(SEARCH("gland",'Model output'!H94)),ISNUMBER(SEARCH("lobe",'Model output'!H94)),ISNUMBER(SEARCH("isthmus",'Model output'!H94)),ISNUMBER(SEARCH("mediastinum",'Model output'!H94)),ISNUMBER(SEARCH("Not mentioned",'Model output'!H94)), ISNUMBER(SEARCH("Not applicable",'Model output'!H94)), ISNUMBER(SEARCH("paratracheal",'Model output'!H94)),ISNUMBER(SEARCH("fibroadipose tissue",'Model output'!H94)),ISNUMBER(SEARCH("thyroid node",'Model output'!H94)),ISNUMBER(SEARCH("skeletal muscle",'Model output'!H94)),ISNUMBER(SEARCH("right",'Model output'!H94)),ISNUMBER(SEARCH("left",'Model output'!H94)),ISNUMBER(SEARCH("Not specified",'Model output'!H94))),"negative","positive"))</f>
        <v>negative</v>
      </c>
      <c r="I95">
        <f>IF(OR('Model output'!I94="",'Model output'!I94="Not answered",'Model output'!I94="Not mentioned"),"",IF(ISNUMBER('Model output'!I94),'Model output'!I94,1))</f>
        <v>1</v>
      </c>
      <c r="J95">
        <f>IF(OR('Model output'!J94="",'Model output'!J94="Not answered",'Model output'!J94="Not mentioned"),"",IF(AND(ISNUMBER('Model output'!J94),'Model output'!J94&lt;=I95),'Model output'!J94,IF(AND(ISNUMBER('Model output'!J94), 'Model output'!J94&gt;=DATE(2024,1,1)), MIN(DAY('Model output'!J94), MONTH('Model output'!J94), YEAR('Model output'!J94)), IF(ISNUMBER(SEARCH("0/",'Model output'!J94)),0,IF(ISNUMBER(SEARCH("/",'Model output'!J94)), VALUE(LEFT('Model output'!J94, SEARCH("/",'Model output'!J94)-1)),1)))))</f>
        <v>1</v>
      </c>
      <c r="K95" t="str" cm="1">
        <f t="array" ref="K95">IF(COUNT(FIND({0,1,2,3,4,5,6,7,8,9},'Model output'!K94))&gt;0,'Model output'!K94,"")</f>
        <v/>
      </c>
      <c r="L95" s="8" t="str">
        <f t="shared" si="13"/>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 classical type</v>
      </c>
      <c r="O95" t="str">
        <f>IF('Model output'!M94="","",'Model output'!M94)</f>
        <v/>
      </c>
      <c r="P95" t="str">
        <f>IF('Model output'!N94="","",'Model output'!N94)</f>
        <v>1.0 cm</v>
      </c>
      <c r="Q95" t="str">
        <f t="shared" si="24"/>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 ""))</f>
        <v>One focus</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7"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1" t="str">
        <f>IF(OR('Model output'!V94="", 'Model output'!V94="No", AND(ISERROR(SEARCH("Positive",'Model output'!V94)), ISNUMBER(SEARCH("Negative",'Model output'!V94))), AND(ISNUMBER(SEARCH("Uninvolved",'Model output'!V94)),NOT(ISNUMBER(SEARCH("margins involved",'Model output'!V94)))), ISNUMBER(SEARCH("not involved",'Model output'!V94)), ISNUMBER(SEARCH("None",'Model output'!V94)), ISNUMBER(SEARCH("Free",'Model output'!V94)), ISNUMBER(SEARCH("1 mm",'Model output'!V94)), ISNUMBER(SEARCH("0.1 CM",'Model output'!V94)), ISNUMBER(SEARCH("less than 0.2 mm",'Model output'!V94)), ISNUMBER(SEARCH("less than 0.5 mm",'Model output'!V94)), ISNUMBER(SEARCH("less than 1.0 mm",'Model output'!V94)), ISNUMBER(SEARCH("noted very close",'Model output'!V94)), ISNUMBER(SEARCH("abut",'Model output'!V94)), ISNUMBER(SEARCH("not mentioned",'Model output'!V94)), ISNUMBER(SEARCH("Cannot be assessed",'Model output'!V94)), ISNUMBER(SEARCH("Not specified",'Model output'!V94)), ISNUMBER(SEARCH("Lymphocyte invasion - present",'Model output'!V94))), "negative", "positive")</f>
        <v>negative</v>
      </c>
      <c r="AE95" s="35"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6" t="str">
        <f t="shared" si="14"/>
        <v>1a</v>
      </c>
      <c r="AG95" s="36" t="str">
        <f t="shared" si="15"/>
        <v>1a</v>
      </c>
      <c r="AH95" s="36" t="str">
        <f t="shared" si="18"/>
        <v>0</v>
      </c>
      <c r="AI95" s="42" t="str">
        <f t="shared" si="19"/>
        <v>I</v>
      </c>
      <c r="AJ95" s="39" t="s">
        <v>846</v>
      </c>
      <c r="AK95" s="41" t="s">
        <v>667</v>
      </c>
      <c r="AL95" s="41" t="s">
        <v>1088</v>
      </c>
      <c r="AM95" s="41" t="s">
        <v>1091</v>
      </c>
      <c r="AN95" s="41" t="s">
        <v>69</v>
      </c>
      <c r="AO95" s="23">
        <f t="shared" ca="1" si="20"/>
        <v>1</v>
      </c>
      <c r="AP95" s="1">
        <f t="shared" si="21"/>
        <v>1</v>
      </c>
      <c r="AQ95" s="1">
        <f t="shared" si="22"/>
        <v>0</v>
      </c>
      <c r="AR95" s="1">
        <f t="shared" si="23"/>
        <v>1</v>
      </c>
      <c r="AS95" s="15">
        <f t="shared" si="16"/>
        <v>1</v>
      </c>
    </row>
    <row r="96" spans="1:45">
      <c r="A96" t="str">
        <f>'Model output'!A95</f>
        <v>TCGA-DJ-A3UX</v>
      </c>
      <c r="B96" s="33">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1a</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7"/>
        <v>positive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output'!G95)),AND(ISNUMBER(SEARCH("2",'Model output'!G95)),NOT(ISNUMBER(SEARCH("1 of 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central</v>
      </c>
      <c r="H96" t="str">
        <f>IF('Model output'!H95="","negative",IF(OR(ISNUMBER(SEARCH("lymph node",'Model output'!H95)),ISNUMBER(SEARCH("gland",'Model output'!H95)),ISNUMBER(SEARCH("lobe",'Model output'!H95)),ISNUMBER(SEARCH("isthmus",'Model output'!H95)),ISNUMBER(SEARCH("mediastinum",'Model output'!H95)),ISNUMBER(SEARCH("Not mentioned",'Model output'!H95)), ISNUMBER(SEARCH("Not applicable",'Model output'!H95)), ISNUMBER(SEARCH("paratracheal",'Model output'!H95)),ISNUMBER(SEARCH("fibroadipose tissue",'Model output'!H95)),ISNUMBER(SEARCH("thyroid node",'Model output'!H95)),ISNUMBER(SEARCH("skeletal muscle",'Model output'!H95)),ISNUMBER(SEARCH("right",'Model output'!H95)),ISNUMBER(SEARCH("left",'Model output'!H95)),ISNUMBER(SEARCH("Not specified",'Model output'!H95))),"negative","positive"))</f>
        <v>negative</v>
      </c>
      <c r="I96">
        <f>IF(OR('Model output'!I95="",'Model output'!I95="Not answered",'Model output'!I95="Not mentioned"),"",IF(ISNUMBER('Model output'!I95),'Model output'!I95,1))</f>
        <v>3</v>
      </c>
      <c r="J96">
        <f>IF(OR('Model output'!J95="",'Model output'!J95="Not answered",'Model output'!J95="Not mentioned"),"",IF(AND(ISNUMBER('Model output'!J95),'Model output'!J95&lt;=I96),'Model output'!J95,IF(AND(ISNUMBER('Model output'!J95), 'Model output'!J95&gt;=DATE(2024,1,1)), MIN(DAY('Model output'!J95), MONTH('Model output'!J95), YEAR('Model output'!J95)), IF(ISNUMBER(SEARCH("0/",'Model output'!J95)),0,IF(ISNUMBER(SEARCH("/",'Model output'!J95)), VALUE(LEFT('Model output'!J95, SEARCH("/",'Model output'!J95)-1)),1)))))</f>
        <v>1</v>
      </c>
      <c r="K96" t="str" cm="1">
        <f t="array" ref="K96">IF(COUNT(FIND({0,1,2,3,4,5,6,7,8,9},'Model output'!K95))&gt;0,'Model output'!K95,"")</f>
        <v>0.5 cm</v>
      </c>
      <c r="L96" s="8" t="str">
        <f t="shared" si="13"/>
        <v>0.5cm</v>
      </c>
      <c r="M96" cm="1">
        <f t="array" ref="M96">IF(L96="","",IF(ISNUMBER(SEARCH("cm",L96)),MAX(VALUE(SUBSTITUTE(_xlfn.FILTERXML("&lt;t&gt;&lt;s&gt;"&amp;SUBSTITUTE(L96,",","&lt;/s&gt;&lt;s&gt;")&amp;"&lt;/s&gt;&lt;/t&gt;","//s"),"cm",""))),MAX(VALUE(SUBSTITUTE(_xlfn.FILTERXML("&lt;t&gt;&lt;s&gt;"&amp;SUBSTITUTE(L96,",","&lt;/s&gt;&lt;s&gt;")&amp;"&lt;/s&gt;&lt;/t&gt;","//s"),"mm","")))/10))</f>
        <v>0.5</v>
      </c>
      <c r="N96" t="str">
        <f>IF('Model output'!L95="","",'Model output'!L95)</f>
        <v>Papillary microcarcinoma</v>
      </c>
      <c r="O96" t="str">
        <f>IF('Model output'!M95="","",'Model output'!M95)</f>
        <v/>
      </c>
      <c r="P96" t="str">
        <f>IF('Model output'!N95="","",'Model output'!N95)</f>
        <v>0.5 cm</v>
      </c>
      <c r="Q96" t="str">
        <f t="shared" si="24"/>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 ""))</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7"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1" t="str">
        <f>IF(OR('Model output'!V95="", 'Model output'!V95="No", AND(ISERROR(SEARCH("Positive",'Model output'!V95)), ISNUMBER(SEARCH("Negative",'Model output'!V95))), AND(ISNUMBER(SEARCH("Uninvolved",'Model output'!V95)),NOT(ISNUMBER(SEARCH("margins involved",'Model output'!V95)))), ISNUMBER(SEARCH("not involved",'Model output'!V95)), ISNUMBER(SEARCH("None",'Model output'!V95)), ISNUMBER(SEARCH("Free",'Model output'!V95)), ISNUMBER(SEARCH("1 mm",'Model output'!V95)), ISNUMBER(SEARCH("0.1 CM",'Model output'!V95)), ISNUMBER(SEARCH("less than 0.2 mm",'Model output'!V95)), ISNUMBER(SEARCH("less than 0.5 mm",'Model output'!V95)), ISNUMBER(SEARCH("less than 1.0 mm",'Model output'!V95)), ISNUMBER(SEARCH("noted very close",'Model output'!V95)), ISNUMBER(SEARCH("abut",'Model output'!V95)), ISNUMBER(SEARCH("not mentioned",'Model output'!V95)), ISNUMBER(SEARCH("Cannot be assessed",'Model output'!V95)), ISNUMBER(SEARCH("Not specified",'Model output'!V95)), ISNUMBER(SEARCH("Lymphocyte invasion - present",'Model output'!V95))), "negative", "positive")</f>
        <v>negative</v>
      </c>
      <c r="AE96" s="35"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6" t="str">
        <f t="shared" si="14"/>
        <v>1a</v>
      </c>
      <c r="AG96" s="36" t="str">
        <f t="shared" si="15"/>
        <v>1a</v>
      </c>
      <c r="AH96" s="36" t="str">
        <f t="shared" si="18"/>
        <v>0</v>
      </c>
      <c r="AI96" s="42" t="str">
        <f t="shared" si="19"/>
        <v>I</v>
      </c>
      <c r="AJ96" s="39" t="s">
        <v>844</v>
      </c>
      <c r="AK96" s="41" t="s">
        <v>667</v>
      </c>
      <c r="AL96" s="41" t="s">
        <v>1088</v>
      </c>
      <c r="AM96" s="41" t="s">
        <v>1091</v>
      </c>
      <c r="AN96" s="41" t="s">
        <v>69</v>
      </c>
      <c r="AO96" s="23">
        <f t="shared" ca="1" si="20"/>
        <v>1</v>
      </c>
      <c r="AP96" s="1">
        <f t="shared" si="21"/>
        <v>1</v>
      </c>
      <c r="AQ96" s="1">
        <f t="shared" si="22"/>
        <v>0</v>
      </c>
      <c r="AR96" s="1">
        <f t="shared" si="23"/>
        <v>1</v>
      </c>
      <c r="AS96" s="15">
        <f t="shared" si="16"/>
        <v>1</v>
      </c>
    </row>
    <row r="97" spans="1:45">
      <c r="A97" t="str">
        <f>'Model output'!A96</f>
        <v>TCGA-DJ-A3UY</v>
      </c>
      <c r="B97" s="33">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0</v>
      </c>
      <c r="F97" t="str">
        <f t="shared" si="17"/>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output'!G96)),AND(ISNUMBER(SEARCH("2",'Model output'!G96)),NOT(ISNUMBER(SEARCH("1 of 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output'!H96="","negative",IF(OR(ISNUMBER(SEARCH("lymph node",'Model output'!H96)),ISNUMBER(SEARCH("gland",'Model output'!H96)),ISNUMBER(SEARCH("lobe",'Model output'!H96)),ISNUMBER(SEARCH("isthmus",'Model output'!H96)),ISNUMBER(SEARCH("mediastinum",'Model output'!H96)),ISNUMBER(SEARCH("Not mentioned",'Model output'!H96)), ISNUMBER(SEARCH("Not applicable",'Model output'!H96)), ISNUMBER(SEARCH("paratracheal",'Model output'!H96)),ISNUMBER(SEARCH("fibroadipose tissue",'Model output'!H96)),ISNUMBER(SEARCH("thyroid node",'Model output'!H96)),ISNUMBER(SEARCH("skeletal muscle",'Model output'!H96)),ISNUMBER(SEARCH("right",'Model output'!H96)),ISNUMBER(SEARCH("left",'Model output'!H96)),ISNUMBER(SEARCH("Not specified",'Model output'!H96))),"negative","positive"))</f>
        <v>negative</v>
      </c>
      <c r="I97" t="str">
        <f>IF(OR('Model output'!I96="",'Model output'!I96="Not answered",'Model output'!I96="Not mentioned"),"",IF(ISNUMBER('Model output'!I96),'Model output'!I96,1))</f>
        <v/>
      </c>
      <c r="J97" t="str">
        <f>IF(OR('Model output'!J96="",'Model output'!J96="Not answered",'Model output'!J96="Not mentioned"),"",IF(AND(ISNUMBER('Model output'!J96),'Model output'!J96&lt;=I97),'Model output'!J96,IF(AND(ISNUMBER('Model output'!J96), 'Model output'!J96&gt;=DATE(2024,1,1)), MIN(DAY('Model output'!J96), MONTH('Model output'!J96), YEAR('Model output'!J96)), IF(ISNUMBER(SEARCH("0/",'Model output'!J96)),0,IF(ISNUMBER(SEARCH("/",'Model output'!J96)), VALUE(LEFT('Model output'!J96, SEARCH("/",'Model output'!J96)-1)),1)))))</f>
        <v/>
      </c>
      <c r="K97" t="str" cm="1">
        <f t="array" ref="K97">IF(COUNT(FIND({0,1,2,3,4,5,6,7,8,9},'Model output'!K96))&gt;0,'Model output'!K96,"")</f>
        <v/>
      </c>
      <c r="L97" s="8" t="str">
        <f t="shared" si="13"/>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 carcinoma, classical type</v>
      </c>
      <c r="O97" t="str">
        <f>IF('Model output'!M96="","",'Model output'!M96)</f>
        <v/>
      </c>
      <c r="P97" t="str">
        <f>IF('Model output'!N96="","",'Model output'!N96)</f>
        <v>1.2 cm</v>
      </c>
      <c r="Q97" t="str">
        <f t="shared" si="24"/>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 ""))</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7"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1" t="str">
        <f>IF(OR('Model output'!V96="", 'Model output'!V96="No", AND(ISERROR(SEARCH("Positive",'Model output'!V96)), ISNUMBER(SEARCH("Negative",'Model output'!V96))), AND(ISNUMBER(SEARCH("Uninvolved",'Model output'!V96)),NOT(ISNUMBER(SEARCH("margins involved",'Model output'!V96)))), ISNUMBER(SEARCH("not involved",'Model output'!V96)), ISNUMBER(SEARCH("None",'Model output'!V96)), ISNUMBER(SEARCH("Free",'Model output'!V96)), ISNUMBER(SEARCH("1 mm",'Model output'!V96)), ISNUMBER(SEARCH("0.1 CM",'Model output'!V96)), ISNUMBER(SEARCH("less than 0.2 mm",'Model output'!V96)), ISNUMBER(SEARCH("less than 0.5 mm",'Model output'!V96)), ISNUMBER(SEARCH("less than 1.0 mm",'Model output'!V96)), ISNUMBER(SEARCH("noted very close",'Model output'!V96)), ISNUMBER(SEARCH("abut",'Model output'!V96)), ISNUMBER(SEARCH("not mentioned",'Model output'!V96)), ISNUMBER(SEARCH("Cannot be assessed",'Model output'!V96)), ISNUMBER(SEARCH("Not specified",'Model output'!V96)), ISNUMBER(SEARCH("Lymphocyte invasion - present",'Model output'!V96))), "negative", "positive")</f>
        <v>negative</v>
      </c>
      <c r="AE97" s="35"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6" t="str">
        <f t="shared" si="14"/>
        <v>1b</v>
      </c>
      <c r="AG97" s="36" t="str">
        <f t="shared" si="15"/>
        <v>0</v>
      </c>
      <c r="AH97" s="36" t="str">
        <f t="shared" si="18"/>
        <v>0</v>
      </c>
      <c r="AI97" s="42" t="str">
        <f t="shared" si="19"/>
        <v>I</v>
      </c>
      <c r="AJ97" s="39" t="s">
        <v>844</v>
      </c>
      <c r="AK97" s="41" t="s">
        <v>1087</v>
      </c>
      <c r="AL97" s="41" t="s">
        <v>1091</v>
      </c>
      <c r="AM97" s="41" t="s">
        <v>1091</v>
      </c>
      <c r="AN97" s="41" t="s">
        <v>69</v>
      </c>
      <c r="AO97" s="23">
        <f t="shared" ca="1" si="20"/>
        <v>1</v>
      </c>
      <c r="AP97" s="1">
        <f t="shared" si="21"/>
        <v>1</v>
      </c>
      <c r="AQ97" s="1">
        <f t="shared" si="22"/>
        <v>1</v>
      </c>
      <c r="AR97" s="1">
        <f t="shared" si="23"/>
        <v>1</v>
      </c>
      <c r="AS97" s="15">
        <f t="shared" si="16"/>
        <v>1</v>
      </c>
    </row>
    <row r="98" spans="1:45">
      <c r="A98" t="str">
        <f>'Model output'!A97</f>
        <v>TCGA-DJ-A3UZ</v>
      </c>
      <c r="B98" s="33">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1</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7"/>
        <v>positive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output'!G97)),AND(ISNUMBER(SEARCH("2",'Model output'!G97)),NOT(ISNUMBER(SEARCH("1 of 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central</v>
      </c>
      <c r="H98" t="str">
        <f>IF('Model output'!H97="","negative",IF(OR(ISNUMBER(SEARCH("lymph node",'Model output'!H97)),ISNUMBER(SEARCH("gland",'Model output'!H97)),ISNUMBER(SEARCH("lobe",'Model output'!H97)),ISNUMBER(SEARCH("isthmus",'Model output'!H97)),ISNUMBER(SEARCH("mediastinum",'Model output'!H97)),ISNUMBER(SEARCH("Not mentioned",'Model output'!H97)), ISNUMBER(SEARCH("Not applicable",'Model output'!H97)), ISNUMBER(SEARCH("paratracheal",'Model output'!H97)),ISNUMBER(SEARCH("fibroadipose tissue",'Model output'!H97)),ISNUMBER(SEARCH("thyroid node",'Model output'!H97)),ISNUMBER(SEARCH("skeletal muscle",'Model output'!H97)),ISNUMBER(SEARCH("right",'Model output'!H97)),ISNUMBER(SEARCH("left",'Model output'!H97)),ISNUMBER(SEARCH("Not specified",'Model output'!H97))),"negative","positive"))</f>
        <v>negative</v>
      </c>
      <c r="I98">
        <f>IF(OR('Model output'!I97="",'Model output'!I97="Not answered",'Model output'!I97="Not mentioned"),"",IF(ISNUMBER('Model output'!I97),'Model output'!I97,1))</f>
        <v>2</v>
      </c>
      <c r="J98">
        <f>IF(OR('Model output'!J97="",'Model output'!J97="Not answered",'Model output'!J97="Not mentioned"),"",IF(AND(ISNUMBER('Model output'!J97),'Model output'!J97&lt;=I98),'Model output'!J97,IF(AND(ISNUMBER('Model output'!J97), 'Model output'!J97&gt;=DATE(2024,1,1)), MIN(DAY('Model output'!J97), MONTH('Model output'!J97), YEAR('Model output'!J97)), IF(ISNUMBER(SEARCH("0/",'Model output'!J97)),0,IF(ISNUMBER(SEARCH("/",'Model output'!J97)), VALUE(LEFT('Model output'!J97, SEARCH("/",'Model output'!J97)-1)),1)))))</f>
        <v>1</v>
      </c>
      <c r="K98" t="str" cm="1">
        <f t="array" ref="K98">IF(COUNT(FIND({0,1,2,3,4,5,6,7,8,9},'Model output'!K97))&gt;0,'Model output'!K97,"")</f>
        <v/>
      </c>
      <c r="L98" s="8" t="str">
        <f t="shared" si="13"/>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Classical type and four microcarcinomas</v>
      </c>
      <c r="P98" t="str">
        <f>IF('Model output'!N97="","",'Model output'!N97)</f>
        <v>1.1 cm</v>
      </c>
      <c r="Q98" t="str">
        <f t="shared" si="24"/>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 ""))</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7"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Yes</v>
      </c>
      <c r="AB98" t="str">
        <f>IF(AA98&lt;&gt;"Yes","",IF(OR('Model output'!U97="",ISNUMBER(SEARCH("Not identified",'Model output'!U97))),"",'Model output'!U97))</f>
        <v/>
      </c>
      <c r="AC98" s="1" t="str">
        <f>IF(OR('Model output'!V97="", 'Model output'!V97="No", AND(ISERROR(SEARCH("Positive",'Model output'!V97)), ISNUMBER(SEARCH("Negative",'Model output'!V97))), AND(ISNUMBER(SEARCH("Uninvolved",'Model output'!V97)),NOT(ISNUMBER(SEARCH("margins involved",'Model output'!V97)))), ISNUMBER(SEARCH("not involved",'Model output'!V97)), ISNUMBER(SEARCH("None",'Model output'!V97)), ISNUMBER(SEARCH("Free",'Model output'!V97)), ISNUMBER(SEARCH("1 mm",'Model output'!V97)), ISNUMBER(SEARCH("0.1 CM",'Model output'!V97)), ISNUMBER(SEARCH("less than 0.2 mm",'Model output'!V97)), ISNUMBER(SEARCH("less than 0.5 mm",'Model output'!V97)), ISNUMBER(SEARCH("less than 1.0 mm",'Model output'!V97)), ISNUMBER(SEARCH("noted very close",'Model output'!V97)), ISNUMBER(SEARCH("abut",'Model output'!V97)), ISNUMBER(SEARCH("not mentioned",'Model output'!V97)), ISNUMBER(SEARCH("Cannot be assessed",'Model output'!V97)), ISNUMBER(SEARCH("Not specified",'Model output'!V97)), ISNUMBER(SEARCH("Lymphocyte invasion - present",'Model output'!V97))), "negative", "positive")</f>
        <v>negative</v>
      </c>
      <c r="AE98" s="35"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6" t="str">
        <f t="shared" si="14"/>
        <v>1b</v>
      </c>
      <c r="AG98" s="36" t="str">
        <f t="shared" si="15"/>
        <v>1a</v>
      </c>
      <c r="AH98" s="36" t="str">
        <f t="shared" si="18"/>
        <v>0</v>
      </c>
      <c r="AI98" s="42" t="str">
        <f t="shared" si="19"/>
        <v>II</v>
      </c>
      <c r="AJ98" s="39" t="s">
        <v>846</v>
      </c>
      <c r="AK98" s="41" t="s">
        <v>1087</v>
      </c>
      <c r="AL98" s="41" t="s">
        <v>1088</v>
      </c>
      <c r="AM98" s="41" t="s">
        <v>1091</v>
      </c>
      <c r="AN98" s="41" t="s">
        <v>69</v>
      </c>
      <c r="AO98" s="23">
        <f t="shared" ca="1" si="20"/>
        <v>1</v>
      </c>
      <c r="AP98" s="1">
        <f t="shared" si="21"/>
        <v>1</v>
      </c>
      <c r="AQ98" s="1">
        <f t="shared" si="22"/>
        <v>0</v>
      </c>
      <c r="AR98" s="1">
        <f t="shared" si="23"/>
        <v>1</v>
      </c>
      <c r="AS98" s="15">
        <f t="shared" si="16"/>
        <v>0</v>
      </c>
    </row>
    <row r="99" spans="1:45">
      <c r="A99" t="str">
        <f>'Model output'!A98</f>
        <v>TCGA-DJ-A3V2</v>
      </c>
      <c r="B99" s="33">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7"/>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output'!G98)),AND(ISNUMBER(SEARCH("2",'Model output'!G98)),NOT(ISNUMBER(SEARCH("1 of 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output'!H98="","negative",IF(OR(ISNUMBER(SEARCH("lymph node",'Model output'!H98)),ISNUMBER(SEARCH("gland",'Model output'!H98)),ISNUMBER(SEARCH("lobe",'Model output'!H98)),ISNUMBER(SEARCH("isthmus",'Model output'!H98)),ISNUMBER(SEARCH("mediastinum",'Model output'!H98)),ISNUMBER(SEARCH("Not mentioned",'Model output'!H98)), ISNUMBER(SEARCH("Not applicable",'Model output'!H98)), ISNUMBER(SEARCH("paratracheal",'Model output'!H98)),ISNUMBER(SEARCH("fibroadipose tissue",'Model output'!H98)),ISNUMBER(SEARCH("thyroid node",'Model output'!H98)),ISNUMBER(SEARCH("skeletal muscle",'Model output'!H98)),ISNUMBER(SEARCH("right",'Model output'!H98)),ISNUMBER(SEARCH("left",'Model output'!H98)),ISNUMBER(SEARCH("Not specified",'Model output'!H98))),"negative","positive"))</f>
        <v>negative</v>
      </c>
      <c r="I99">
        <f>IF(OR('Model output'!I98="",'Model output'!I98="Not answered",'Model output'!I98="Not mentioned"),"",IF(ISNUMBER('Model output'!I98),'Model output'!I98,1))</f>
        <v>4</v>
      </c>
      <c r="J99">
        <f>IF(OR('Model output'!J98="",'Model output'!J98="Not answered",'Model output'!J98="Not mentioned"),"",IF(AND(ISNUMBER('Model output'!J98),'Model output'!J98&lt;=I99),'Model output'!J98,IF(AND(ISNUMBER('Model output'!J98), 'Model output'!J98&gt;=DATE(2024,1,1)), MIN(DAY('Model output'!J98), MONTH('Model output'!J98), YEAR('Model output'!J98)), IF(ISNUMBER(SEARCH("0/",'Model output'!J98)),0,IF(ISNUMBER(SEARCH("/",'Model output'!J98)), VALUE(LEFT('Model output'!J98, SEARCH("/",'Model output'!J98)-1)),1)))))</f>
        <v>1</v>
      </c>
      <c r="K99" t="str" cm="1">
        <f t="array" ref="K99">IF(COUNT(FIND({0,1,2,3,4,5,6,7,8,9},'Model output'!K98))&gt;0,'Model output'!K98,"")</f>
        <v>0.9 cm</v>
      </c>
      <c r="L99" s="8" t="str">
        <f t="shared" si="13"/>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 classical type</v>
      </c>
      <c r="O99" t="str">
        <f>IF('Model output'!M98="","",'Model output'!M98)</f>
        <v/>
      </c>
      <c r="P99" t="str">
        <f>IF('Model output'!N98="","",'Model output'!N98)</f>
        <v>2.1 cm</v>
      </c>
      <c r="Q99" t="str">
        <f t="shared" si="24"/>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t="str">
        <f>IF('Model output'!O98="","",'Model output'!O98)</f>
        <v>3 (including microcarcinomas)</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 ""))</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7"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1" t="str">
        <f>IF(OR('Model output'!V98="", 'Model output'!V98="No", AND(ISERROR(SEARCH("Positive",'Model output'!V98)), ISNUMBER(SEARCH("Negative",'Model output'!V98))), AND(ISNUMBER(SEARCH("Uninvolved",'Model output'!V98)),NOT(ISNUMBER(SEARCH("margins involved",'Model output'!V98)))), ISNUMBER(SEARCH("not involved",'Model output'!V98)), ISNUMBER(SEARCH("None",'Model output'!V98)), ISNUMBER(SEARCH("Free",'Model output'!V98)), ISNUMBER(SEARCH("1 mm",'Model output'!V98)), ISNUMBER(SEARCH("0.1 CM",'Model output'!V98)), ISNUMBER(SEARCH("less than 0.2 mm",'Model output'!V98)), ISNUMBER(SEARCH("less than 0.5 mm",'Model output'!V98)), ISNUMBER(SEARCH("less than 1.0 mm",'Model output'!V98)), ISNUMBER(SEARCH("noted very close",'Model output'!V98)), ISNUMBER(SEARCH("abut",'Model output'!V98)), ISNUMBER(SEARCH("not mentioned",'Model output'!V98)), ISNUMBER(SEARCH("Cannot be assessed",'Model output'!V98)), ISNUMBER(SEARCH("Not specified",'Model output'!V98)), ISNUMBER(SEARCH("Lymphocyte invasion - present",'Model output'!V98))), "negative", "positive")</f>
        <v>negative</v>
      </c>
      <c r="AE99" s="35"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6" t="str">
        <f t="shared" si="14"/>
        <v>2</v>
      </c>
      <c r="AG99" s="36" t="str">
        <f t="shared" si="15"/>
        <v>1a</v>
      </c>
      <c r="AH99" s="36" t="str">
        <f t="shared" si="18"/>
        <v>0</v>
      </c>
      <c r="AI99" s="42" t="str">
        <f t="shared" si="19"/>
        <v>I</v>
      </c>
      <c r="AJ99" s="39" t="s">
        <v>846</v>
      </c>
      <c r="AK99" s="41" t="s">
        <v>1090</v>
      </c>
      <c r="AL99" s="41" t="s">
        <v>667</v>
      </c>
      <c r="AM99" s="41" t="s">
        <v>1091</v>
      </c>
      <c r="AN99" s="41" t="s">
        <v>69</v>
      </c>
      <c r="AO99" s="23">
        <f t="shared" ca="1" si="20"/>
        <v>1</v>
      </c>
      <c r="AP99" s="1">
        <f t="shared" si="21"/>
        <v>1</v>
      </c>
      <c r="AQ99" s="1">
        <f t="shared" si="22"/>
        <v>1</v>
      </c>
      <c r="AR99" s="1">
        <f t="shared" si="23"/>
        <v>1</v>
      </c>
      <c r="AS99" s="15">
        <f t="shared" si="16"/>
        <v>1</v>
      </c>
    </row>
    <row r="100" spans="1:45">
      <c r="A100" t="str">
        <f>'Model output'!A99</f>
        <v>TCGA-DJ-A3V3</v>
      </c>
      <c r="B100" s="33">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0</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0</v>
      </c>
      <c r="F100" t="str">
        <f t="shared" si="17"/>
        <v>positive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output'!G99)),AND(ISNUMBER(SEARCH("2",'Model output'!G99)),NOT(ISNUMBER(SEARCH("1 of 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central</v>
      </c>
      <c r="H100" t="str">
        <f>IF('Model output'!H99="","negative",IF(OR(ISNUMBER(SEARCH("lymph node",'Model output'!H99)),ISNUMBER(SEARCH("gland",'Model output'!H99)),ISNUMBER(SEARCH("lobe",'Model output'!H99)),ISNUMBER(SEARCH("isthmus",'Model output'!H99)),ISNUMBER(SEARCH("mediastinum",'Model output'!H99)),ISNUMBER(SEARCH("Not mentioned",'Model output'!H99)), ISNUMBER(SEARCH("Not applicable",'Model output'!H99)), ISNUMBER(SEARCH("paratracheal",'Model output'!H99)),ISNUMBER(SEARCH("fibroadipose tissue",'Model output'!H99)),ISNUMBER(SEARCH("thyroid node",'Model output'!H99)),ISNUMBER(SEARCH("skeletal muscle",'Model output'!H99)),ISNUMBER(SEARCH("right",'Model output'!H99)),ISNUMBER(SEARCH("left",'Model output'!H99)),ISNUMBER(SEARCH("Not specified",'Model output'!H99))),"negative","positive"))</f>
        <v>negative</v>
      </c>
      <c r="I100">
        <f>IF(OR('Model output'!I99="",'Model output'!I99="Not answered",'Model output'!I99="Not mentioned"),"",IF(ISNUMBER('Model output'!I99),'Model output'!I99,1))</f>
        <v>14</v>
      </c>
      <c r="J100">
        <f>IF(OR('Model output'!J99="",'Model output'!J99="Not answered",'Model output'!J99="Not mentioned"),"",IF(AND(ISNUMBER('Model output'!J99),'Model output'!J99&lt;=I100),'Model output'!J99,IF(AND(ISNUMBER('Model output'!J99), 'Model output'!J99&gt;=DATE(2024,1,1)), MIN(DAY('Model output'!J99), MONTH('Model output'!J99), YEAR('Model output'!J99)), IF(ISNUMBER(SEARCH("0/",'Model output'!J99)),0,IF(ISNUMBER(SEARCH("/",'Model output'!J99)), VALUE(LEFT('Model output'!J99, SEARCH("/",'Model output'!J99)-1)),1)))))</f>
        <v>1</v>
      </c>
      <c r="K100" t="str" cm="1">
        <f t="array" ref="K100">IF(COUNT(FIND({0,1,2,3,4,5,6,7,8,9},'Model output'!K99))&gt;0,'Model output'!K99,"")</f>
        <v>0.6 cm</v>
      </c>
      <c r="L100" s="8" t="str">
        <f t="shared" si="13"/>
        <v>0.6cm</v>
      </c>
      <c r="M100" cm="1">
        <f t="array" ref="M100">IF(L100="","",IF(ISNUMBER(SEARCH("cm",L100)),MAX(VALUE(SUBSTITUTE(_xlfn.FILTERXML("&lt;t&gt;&lt;s&gt;"&amp;SUBSTITUTE(L100,",","&lt;/s&gt;&lt;s&gt;")&amp;"&lt;/s&gt;&lt;/t&gt;","//s"),"cm",""))),MAX(VALUE(SUBSTITUTE(_xlfn.FILTERXML("&lt;t&gt;&lt;s&gt;"&amp;SUBSTITUTE(L100,",","&lt;/s&gt;&lt;s&gt;")&amp;"&lt;/s&gt;&lt;/t&gt;","//s"),"mm","")))/10))</f>
        <v>0.6</v>
      </c>
      <c r="N100" t="str">
        <f>IF('Model output'!L99="","",'Model output'!L99)</f>
        <v>Papillary carcinoma, classical type</v>
      </c>
      <c r="O100" t="str">
        <f>IF('Model output'!M99="","",'Model output'!M99)</f>
        <v/>
      </c>
      <c r="P100" t="str">
        <f>IF('Model output'!N99="","",'Model output'!N99)</f>
        <v>2.4 cm</v>
      </c>
      <c r="Q100" t="str">
        <f t="shared" si="24"/>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 ""))</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7"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1" t="str">
        <f>IF(OR('Model output'!V99="", 'Model output'!V99="No", AND(ISERROR(SEARCH("Positive",'Model output'!V99)), ISNUMBER(SEARCH("Negative",'Model output'!V99))), AND(ISNUMBER(SEARCH("Uninvolved",'Model output'!V99)),NOT(ISNUMBER(SEARCH("margins involved",'Model output'!V99)))), ISNUMBER(SEARCH("not involved",'Model output'!V99)), ISNUMBER(SEARCH("None",'Model output'!V99)), ISNUMBER(SEARCH("Free",'Model output'!V99)), ISNUMBER(SEARCH("1 mm",'Model output'!V99)), ISNUMBER(SEARCH("0.1 CM",'Model output'!V99)), ISNUMBER(SEARCH("less than 0.2 mm",'Model output'!V99)), ISNUMBER(SEARCH("less than 0.5 mm",'Model output'!V99)), ISNUMBER(SEARCH("less than 1.0 mm",'Model output'!V99)), ISNUMBER(SEARCH("noted very close",'Model output'!V99)), ISNUMBER(SEARCH("abut",'Model output'!V99)), ISNUMBER(SEARCH("not mentioned",'Model output'!V99)), ISNUMBER(SEARCH("Cannot be assessed",'Model output'!V99)), ISNUMBER(SEARCH("Not specified",'Model output'!V99)), ISNUMBER(SEARCH("Lymphocyte invasion - present",'Model output'!V99))), "negative", "positive")</f>
        <v>negative</v>
      </c>
      <c r="AE100" s="35"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6" t="str">
        <f t="shared" si="14"/>
        <v>2</v>
      </c>
      <c r="AG100" s="36" t="str">
        <f t="shared" si="15"/>
        <v>1a</v>
      </c>
      <c r="AH100" s="36" t="str">
        <f t="shared" si="18"/>
        <v>0</v>
      </c>
      <c r="AI100" s="42" t="str">
        <f t="shared" si="19"/>
        <v>II</v>
      </c>
      <c r="AJ100" s="39" t="s">
        <v>844</v>
      </c>
      <c r="AK100" s="41" t="s">
        <v>1090</v>
      </c>
      <c r="AL100" s="41" t="s">
        <v>1088</v>
      </c>
      <c r="AM100" s="41" t="s">
        <v>1091</v>
      </c>
      <c r="AN100" s="41" t="s">
        <v>69</v>
      </c>
      <c r="AO100" s="23">
        <f t="shared" ref="AO100:AO131" ca="1" si="25">IF(AE100=AJ100,1,0)</f>
        <v>1</v>
      </c>
      <c r="AP100" s="1">
        <f t="shared" ref="AP100:AP131" si="26">IF(AF100=AK100, 1, IF(AND(AF100="x", AK100="0"), 1, IF(AND(AF100="0", AK100="x"), 1, 0)))</f>
        <v>1</v>
      </c>
      <c r="AQ100" s="1">
        <f t="shared" ref="AQ100:AQ131" si="27">IF(AG100=AL100, 1, IF(AND(AG100="x", AL100="0"), 1, IF(AND(AG100="0", AL100="x"), 1, 0)))</f>
        <v>0</v>
      </c>
      <c r="AR100" s="1">
        <f t="shared" ref="AR100:AR131" si="28">IF(AH100=AM100, 1, IF(AND(AH100="x", AM100="0"), 1, IF(AND(AH100="0", AM100="x"), 1, 0)))</f>
        <v>1</v>
      </c>
      <c r="AS100" s="15">
        <f t="shared" si="16"/>
        <v>0</v>
      </c>
    </row>
    <row r="101" spans="1:45">
      <c r="A101" t="str">
        <f>'Model output'!A100</f>
        <v>TCGA-DJ-A3V5</v>
      </c>
      <c r="B101" s="33">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0</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0</v>
      </c>
      <c r="F101" t="str">
        <f t="shared" si="17"/>
        <v>positive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output'!G100)),AND(ISNUMBER(SEARCH("2",'Model output'!G100)),NOT(ISNUMBER(SEARCH("1 of 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output'!H100="","negative",IF(OR(ISNUMBER(SEARCH("lymph node",'Model output'!H100)),ISNUMBER(SEARCH("gland",'Model output'!H100)),ISNUMBER(SEARCH("lobe",'Model output'!H100)),ISNUMBER(SEARCH("isthmus",'Model output'!H100)),ISNUMBER(SEARCH("mediastinum",'Model output'!H100)),ISNUMBER(SEARCH("Not mentioned",'Model output'!H100)), ISNUMBER(SEARCH("Not applicable",'Model output'!H100)), ISNUMBER(SEARCH("paratracheal",'Model output'!H100)),ISNUMBER(SEARCH("fibroadipose tissue",'Model output'!H100)),ISNUMBER(SEARCH("thyroid node",'Model output'!H100)),ISNUMBER(SEARCH("skeletal muscle",'Model output'!H100)),ISNUMBER(SEARCH("right",'Model output'!H100)),ISNUMBER(SEARCH("left",'Model output'!H100)),ISNUMBER(SEARCH("Not specified",'Model output'!H100))),"negative","positive"))</f>
        <v>negative</v>
      </c>
      <c r="I101">
        <f>IF(OR('Model output'!I100="",'Model output'!I100="Not answered",'Model output'!I100="Not mentioned"),"",IF(ISNUMBER('Model output'!I100),'Model output'!I100,1))</f>
        <v>3</v>
      </c>
      <c r="J101">
        <f>IF(OR('Model output'!J100="",'Model output'!J100="Not answered",'Model output'!J100="Not mentioned"),"",IF(AND(ISNUMBER('Model output'!J100),'Model output'!J100&lt;=I101),'Model output'!J100,IF(AND(ISNUMBER('Model output'!J100), 'Model output'!J100&gt;=DATE(2024,1,1)), MIN(DAY('Model output'!J100), MONTH('Model output'!J100), YEAR('Model output'!J100)), IF(ISNUMBER(SEARCH("0/",'Model output'!J100)),0,IF(ISNUMBER(SEARCH("/",'Model output'!J100)), VALUE(LEFT('Model output'!J100, SEARCH("/",'Model output'!J100)-1)),1)))))</f>
        <v>1</v>
      </c>
      <c r="K101" t="str" cm="1">
        <f t="array" ref="K101">IF(COUNT(FIND({0,1,2,3,4,5,6,7,8,9},'Model output'!K100))&gt;0,'Model output'!K100,"")</f>
        <v/>
      </c>
      <c r="L101" s="8" t="str">
        <f t="shared" si="13"/>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24"/>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 ""))</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7"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1" t="str">
        <f>IF(OR('Model output'!V100="", 'Model output'!V100="No", AND(ISERROR(SEARCH("Positive",'Model output'!V100)), ISNUMBER(SEARCH("Negative",'Model output'!V100))), AND(ISNUMBER(SEARCH("Uninvolved",'Model output'!V100)),NOT(ISNUMBER(SEARCH("margins involved",'Model output'!V100)))), ISNUMBER(SEARCH("not involved",'Model output'!V100)), ISNUMBER(SEARCH("None",'Model output'!V100)), ISNUMBER(SEARCH("Free",'Model output'!V100)), ISNUMBER(SEARCH("1 mm",'Model output'!V100)), ISNUMBER(SEARCH("0.1 CM",'Model output'!V100)), ISNUMBER(SEARCH("less than 0.2 mm",'Model output'!V100)), ISNUMBER(SEARCH("less than 0.5 mm",'Model output'!V100)), ISNUMBER(SEARCH("less than 1.0 mm",'Model output'!V100)), ISNUMBER(SEARCH("noted very close",'Model output'!V100)), ISNUMBER(SEARCH("abut",'Model output'!V100)), ISNUMBER(SEARCH("not mentioned",'Model output'!V100)), ISNUMBER(SEARCH("Cannot be assessed",'Model output'!V100)), ISNUMBER(SEARCH("Not specified",'Model output'!V100)), ISNUMBER(SEARCH("Lymphocyte invasion - present",'Model output'!V100))), "negative", "positive")</f>
        <v>positive</v>
      </c>
      <c r="AE101" s="35"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6" t="str">
        <f t="shared" si="14"/>
        <v>1b</v>
      </c>
      <c r="AG101" s="36" t="str">
        <f t="shared" si="15"/>
        <v>1a</v>
      </c>
      <c r="AH101" s="36" t="str">
        <f t="shared" si="18"/>
        <v>0</v>
      </c>
      <c r="AI101" s="42" t="str">
        <f t="shared" si="19"/>
        <v>II</v>
      </c>
      <c r="AJ101" s="39" t="s">
        <v>843</v>
      </c>
      <c r="AK101" s="41" t="s">
        <v>1087</v>
      </c>
      <c r="AL101" s="41" t="s">
        <v>1088</v>
      </c>
      <c r="AM101" s="41" t="s">
        <v>1091</v>
      </c>
      <c r="AN101" s="41" t="s">
        <v>69</v>
      </c>
      <c r="AO101" s="23">
        <f t="shared" si="25"/>
        <v>1</v>
      </c>
      <c r="AP101" s="1">
        <f t="shared" si="26"/>
        <v>1</v>
      </c>
      <c r="AQ101" s="1">
        <f t="shared" si="27"/>
        <v>0</v>
      </c>
      <c r="AR101" s="1">
        <f t="shared" si="28"/>
        <v>1</v>
      </c>
      <c r="AS101" s="15">
        <f t="shared" si="16"/>
        <v>0</v>
      </c>
    </row>
    <row r="102" spans="1:45">
      <c r="A102" t="str">
        <f>'Model output'!A101</f>
        <v>TCGA-DJ-A3V6</v>
      </c>
      <c r="B102" s="33">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7"/>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output'!G101)),AND(ISNUMBER(SEARCH("2",'Model output'!G101)),NOT(ISNUMBER(SEARCH("1 of 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output'!H101="","negative",IF(OR(ISNUMBER(SEARCH("lymph node",'Model output'!H101)),ISNUMBER(SEARCH("gland",'Model output'!H101)),ISNUMBER(SEARCH("lobe",'Model output'!H101)),ISNUMBER(SEARCH("isthmus",'Model output'!H101)),ISNUMBER(SEARCH("mediastinum",'Model output'!H101)),ISNUMBER(SEARCH("Not mentioned",'Model output'!H101)), ISNUMBER(SEARCH("Not applicable",'Model output'!H101)), ISNUMBER(SEARCH("paratracheal",'Model output'!H101)),ISNUMBER(SEARCH("fibroadipose tissue",'Model output'!H101)),ISNUMBER(SEARCH("thyroid node",'Model output'!H101)),ISNUMBER(SEARCH("skeletal muscle",'Model output'!H101)),ISNUMBER(SEARCH("right",'Model output'!H101)),ISNUMBER(SEARCH("left",'Model output'!H101)),ISNUMBER(SEARCH("Not specified",'Model output'!H101))),"negative","positive"))</f>
        <v>negative</v>
      </c>
      <c r="I102" t="str">
        <f>IF(OR('Model output'!I101="",'Model output'!I101="Not answered",'Model output'!I101="Not mentioned"),"",IF(ISNUMBER('Model output'!I101),'Model output'!I101,1))</f>
        <v/>
      </c>
      <c r="J102" t="str">
        <f>IF(OR('Model output'!J101="",'Model output'!J101="Not answered",'Model output'!J101="Not mentioned"),"",IF(AND(ISNUMBER('Model output'!J101),'Model output'!J101&lt;=I102),'Model output'!J101,IF(AND(ISNUMBER('Model output'!J101), 'Model output'!J101&gt;=DATE(2024,1,1)), MIN(DAY('Model output'!J101), MONTH('Model output'!J101), YEAR('Model output'!J101)), IF(ISNUMBER(SEARCH("0/",'Model output'!J101)),0,IF(ISNUMBER(SEARCH("/",'Model output'!J101)), VALUE(LEFT('Model output'!J101, SEARCH("/",'Model output'!J101)-1)),1)))))</f>
        <v/>
      </c>
      <c r="K102" t="str" cm="1">
        <f t="array" ref="K102">IF(COUNT(FIND({0,1,2,3,4,5,6,7,8,9},'Model output'!K101))&gt;0,'Model output'!K101,"")</f>
        <v/>
      </c>
      <c r="L102" s="8" t="str">
        <f t="shared" si="13"/>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24"/>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1</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 ""))</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7"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1" t="str">
        <f>IF(OR('Model output'!V101="", 'Model output'!V101="No", AND(ISERROR(SEARCH("Positive",'Model output'!V101)), ISNUMBER(SEARCH("Negative",'Model output'!V101))), AND(ISNUMBER(SEARCH("Uninvolved",'Model output'!V101)),NOT(ISNUMBER(SEARCH("margins involved",'Model output'!V101)))), ISNUMBER(SEARCH("not involved",'Model output'!V101)), ISNUMBER(SEARCH("None",'Model output'!V101)), ISNUMBER(SEARCH("Free",'Model output'!V101)), ISNUMBER(SEARCH("1 mm",'Model output'!V101)), ISNUMBER(SEARCH("0.1 CM",'Model output'!V101)), ISNUMBER(SEARCH("less than 0.2 mm",'Model output'!V101)), ISNUMBER(SEARCH("less than 0.5 mm",'Model output'!V101)), ISNUMBER(SEARCH("less than 1.0 mm",'Model output'!V101)), ISNUMBER(SEARCH("noted very close",'Model output'!V101)), ISNUMBER(SEARCH("abut",'Model output'!V101)), ISNUMBER(SEARCH("not mentioned",'Model output'!V101)), ISNUMBER(SEARCH("Cannot be assessed",'Model output'!V101)), ISNUMBER(SEARCH("Not specified",'Model output'!V101)), ISNUMBER(SEARCH("Lymphocyte invasion - present",'Model output'!V101))), "negative", "positive")</f>
        <v>negative</v>
      </c>
      <c r="AE102" s="35"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6" t="str">
        <f t="shared" si="14"/>
        <v>1b</v>
      </c>
      <c r="AG102" s="36" t="str">
        <f t="shared" si="15"/>
        <v>0</v>
      </c>
      <c r="AH102" s="36" t="str">
        <f t="shared" si="18"/>
        <v>0</v>
      </c>
      <c r="AI102" s="42" t="str">
        <f t="shared" si="19"/>
        <v>I</v>
      </c>
      <c r="AJ102" s="39" t="s">
        <v>846</v>
      </c>
      <c r="AK102" s="41" t="s">
        <v>1087</v>
      </c>
      <c r="AL102" s="41" t="s">
        <v>1091</v>
      </c>
      <c r="AM102" s="41" t="s">
        <v>1091</v>
      </c>
      <c r="AN102" s="41" t="s">
        <v>69</v>
      </c>
      <c r="AO102" s="23">
        <f t="shared" ca="1" si="25"/>
        <v>1</v>
      </c>
      <c r="AP102" s="1">
        <f t="shared" si="26"/>
        <v>1</v>
      </c>
      <c r="AQ102" s="1">
        <f t="shared" si="27"/>
        <v>1</v>
      </c>
      <c r="AR102" s="1">
        <f t="shared" si="28"/>
        <v>1</v>
      </c>
      <c r="AS102" s="15">
        <f t="shared" si="16"/>
        <v>1</v>
      </c>
    </row>
    <row r="103" spans="1:45">
      <c r="A103" t="str">
        <f>'Model output'!A102</f>
        <v>TCGA-DJ-A3V8</v>
      </c>
      <c r="B103" s="33">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1a</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1</v>
      </c>
      <c r="F103" t="str">
        <f t="shared" si="17"/>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output'!G102)),AND(ISNUMBER(SEARCH("2",'Model output'!G102)),NOT(ISNUMBER(SEARCH("1 of 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output'!H102="","negative",IF(OR(ISNUMBER(SEARCH("lymph node",'Model output'!H102)),ISNUMBER(SEARCH("gland",'Model output'!H102)),ISNUMBER(SEARCH("lobe",'Model output'!H102)),ISNUMBER(SEARCH("isthmus",'Model output'!H102)),ISNUMBER(SEARCH("mediastinum",'Model output'!H102)),ISNUMBER(SEARCH("Not mentioned",'Model output'!H102)), ISNUMBER(SEARCH("Not applicable",'Model output'!H102)), ISNUMBER(SEARCH("paratracheal",'Model output'!H102)),ISNUMBER(SEARCH("fibroadipose tissue",'Model output'!H102)),ISNUMBER(SEARCH("thyroid node",'Model output'!H102)),ISNUMBER(SEARCH("skeletal muscle",'Model output'!H102)),ISNUMBER(SEARCH("right",'Model output'!H102)),ISNUMBER(SEARCH("left",'Model output'!H102)),ISNUMBER(SEARCH("Not specified",'Model output'!H102))),"negative","positive"))</f>
        <v>negative</v>
      </c>
      <c r="I103">
        <f>IF(OR('Model output'!I102="",'Model output'!I102="Not answered",'Model output'!I102="Not mentioned"),"",IF(ISNUMBER('Model output'!I102),'Model output'!I102,1))</f>
        <v>10</v>
      </c>
      <c r="J103">
        <f>IF(OR('Model output'!J102="",'Model output'!J102="Not answered",'Model output'!J102="Not mentioned"),"",IF(AND(ISNUMBER('Model output'!J102),'Model output'!J102&lt;=I103),'Model output'!J102,IF(AND(ISNUMBER('Model output'!J102), 'Model output'!J102&gt;=DATE(2024,1,1)), MIN(DAY('Model output'!J102), MONTH('Model output'!J102), YEAR('Model output'!J102)), IF(ISNUMBER(SEARCH("0/",'Model output'!J102)),0,IF(ISNUMBER(SEARCH("/",'Model output'!J102)), VALUE(LEFT('Model output'!J102, SEARCH("/",'Model output'!J102)-1)),1)))))</f>
        <v>2</v>
      </c>
      <c r="K103" t="str" cm="1">
        <f t="array" ref="K103">IF(COUNT(FIND({0,1,2,3,4,5,6,7,8,9},'Model output'!K102))&gt;0,'Model output'!K102,"")</f>
        <v>['0.6 cm', '0.8 cm', '0.3 cm']</v>
      </c>
      <c r="L103" s="8" t="str">
        <f t="shared" si="13"/>
        <v>0.6cm,0.8cm,0.3cm</v>
      </c>
      <c r="M103" cm="1">
        <f t="array" ref="M103">IF(L103="","",IF(ISNUMBER(SEARCH("cm",L103)),MAX(VALUE(SUBSTITUTE(_xlfn.FILTERXML("&lt;t&gt;&lt;s&gt;"&amp;SUBSTITUTE(L103,",","&lt;/s&gt;&lt;s&gt;")&amp;"&lt;/s&gt;&lt;/t&gt;","//s"),"cm",""))),MAX(VALUE(SUBSTITUTE(_xlfn.FILTERXML("&lt;t&gt;&lt;s&gt;"&amp;SUBSTITUTE(L103,",","&lt;/s&gt;&lt;s&gt;")&amp;"&lt;/s&gt;&lt;/t&gt;","//s"),"mm","")))/10))</f>
        <v>0.8</v>
      </c>
      <c r="N103" t="str">
        <f>IF('Model output'!L102="","",'Model output'!L102)</f>
        <v>Papillary carcinoma</v>
      </c>
      <c r="O103" t="str">
        <f>IF('Model output'!M102="","",'Model output'!M102)</f>
        <v>tall cell variant</v>
      </c>
      <c r="P103" t="str">
        <f>IF('Model output'!N102="","",'Model output'!N102)</f>
        <v>2.5 cm</v>
      </c>
      <c r="Q103" t="str">
        <f t="shared" si="24"/>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 ""))</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7"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1" t="str">
        <f>IF(OR('Model output'!V102="", 'Model output'!V102="No", AND(ISERROR(SEARCH("Positive",'Model output'!V102)), ISNUMBER(SEARCH("Negative",'Model output'!V102))), AND(ISNUMBER(SEARCH("Uninvolved",'Model output'!V102)),NOT(ISNUMBER(SEARCH("margins involved",'Model output'!V102)))), ISNUMBER(SEARCH("not involved",'Model output'!V102)), ISNUMBER(SEARCH("None",'Model output'!V102)), ISNUMBER(SEARCH("Free",'Model output'!V102)), ISNUMBER(SEARCH("1 mm",'Model output'!V102)), ISNUMBER(SEARCH("0.1 CM",'Model output'!V102)), ISNUMBER(SEARCH("less than 0.2 mm",'Model output'!V102)), ISNUMBER(SEARCH("less than 0.5 mm",'Model output'!V102)), ISNUMBER(SEARCH("less than 1.0 mm",'Model output'!V102)), ISNUMBER(SEARCH("noted very close",'Model output'!V102)), ISNUMBER(SEARCH("abut",'Model output'!V102)), ISNUMBER(SEARCH("not mentioned",'Model output'!V102)), ISNUMBER(SEARCH("Cannot be assessed",'Model output'!V102)), ISNUMBER(SEARCH("Not specified",'Model output'!V102)), ISNUMBER(SEARCH("Lymphocyte invasion - present",'Model output'!V102))), "negative", "positive")</f>
        <v>positive</v>
      </c>
      <c r="AE103" s="35"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6" t="str">
        <f t="shared" si="14"/>
        <v>2</v>
      </c>
      <c r="AG103" s="36" t="str">
        <f t="shared" si="15"/>
        <v>1b</v>
      </c>
      <c r="AH103" s="36" t="str">
        <f t="shared" si="18"/>
        <v>0</v>
      </c>
      <c r="AI103" s="42" t="str">
        <f t="shared" si="19"/>
        <v>I</v>
      </c>
      <c r="AJ103" s="39" t="s">
        <v>843</v>
      </c>
      <c r="AK103" s="41" t="s">
        <v>1090</v>
      </c>
      <c r="AL103" s="41" t="s">
        <v>1087</v>
      </c>
      <c r="AM103" s="41" t="s">
        <v>1091</v>
      </c>
      <c r="AN103" s="41" t="s">
        <v>69</v>
      </c>
      <c r="AO103" s="23">
        <f t="shared" si="25"/>
        <v>1</v>
      </c>
      <c r="AP103" s="1">
        <f t="shared" si="26"/>
        <v>1</v>
      </c>
      <c r="AQ103" s="1">
        <f t="shared" si="27"/>
        <v>1</v>
      </c>
      <c r="AR103" s="1">
        <f t="shared" si="28"/>
        <v>1</v>
      </c>
      <c r="AS103" s="15">
        <f t="shared" si="16"/>
        <v>1</v>
      </c>
    </row>
    <row r="104" spans="1:45">
      <c r="A104" t="str">
        <f>'Model output'!A103</f>
        <v>TCGA-DJ-A3V9</v>
      </c>
      <c r="B104" s="33">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0</v>
      </c>
      <c r="F104" t="str">
        <f t="shared" si="17"/>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output'!G103)),AND(ISNUMBER(SEARCH("2",'Model output'!G103)),NOT(ISNUMBER(SEARCH("1 of 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output'!H103="","negative",IF(OR(ISNUMBER(SEARCH("lymph node",'Model output'!H103)),ISNUMBER(SEARCH("gland",'Model output'!H103)),ISNUMBER(SEARCH("lobe",'Model output'!H103)),ISNUMBER(SEARCH("isthmus",'Model output'!H103)),ISNUMBER(SEARCH("mediastinum",'Model output'!H103)),ISNUMBER(SEARCH("Not mentioned",'Model output'!H103)), ISNUMBER(SEARCH("Not applicable",'Model output'!H103)), ISNUMBER(SEARCH("paratracheal",'Model output'!H103)),ISNUMBER(SEARCH("fibroadipose tissue",'Model output'!H103)),ISNUMBER(SEARCH("thyroid node",'Model output'!H103)),ISNUMBER(SEARCH("skeletal muscle",'Model output'!H103)),ISNUMBER(SEARCH("right",'Model output'!H103)),ISNUMBER(SEARCH("left",'Model output'!H103)),ISNUMBER(SEARCH("Not specified",'Model output'!H103))),"negative","positive"))</f>
        <v>negative</v>
      </c>
      <c r="I104">
        <f>IF(OR('Model output'!I103="",'Model output'!I103="Not answered",'Model output'!I103="Not mentioned"),"",IF(ISNUMBER('Model output'!I103),'Model output'!I103,1))</f>
        <v>19</v>
      </c>
      <c r="J104">
        <f>IF(OR('Model output'!J103="",'Model output'!J103="Not answered",'Model output'!J103="Not mentioned"),"",IF(AND(ISNUMBER('Model output'!J103),'Model output'!J103&lt;=I104),'Model output'!J103,IF(AND(ISNUMBER('Model output'!J103), 'Model output'!J103&gt;=DATE(2024,1,1)), MIN(DAY('Model output'!J103), MONTH('Model output'!J103), YEAR('Model output'!J103)), IF(ISNUMBER(SEARCH("0/",'Model output'!J103)),0,IF(ISNUMBER(SEARCH("/",'Model output'!J103)), VALUE(LEFT('Model output'!J103, SEARCH("/",'Model output'!J103)-1)),1)))))</f>
        <v>6</v>
      </c>
      <c r="K104" t="str" cm="1">
        <f t="array" ref="K104">IF(COUNT(FIND({0,1,2,3,4,5,6,7,8,9},'Model output'!K103))&gt;0,'Model output'!K103,"")</f>
        <v>1.2cm</v>
      </c>
      <c r="L104" s="8" t="str">
        <f t="shared" si="13"/>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24"/>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 ""))</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7"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1" t="str">
        <f>IF(OR('Model output'!V103="", 'Model output'!V103="No", AND(ISERROR(SEARCH("Positive",'Model output'!V103)), ISNUMBER(SEARCH("Negative",'Model output'!V103))), AND(ISNUMBER(SEARCH("Uninvolved",'Model output'!V103)),NOT(ISNUMBER(SEARCH("margins involved",'Model output'!V103)))), ISNUMBER(SEARCH("not involved",'Model output'!V103)), ISNUMBER(SEARCH("None",'Model output'!V103)), ISNUMBER(SEARCH("Free",'Model output'!V103)), ISNUMBER(SEARCH("1 mm",'Model output'!V103)), ISNUMBER(SEARCH("0.1 CM",'Model output'!V103)), ISNUMBER(SEARCH("less than 0.2 mm",'Model output'!V103)), ISNUMBER(SEARCH("less than 0.5 mm",'Model output'!V103)), ISNUMBER(SEARCH("less than 1.0 mm",'Model output'!V103)), ISNUMBER(SEARCH("noted very close",'Model output'!V103)), ISNUMBER(SEARCH("abut",'Model output'!V103)), ISNUMBER(SEARCH("not mentioned",'Model output'!V103)), ISNUMBER(SEARCH("Cannot be assessed",'Model output'!V103)), ISNUMBER(SEARCH("Not specified",'Model output'!V103)), ISNUMBER(SEARCH("Lymphocyte invasion - present",'Model output'!V103))), "negative", "positive")</f>
        <v>negative</v>
      </c>
      <c r="AE104" s="35"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6" t="str">
        <f t="shared" si="14"/>
        <v>2</v>
      </c>
      <c r="AG104" s="36" t="str">
        <f t="shared" si="15"/>
        <v>1b</v>
      </c>
      <c r="AH104" s="36" t="str">
        <f t="shared" si="18"/>
        <v>0</v>
      </c>
      <c r="AI104" s="42" t="str">
        <f t="shared" si="19"/>
        <v>I</v>
      </c>
      <c r="AJ104" s="39" t="s">
        <v>846</v>
      </c>
      <c r="AK104" s="41" t="s">
        <v>1090</v>
      </c>
      <c r="AL104" s="41" t="s">
        <v>1087</v>
      </c>
      <c r="AM104" s="41" t="s">
        <v>1091</v>
      </c>
      <c r="AN104" s="41" t="s">
        <v>69</v>
      </c>
      <c r="AO104" s="23">
        <f t="shared" ca="1" si="25"/>
        <v>1</v>
      </c>
      <c r="AP104" s="1">
        <f t="shared" si="26"/>
        <v>1</v>
      </c>
      <c r="AQ104" s="1">
        <f t="shared" si="27"/>
        <v>1</v>
      </c>
      <c r="AR104" s="1">
        <f t="shared" si="28"/>
        <v>1</v>
      </c>
      <c r="AS104" s="15">
        <f t="shared" si="16"/>
        <v>1</v>
      </c>
    </row>
    <row r="105" spans="1:45">
      <c r="A105" t="str">
        <f>'Model output'!A104</f>
        <v>TCGA-DJ-A3VB</v>
      </c>
      <c r="B105" s="33">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0</v>
      </c>
      <c r="F105" t="str">
        <f t="shared" si="17"/>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output'!G104)),AND(ISNUMBER(SEARCH("2",'Model output'!G104)),NOT(ISNUMBER(SEARCH("1 of 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output'!H104="","negative",IF(OR(ISNUMBER(SEARCH("lymph node",'Model output'!H104)),ISNUMBER(SEARCH("gland",'Model output'!H104)),ISNUMBER(SEARCH("lobe",'Model output'!H104)),ISNUMBER(SEARCH("isthmus",'Model output'!H104)),ISNUMBER(SEARCH("mediastinum",'Model output'!H104)),ISNUMBER(SEARCH("Not mentioned",'Model output'!H104)), ISNUMBER(SEARCH("Not applicable",'Model output'!H104)), ISNUMBER(SEARCH("paratracheal",'Model output'!H104)),ISNUMBER(SEARCH("fibroadipose tissue",'Model output'!H104)),ISNUMBER(SEARCH("thyroid node",'Model output'!H104)),ISNUMBER(SEARCH("skeletal muscle",'Model output'!H104)),ISNUMBER(SEARCH("right",'Model output'!H104)),ISNUMBER(SEARCH("left",'Model output'!H104)),ISNUMBER(SEARCH("Not specified",'Model output'!H104))),"negative","positive"))</f>
        <v>negative</v>
      </c>
      <c r="I105">
        <f>IF(OR('Model output'!I104="",'Model output'!I104="Not answered",'Model output'!I104="Not mentioned"),"",IF(ISNUMBER('Model output'!I104),'Model output'!I104,1))</f>
        <v>15</v>
      </c>
      <c r="J105">
        <f>IF(OR('Model output'!J104="",'Model output'!J104="Not answered",'Model output'!J104="Not mentioned"),"",IF(AND(ISNUMBER('Model output'!J104),'Model output'!J104&lt;=I105),'Model output'!J104,IF(AND(ISNUMBER('Model output'!J104), 'Model output'!J104&gt;=DATE(2024,1,1)), MIN(DAY('Model output'!J104), MONTH('Model output'!J104), YEAR('Model output'!J104)), IF(ISNUMBER(SEARCH("0/",'Model output'!J104)),0,IF(ISNUMBER(SEARCH("/",'Model output'!J104)), VALUE(LEFT('Model output'!J104, SEARCH("/",'Model output'!J104)-1)),1)))))</f>
        <v>1</v>
      </c>
      <c r="K105" t="str" cm="1">
        <f t="array" ref="K105">IF(COUNT(FIND({0,1,2,3,4,5,6,7,8,9},'Model output'!K104))&gt;0,'Model output'!K104,"")</f>
        <v>0.5cm</v>
      </c>
      <c r="L105" s="8" t="str">
        <f t="shared" si="13"/>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 carcinoma</v>
      </c>
      <c r="O105" t="str">
        <f>IF('Model output'!M104="","",'Model output'!M104)</f>
        <v>tall cell variant</v>
      </c>
      <c r="P105" t="str">
        <f>IF('Model output'!N104="","",'Model output'!N104)</f>
        <v>5.2 cm</v>
      </c>
      <c r="Q105" t="str">
        <f t="shared" si="24"/>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 ""))</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7"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1" t="str">
        <f>IF(OR('Model output'!V104="", 'Model output'!V104="No", AND(ISERROR(SEARCH("Positive",'Model output'!V104)), ISNUMBER(SEARCH("Negative",'Model output'!V104))), AND(ISNUMBER(SEARCH("Uninvolved",'Model output'!V104)),NOT(ISNUMBER(SEARCH("margins involved",'Model output'!V104)))), ISNUMBER(SEARCH("not involved",'Model output'!V104)), ISNUMBER(SEARCH("None",'Model output'!V104)), ISNUMBER(SEARCH("Free",'Model output'!V104)), ISNUMBER(SEARCH("1 mm",'Model output'!V104)), ISNUMBER(SEARCH("0.1 CM",'Model output'!V104)), ISNUMBER(SEARCH("less than 0.2 mm",'Model output'!V104)), ISNUMBER(SEARCH("less than 0.5 mm",'Model output'!V104)), ISNUMBER(SEARCH("less than 1.0 mm",'Model output'!V104)), ISNUMBER(SEARCH("noted very close",'Model output'!V104)), ISNUMBER(SEARCH("abut",'Model output'!V104)), ISNUMBER(SEARCH("not mentioned",'Model output'!V104)), ISNUMBER(SEARCH("Cannot be assessed",'Model output'!V104)), ISNUMBER(SEARCH("Not specified",'Model output'!V104)), ISNUMBER(SEARCH("Lymphocyte invasion - present",'Model output'!V104))), "negative", "positive")</f>
        <v>negative</v>
      </c>
      <c r="AE105" s="35"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6" t="str">
        <f t="shared" si="14"/>
        <v>3a</v>
      </c>
      <c r="AG105" s="36" t="str">
        <f t="shared" si="15"/>
        <v>1a</v>
      </c>
      <c r="AH105" s="36" t="str">
        <f t="shared" si="18"/>
        <v>0</v>
      </c>
      <c r="AI105" s="42" t="str">
        <f t="shared" si="19"/>
        <v>I</v>
      </c>
      <c r="AJ105" s="39" t="s">
        <v>846</v>
      </c>
      <c r="AK105" s="41" t="s">
        <v>1092</v>
      </c>
      <c r="AL105" s="41" t="s">
        <v>667</v>
      </c>
      <c r="AM105" s="41" t="s">
        <v>1091</v>
      </c>
      <c r="AN105" s="41" t="s">
        <v>69</v>
      </c>
      <c r="AO105" s="23">
        <f t="shared" ca="1" si="25"/>
        <v>1</v>
      </c>
      <c r="AP105" s="1">
        <f t="shared" si="26"/>
        <v>1</v>
      </c>
      <c r="AQ105" s="1">
        <f t="shared" si="27"/>
        <v>1</v>
      </c>
      <c r="AR105" s="1">
        <f t="shared" si="28"/>
        <v>1</v>
      </c>
      <c r="AS105" s="15">
        <f t="shared" si="16"/>
        <v>1</v>
      </c>
    </row>
    <row r="106" spans="1:45">
      <c r="A106" t="str">
        <f>'Model output'!A105</f>
        <v>TCGA-DJ-A3VD</v>
      </c>
      <c r="B106" s="33">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0</v>
      </c>
      <c r="F106" t="str">
        <f t="shared" si="17"/>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output'!G105)),AND(ISNUMBER(SEARCH("2",'Model output'!G105)),NOT(ISNUMBER(SEARCH("1 of 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output'!H105="","negative",IF(OR(ISNUMBER(SEARCH("lymph node",'Model output'!H105)),ISNUMBER(SEARCH("gland",'Model output'!H105)),ISNUMBER(SEARCH("lobe",'Model output'!H105)),ISNUMBER(SEARCH("isthmus",'Model output'!H105)),ISNUMBER(SEARCH("mediastinum",'Model output'!H105)),ISNUMBER(SEARCH("Not mentioned",'Model output'!H105)), ISNUMBER(SEARCH("Not applicable",'Model output'!H105)), ISNUMBER(SEARCH("paratracheal",'Model output'!H105)),ISNUMBER(SEARCH("fibroadipose tissue",'Model output'!H105)),ISNUMBER(SEARCH("thyroid node",'Model output'!H105)),ISNUMBER(SEARCH("skeletal muscle",'Model output'!H105)),ISNUMBER(SEARCH("right",'Model output'!H105)),ISNUMBER(SEARCH("left",'Model output'!H105)),ISNUMBER(SEARCH("Not specified",'Model output'!H105))),"negative","positive"))</f>
        <v>negative</v>
      </c>
      <c r="I106">
        <f>IF(OR('Model output'!I105="",'Model output'!I105="Not answered",'Model output'!I105="Not mentioned"),"",IF(ISNUMBER('Model output'!I105),'Model output'!I105,1))</f>
        <v>12</v>
      </c>
      <c r="J106">
        <f>IF(OR('Model output'!J105="",'Model output'!J105="Not answered",'Model output'!J105="Not mentioned"),"",IF(AND(ISNUMBER('Model output'!J105),'Model output'!J105&lt;=I106),'Model output'!J105,IF(AND(ISNUMBER('Model output'!J105), 'Model output'!J105&gt;=DATE(2024,1,1)), MIN(DAY('Model output'!J105), MONTH('Model output'!J105), YEAR('Model output'!J105)), IF(ISNUMBER(SEARCH("0/",'Model output'!J105)),0,IF(ISNUMBER(SEARCH("/",'Model output'!J105)), VALUE(LEFT('Model output'!J105, SEARCH("/",'Model output'!J105)-1)),1)))))</f>
        <v>6</v>
      </c>
      <c r="K106" t="str" cm="1">
        <f t="array" ref="K106">IF(COUNT(FIND({0,1,2,3,4,5,6,7,8,9},'Model output'!K105))&gt;0,'Model output'!K105,"")</f>
        <v>0.9cm</v>
      </c>
      <c r="L106" s="8" t="str">
        <f t="shared" si="13"/>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24"/>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 ""))</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7" t="str">
        <f>IF('Model output'!S105="","",'Model output'!S105)</f>
        <v>Not Identified</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1" t="str">
        <f>IF(OR('Model output'!V105="", 'Model output'!V105="No", AND(ISERROR(SEARCH("Positive",'Model output'!V105)), ISNUMBER(SEARCH("Negative",'Model output'!V105))), AND(ISNUMBER(SEARCH("Uninvolved",'Model output'!V105)),NOT(ISNUMBER(SEARCH("margins involved",'Model output'!V105)))), ISNUMBER(SEARCH("not involved",'Model output'!V105)), ISNUMBER(SEARCH("None",'Model output'!V105)), ISNUMBER(SEARCH("Free",'Model output'!V105)), ISNUMBER(SEARCH("1 mm",'Model output'!V105)), ISNUMBER(SEARCH("0.1 CM",'Model output'!V105)), ISNUMBER(SEARCH("less than 0.2 mm",'Model output'!V105)), ISNUMBER(SEARCH("less than 0.5 mm",'Model output'!V105)), ISNUMBER(SEARCH("less than 1.0 mm",'Model output'!V105)), ISNUMBER(SEARCH("noted very close",'Model output'!V105)), ISNUMBER(SEARCH("abut",'Model output'!V105)), ISNUMBER(SEARCH("not mentioned",'Model output'!V105)), ISNUMBER(SEARCH("Cannot be assessed",'Model output'!V105)), ISNUMBER(SEARCH("Not specified",'Model output'!V105)), ISNUMBER(SEARCH("Lymphocyte invasion - present",'Model output'!V105))), "negative", "positive")</f>
        <v>negative</v>
      </c>
      <c r="AE106" s="35"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6" t="str">
        <f t="shared" si="14"/>
        <v>1a</v>
      </c>
      <c r="AG106" s="36" t="str">
        <f t="shared" si="15"/>
        <v>1a</v>
      </c>
      <c r="AH106" s="36" t="str">
        <f t="shared" si="18"/>
        <v>0</v>
      </c>
      <c r="AI106" s="42" t="str">
        <f t="shared" si="19"/>
        <v>I</v>
      </c>
      <c r="AJ106" s="39" t="s">
        <v>844</v>
      </c>
      <c r="AK106" s="41" t="s">
        <v>667</v>
      </c>
      <c r="AL106" s="41" t="s">
        <v>667</v>
      </c>
      <c r="AM106" s="41" t="s">
        <v>1091</v>
      </c>
      <c r="AN106" s="41" t="s">
        <v>69</v>
      </c>
      <c r="AO106" s="23">
        <f t="shared" ca="1" si="25"/>
        <v>1</v>
      </c>
      <c r="AP106" s="1">
        <f t="shared" si="26"/>
        <v>1</v>
      </c>
      <c r="AQ106" s="1">
        <f t="shared" si="27"/>
        <v>1</v>
      </c>
      <c r="AR106" s="1">
        <f t="shared" si="28"/>
        <v>1</v>
      </c>
      <c r="AS106" s="15">
        <f t="shared" si="16"/>
        <v>1</v>
      </c>
    </row>
    <row r="107" spans="1:45">
      <c r="A107" t="str">
        <f>'Model output'!A106</f>
        <v>TCGA-DJ-A3VE</v>
      </c>
      <c r="B107" s="33">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0</v>
      </c>
      <c r="F107" t="str">
        <f t="shared" si="17"/>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output'!G106)),AND(ISNUMBER(SEARCH("2",'Model output'!G106)),NOT(ISNUMBER(SEARCH("1 of 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output'!H106="","negative",IF(OR(ISNUMBER(SEARCH("lymph node",'Model output'!H106)),ISNUMBER(SEARCH("gland",'Model output'!H106)),ISNUMBER(SEARCH("lobe",'Model output'!H106)),ISNUMBER(SEARCH("isthmus",'Model output'!H106)),ISNUMBER(SEARCH("mediastinum",'Model output'!H106)),ISNUMBER(SEARCH("Not mentioned",'Model output'!H106)), ISNUMBER(SEARCH("Not applicable",'Model output'!H106)), ISNUMBER(SEARCH("paratracheal",'Model output'!H106)),ISNUMBER(SEARCH("fibroadipose tissue",'Model output'!H106)),ISNUMBER(SEARCH("thyroid node",'Model output'!H106)),ISNUMBER(SEARCH("skeletal muscle",'Model output'!H106)),ISNUMBER(SEARCH("right",'Model output'!H106)),ISNUMBER(SEARCH("left",'Model output'!H106)),ISNUMBER(SEARCH("Not specified",'Model output'!H106))),"negative","positive"))</f>
        <v>negative</v>
      </c>
      <c r="I107" t="str">
        <f>IF(OR('Model output'!I106="",'Model output'!I106="Not answered",'Model output'!I106="Not mentioned"),"",IF(ISNUMBER('Model output'!I106),'Model output'!I106,1))</f>
        <v/>
      </c>
      <c r="J107" t="str">
        <f>IF(OR('Model output'!J106="",'Model output'!J106="Not answered",'Model output'!J106="Not mentioned"),"",IF(AND(ISNUMBER('Model output'!J106),'Model output'!J106&lt;=I107),'Model output'!J106,IF(AND(ISNUMBER('Model output'!J106), 'Model output'!J106&gt;=DATE(2024,1,1)), MIN(DAY('Model output'!J106), MONTH('Model output'!J106), YEAR('Model output'!J106)), IF(ISNUMBER(SEARCH("0/",'Model output'!J106)),0,IF(ISNUMBER(SEARCH("/",'Model output'!J106)), VALUE(LEFT('Model output'!J106, SEARCH("/",'Model output'!J106)-1)),1)))))</f>
        <v/>
      </c>
      <c r="K107" t="str" cm="1">
        <f t="array" ref="K107">IF(COUNT(FIND({0,1,2,3,4,5,6,7,8,9},'Model output'!K106))&gt;0,'Model output'!K106,"")</f>
        <v/>
      </c>
      <c r="L107" s="8" t="str">
        <f t="shared" si="13"/>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 carcinoma</v>
      </c>
      <c r="O107" t="str">
        <f>IF('Model output'!M106="","",'Model output'!M106)</f>
        <v>Classical type</v>
      </c>
      <c r="P107" t="str">
        <f>IF('Model output'!N106="","",'Model output'!N106)</f>
        <v>1.7 cm</v>
      </c>
      <c r="Q107" t="str">
        <f t="shared" si="24"/>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1</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 ""))</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7"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1" t="str">
        <f>IF(OR('Model output'!V106="", 'Model output'!V106="No", AND(ISERROR(SEARCH("Positive",'Model output'!V106)), ISNUMBER(SEARCH("Negative",'Model output'!V106))), AND(ISNUMBER(SEARCH("Uninvolved",'Model output'!V106)),NOT(ISNUMBER(SEARCH("margins involved",'Model output'!V106)))), ISNUMBER(SEARCH("not involved",'Model output'!V106)), ISNUMBER(SEARCH("None",'Model output'!V106)), ISNUMBER(SEARCH("Free",'Model output'!V106)), ISNUMBER(SEARCH("1 mm",'Model output'!V106)), ISNUMBER(SEARCH("0.1 CM",'Model output'!V106)), ISNUMBER(SEARCH("less than 0.2 mm",'Model output'!V106)), ISNUMBER(SEARCH("less than 0.5 mm",'Model output'!V106)), ISNUMBER(SEARCH("less than 1.0 mm",'Model output'!V106)), ISNUMBER(SEARCH("noted very close",'Model output'!V106)), ISNUMBER(SEARCH("abut",'Model output'!V106)), ISNUMBER(SEARCH("not mentioned",'Model output'!V106)), ISNUMBER(SEARCH("Cannot be assessed",'Model output'!V106)), ISNUMBER(SEARCH("Not specified",'Model output'!V106)), ISNUMBER(SEARCH("Lymphocyte invasion - present",'Model output'!V106))), "negative", "positive")</f>
        <v>negative</v>
      </c>
      <c r="AE107" s="35"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6" t="str">
        <f t="shared" si="14"/>
        <v>1b</v>
      </c>
      <c r="AG107" s="36" t="str">
        <f t="shared" si="15"/>
        <v>0</v>
      </c>
      <c r="AH107" s="36" t="str">
        <f t="shared" si="18"/>
        <v>0</v>
      </c>
      <c r="AI107" s="42" t="str">
        <f t="shared" si="19"/>
        <v>I</v>
      </c>
      <c r="AJ107" s="39" t="s">
        <v>844</v>
      </c>
      <c r="AK107" s="41" t="s">
        <v>1087</v>
      </c>
      <c r="AL107" s="41" t="s">
        <v>1091</v>
      </c>
      <c r="AM107" s="41" t="s">
        <v>1091</v>
      </c>
      <c r="AN107" s="41" t="s">
        <v>69</v>
      </c>
      <c r="AO107" s="23">
        <f t="shared" ca="1" si="25"/>
        <v>1</v>
      </c>
      <c r="AP107" s="1">
        <f t="shared" si="26"/>
        <v>1</v>
      </c>
      <c r="AQ107" s="1">
        <f t="shared" si="27"/>
        <v>1</v>
      </c>
      <c r="AR107" s="1">
        <f t="shared" si="28"/>
        <v>1</v>
      </c>
      <c r="AS107" s="15">
        <f t="shared" si="16"/>
        <v>1</v>
      </c>
    </row>
    <row r="108" spans="1:45">
      <c r="A108" t="str">
        <f>'Model output'!A107</f>
        <v>TCGA-DJ-A3VF</v>
      </c>
      <c r="B108" s="33">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1</v>
      </c>
      <c r="F108" t="str">
        <f t="shared" si="17"/>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output'!G107)),AND(ISNUMBER(SEARCH("2",'Model output'!G107)),NOT(ISNUMBER(SEARCH("1 of 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output'!H107="","negative",IF(OR(ISNUMBER(SEARCH("lymph node",'Model output'!H107)),ISNUMBER(SEARCH("gland",'Model output'!H107)),ISNUMBER(SEARCH("lobe",'Model output'!H107)),ISNUMBER(SEARCH("isthmus",'Model output'!H107)),ISNUMBER(SEARCH("mediastinum",'Model output'!H107)),ISNUMBER(SEARCH("Not mentioned",'Model output'!H107)), ISNUMBER(SEARCH("Not applicable",'Model output'!H107)), ISNUMBER(SEARCH("paratracheal",'Model output'!H107)),ISNUMBER(SEARCH("fibroadipose tissue",'Model output'!H107)),ISNUMBER(SEARCH("thyroid node",'Model output'!H107)),ISNUMBER(SEARCH("skeletal muscle",'Model output'!H107)),ISNUMBER(SEARCH("right",'Model output'!H107)),ISNUMBER(SEARCH("left",'Model output'!H107)),ISNUMBER(SEARCH("Not specified",'Model output'!H107))),"negative","positive"))</f>
        <v>negative</v>
      </c>
      <c r="I108">
        <f>IF(OR('Model output'!I107="",'Model output'!I107="Not answered",'Model output'!I107="Not mentioned"),"",IF(ISNUMBER('Model output'!I107),'Model output'!I107,1))</f>
        <v>10</v>
      </c>
      <c r="J108">
        <f>IF(OR('Model output'!J107="",'Model output'!J107="Not answered",'Model output'!J107="Not mentioned"),"",IF(AND(ISNUMBER('Model output'!J107),'Model output'!J107&lt;=I108),'Model output'!J107,IF(AND(ISNUMBER('Model output'!J107), 'Model output'!J107&gt;=DATE(2024,1,1)), MIN(DAY('Model output'!J107), MONTH('Model output'!J107), YEAR('Model output'!J107)), IF(ISNUMBER(SEARCH("0/",'Model output'!J107)),0,IF(ISNUMBER(SEARCH("/",'Model output'!J107)), VALUE(LEFT('Model output'!J107, SEARCH("/",'Model output'!J107)-1)),1)))))</f>
        <v>2</v>
      </c>
      <c r="K108" t="str" cm="1">
        <f t="array" ref="K108">IF(COUNT(FIND({0,1,2,3,4,5,6,7,8,9},'Model output'!K107))&gt;0,'Model output'!K107,"")</f>
        <v>0.6cm</v>
      </c>
      <c r="L108" s="8" t="str">
        <f t="shared" si="13"/>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24"/>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 ""))</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7"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1" t="str">
        <f>IF(OR('Model output'!V107="", 'Model output'!V107="No", AND(ISERROR(SEARCH("Positive",'Model output'!V107)), ISNUMBER(SEARCH("Negative",'Model output'!V107))), AND(ISNUMBER(SEARCH("Uninvolved",'Model output'!V107)),NOT(ISNUMBER(SEARCH("margins involved",'Model output'!V107)))), ISNUMBER(SEARCH("not involved",'Model output'!V107)), ISNUMBER(SEARCH("None",'Model output'!V107)), ISNUMBER(SEARCH("Free",'Model output'!V107)), ISNUMBER(SEARCH("1 mm",'Model output'!V107)), ISNUMBER(SEARCH("0.1 CM",'Model output'!V107)), ISNUMBER(SEARCH("less than 0.2 mm",'Model output'!V107)), ISNUMBER(SEARCH("less than 0.5 mm",'Model output'!V107)), ISNUMBER(SEARCH("less than 1.0 mm",'Model output'!V107)), ISNUMBER(SEARCH("noted very close",'Model output'!V107)), ISNUMBER(SEARCH("abut",'Model output'!V107)), ISNUMBER(SEARCH("not mentioned",'Model output'!V107)), ISNUMBER(SEARCH("Cannot be assessed",'Model output'!V107)), ISNUMBER(SEARCH("Not specified",'Model output'!V107)), ISNUMBER(SEARCH("Lymphocyte invasion - present",'Model output'!V107))), "negative", "positive")</f>
        <v>negative</v>
      </c>
      <c r="AE108" s="35"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6" t="str">
        <f t="shared" si="14"/>
        <v>1a</v>
      </c>
      <c r="AG108" s="36" t="str">
        <f t="shared" si="15"/>
        <v>1b</v>
      </c>
      <c r="AH108" s="36" t="str">
        <f t="shared" si="18"/>
        <v>0</v>
      </c>
      <c r="AI108" s="42" t="str">
        <f t="shared" si="19"/>
        <v>II</v>
      </c>
      <c r="AJ108" s="39" t="s">
        <v>846</v>
      </c>
      <c r="AK108" s="41" t="s">
        <v>667</v>
      </c>
      <c r="AL108" s="41" t="s">
        <v>1087</v>
      </c>
      <c r="AM108" s="41" t="s">
        <v>1091</v>
      </c>
      <c r="AN108" s="41" t="s">
        <v>1089</v>
      </c>
      <c r="AO108" s="23">
        <f t="shared" ca="1" si="25"/>
        <v>1</v>
      </c>
      <c r="AP108" s="1">
        <f t="shared" si="26"/>
        <v>1</v>
      </c>
      <c r="AQ108" s="1">
        <f t="shared" si="27"/>
        <v>1</v>
      </c>
      <c r="AR108" s="1">
        <f t="shared" si="28"/>
        <v>1</v>
      </c>
      <c r="AS108" s="15">
        <f t="shared" si="16"/>
        <v>1</v>
      </c>
    </row>
    <row r="109" spans="1:45">
      <c r="A109" t="str">
        <f>'Model output'!A108</f>
        <v>TCGA-DJ-A3VG</v>
      </c>
      <c r="B109" s="33">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0</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0</v>
      </c>
      <c r="F109" t="str">
        <f t="shared" si="17"/>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output'!G108)),AND(ISNUMBER(SEARCH("2",'Model output'!G108)),NOT(ISNUMBER(SEARCH("1 of 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output'!H108="","negative",IF(OR(ISNUMBER(SEARCH("lymph node",'Model output'!H108)),ISNUMBER(SEARCH("gland",'Model output'!H108)),ISNUMBER(SEARCH("lobe",'Model output'!H108)),ISNUMBER(SEARCH("isthmus",'Model output'!H108)),ISNUMBER(SEARCH("mediastinum",'Model output'!H108)),ISNUMBER(SEARCH("Not mentioned",'Model output'!H108)), ISNUMBER(SEARCH("Not applicable",'Model output'!H108)), ISNUMBER(SEARCH("paratracheal",'Model output'!H108)),ISNUMBER(SEARCH("fibroadipose tissue",'Model output'!H108)),ISNUMBER(SEARCH("thyroid node",'Model output'!H108)),ISNUMBER(SEARCH("skeletal muscle",'Model output'!H108)),ISNUMBER(SEARCH("right",'Model output'!H108)),ISNUMBER(SEARCH("left",'Model output'!H108)),ISNUMBER(SEARCH("Not specified",'Model output'!H108))),"negative","positive"))</f>
        <v>negative</v>
      </c>
      <c r="I109">
        <f>IF(OR('Model output'!I108="",'Model output'!I108="Not answered",'Model output'!I108="Not mentioned"),"",IF(ISNUMBER('Model output'!I108),'Model output'!I108,1))</f>
        <v>1</v>
      </c>
      <c r="J109">
        <f>IF(OR('Model output'!J108="",'Model output'!J108="Not answered",'Model output'!J108="Not mentioned"),"",IF(AND(ISNUMBER('Model output'!J108),'Model output'!J108&lt;=I109),'Model output'!J108,IF(AND(ISNUMBER('Model output'!J108), 'Model output'!J108&gt;=DATE(2024,1,1)), MIN(DAY('Model output'!J108), MONTH('Model output'!J108), YEAR('Model output'!J108)), IF(ISNUMBER(SEARCH("0/",'Model output'!J108)),0,IF(ISNUMBER(SEARCH("/",'Model output'!J108)), VALUE(LEFT('Model output'!J108, SEARCH("/",'Model output'!J108)-1)),1)))))</f>
        <v>1</v>
      </c>
      <c r="K109" t="str" cm="1">
        <f t="array" ref="K109">IF(COUNT(FIND({0,1,2,3,4,5,6,7,8,9},'Model output'!K108))&gt;0,'Model output'!K108,"")</f>
        <v/>
      </c>
      <c r="L109" s="8" t="str">
        <f t="shared" si="13"/>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 follicular variant</v>
      </c>
      <c r="O109" t="str">
        <f>IF('Model output'!M108="","",'Model output'!M108)</f>
        <v/>
      </c>
      <c r="P109" t="str">
        <f>IF('Model output'!N108="","",'Model output'!N108)</f>
        <v>1.1 cm</v>
      </c>
      <c r="Q109" t="str">
        <f t="shared" si="24"/>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1</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 ""))</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7"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1" t="str">
        <f>IF(OR('Model output'!V108="", 'Model output'!V108="No", AND(ISERROR(SEARCH("Positive",'Model output'!V108)), ISNUMBER(SEARCH("Negative",'Model output'!V108))), AND(ISNUMBER(SEARCH("Uninvolved",'Model output'!V108)),NOT(ISNUMBER(SEARCH("margins involved",'Model output'!V108)))), ISNUMBER(SEARCH("not involved",'Model output'!V108)), ISNUMBER(SEARCH("None",'Model output'!V108)), ISNUMBER(SEARCH("Free",'Model output'!V108)), ISNUMBER(SEARCH("1 mm",'Model output'!V108)), ISNUMBER(SEARCH("0.1 CM",'Model output'!V108)), ISNUMBER(SEARCH("less than 0.2 mm",'Model output'!V108)), ISNUMBER(SEARCH("less than 0.5 mm",'Model output'!V108)), ISNUMBER(SEARCH("less than 1.0 mm",'Model output'!V108)), ISNUMBER(SEARCH("noted very close",'Model output'!V108)), ISNUMBER(SEARCH("abut",'Model output'!V108)), ISNUMBER(SEARCH("not mentioned",'Model output'!V108)), ISNUMBER(SEARCH("Cannot be assessed",'Model output'!V108)), ISNUMBER(SEARCH("Not specified",'Model output'!V108)), ISNUMBER(SEARCH("Lymphocyte invasion - present",'Model output'!V108))), "negative", "positive")</f>
        <v>negative</v>
      </c>
      <c r="AE109" s="35"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6" t="str">
        <f t="shared" si="14"/>
        <v>1b</v>
      </c>
      <c r="AG109" s="36" t="str">
        <f t="shared" si="15"/>
        <v>1a</v>
      </c>
      <c r="AH109" s="36" t="str">
        <f t="shared" si="18"/>
        <v>0</v>
      </c>
      <c r="AI109" s="42" t="str">
        <f t="shared" si="19"/>
        <v>I</v>
      </c>
      <c r="AJ109" s="39" t="s">
        <v>844</v>
      </c>
      <c r="AK109" s="41" t="s">
        <v>1087</v>
      </c>
      <c r="AL109" s="41" t="s">
        <v>1088</v>
      </c>
      <c r="AM109" s="41" t="s">
        <v>1091</v>
      </c>
      <c r="AN109" s="41" t="s">
        <v>69</v>
      </c>
      <c r="AO109" s="23">
        <f t="shared" ca="1" si="25"/>
        <v>1</v>
      </c>
      <c r="AP109" s="1">
        <f t="shared" si="26"/>
        <v>1</v>
      </c>
      <c r="AQ109" s="1">
        <f t="shared" si="27"/>
        <v>0</v>
      </c>
      <c r="AR109" s="1">
        <f t="shared" si="28"/>
        <v>1</v>
      </c>
      <c r="AS109" s="15">
        <f t="shared" si="16"/>
        <v>1</v>
      </c>
    </row>
    <row r="110" spans="1:45">
      <c r="A110" t="str">
        <f>'Model output'!A109</f>
        <v>TCGA-DJ-A3VJ</v>
      </c>
      <c r="B110" s="33">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7"/>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output'!G109)),AND(ISNUMBER(SEARCH("2",'Model output'!G109)),NOT(ISNUMBER(SEARCH("1 of 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output'!H109="","negative",IF(OR(ISNUMBER(SEARCH("lymph node",'Model output'!H109)),ISNUMBER(SEARCH("gland",'Model output'!H109)),ISNUMBER(SEARCH("lobe",'Model output'!H109)),ISNUMBER(SEARCH("isthmus",'Model output'!H109)),ISNUMBER(SEARCH("mediastinum",'Model output'!H109)),ISNUMBER(SEARCH("Not mentioned",'Model output'!H109)), ISNUMBER(SEARCH("Not applicable",'Model output'!H109)), ISNUMBER(SEARCH("paratracheal",'Model output'!H109)),ISNUMBER(SEARCH("fibroadipose tissue",'Model output'!H109)),ISNUMBER(SEARCH("thyroid node",'Model output'!H109)),ISNUMBER(SEARCH("skeletal muscle",'Model output'!H109)),ISNUMBER(SEARCH("right",'Model output'!H109)),ISNUMBER(SEARCH("left",'Model output'!H109)),ISNUMBER(SEARCH("Not specified",'Model output'!H109))),"negative","positive"))</f>
        <v>negative</v>
      </c>
      <c r="I110">
        <f>IF(OR('Model output'!I109="",'Model output'!I109="Not answered",'Model output'!I109="Not mentioned"),"",IF(ISNUMBER('Model output'!I109),'Model output'!I109,1))</f>
        <v>6</v>
      </c>
      <c r="J110">
        <f>IF(OR('Model output'!J109="",'Model output'!J109="Not answered",'Model output'!J109="Not mentioned"),"",IF(AND(ISNUMBER('Model output'!J109),'Model output'!J109&lt;=I110),'Model output'!J109,IF(AND(ISNUMBER('Model output'!J109), 'Model output'!J109&gt;=DATE(2024,1,1)), MIN(DAY('Model output'!J109), MONTH('Model output'!J109), YEAR('Model output'!J109)), IF(ISNUMBER(SEARCH("0/",'Model output'!J109)),0,IF(ISNUMBER(SEARCH("/",'Model output'!J109)), VALUE(LEFT('Model output'!J109, SEARCH("/",'Model output'!J109)-1)),1)))))</f>
        <v>1</v>
      </c>
      <c r="K110" t="str" cm="1">
        <f t="array" ref="K110">IF(COUNT(FIND({0,1,2,3,4,5,6,7,8,9},'Model output'!K109))&gt;0,'Model output'!K109,"")</f>
        <v>['0.6cm', '0.7cm']</v>
      </c>
      <c r="L110" s="8" t="str">
        <f t="shared" si="13"/>
        <v>0.6cm,0.7cm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v>
      </c>
      <c r="O110" t="str">
        <f>IF('Model output'!M109="","",'Model output'!M109)</f>
        <v>diffuse sclerosing variant</v>
      </c>
      <c r="P110" t="str">
        <f>IF('Model output'!N109="","",'Model output'!N109)</f>
        <v>2.0 cm</v>
      </c>
      <c r="Q110" t="str">
        <f t="shared" si="24"/>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 ""))</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17"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1" t="str">
        <f>IF(OR('Model output'!V109="", 'Model output'!V109="No", AND(ISERROR(SEARCH("Positive",'Model output'!V109)), ISNUMBER(SEARCH("Negative",'Model output'!V109))), AND(ISNUMBER(SEARCH("Uninvolved",'Model output'!V109)),NOT(ISNUMBER(SEARCH("margins involved",'Model output'!V109)))), ISNUMBER(SEARCH("not involved",'Model output'!V109)), ISNUMBER(SEARCH("None",'Model output'!V109)), ISNUMBER(SEARCH("Free",'Model output'!V109)), ISNUMBER(SEARCH("1 mm",'Model output'!V109)), ISNUMBER(SEARCH("0.1 CM",'Model output'!V109)), ISNUMBER(SEARCH("less than 0.2 mm",'Model output'!V109)), ISNUMBER(SEARCH("less than 0.5 mm",'Model output'!V109)), ISNUMBER(SEARCH("less than 1.0 mm",'Model output'!V109)), ISNUMBER(SEARCH("noted very close",'Model output'!V109)), ISNUMBER(SEARCH("abut",'Model output'!V109)), ISNUMBER(SEARCH("not mentioned",'Model output'!V109)), ISNUMBER(SEARCH("Cannot be assessed",'Model output'!V109)), ISNUMBER(SEARCH("Not specified",'Model output'!V109)), ISNUMBER(SEARCH("Lymphocyte invasion - present",'Model output'!V109))), "negative", "positive")</f>
        <v>negative</v>
      </c>
      <c r="AE110" s="35"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6" t="str">
        <f t="shared" si="14"/>
        <v>1b</v>
      </c>
      <c r="AG110" s="36" t="str">
        <f t="shared" si="15"/>
        <v>1a</v>
      </c>
      <c r="AH110" s="36" t="str">
        <f t="shared" si="18"/>
        <v>0</v>
      </c>
      <c r="AI110" s="42" t="str">
        <f t="shared" si="19"/>
        <v>I</v>
      </c>
      <c r="AJ110" s="39" t="s">
        <v>846</v>
      </c>
      <c r="AK110" s="41" t="s">
        <v>1087</v>
      </c>
      <c r="AL110" s="41" t="s">
        <v>667</v>
      </c>
      <c r="AM110" s="41" t="s">
        <v>1091</v>
      </c>
      <c r="AN110" s="41" t="s">
        <v>69</v>
      </c>
      <c r="AO110" s="23">
        <f t="shared" ca="1" si="25"/>
        <v>1</v>
      </c>
      <c r="AP110" s="1">
        <f t="shared" si="26"/>
        <v>1</v>
      </c>
      <c r="AQ110" s="1">
        <f t="shared" si="27"/>
        <v>1</v>
      </c>
      <c r="AR110" s="1">
        <f t="shared" si="28"/>
        <v>1</v>
      </c>
      <c r="AS110" s="15">
        <f t="shared" si="16"/>
        <v>1</v>
      </c>
    </row>
    <row r="111" spans="1:45">
      <c r="A111" t="str">
        <f>'Model output'!A110</f>
        <v>TCGA-DJ-A3VK</v>
      </c>
      <c r="B111" s="33">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0</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0</v>
      </c>
      <c r="F111" t="str">
        <f t="shared" si="17"/>
        <v>positive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output'!G110)),AND(ISNUMBER(SEARCH("2",'Model output'!G110)),NOT(ISNUMBER(SEARCH("1 of 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output'!H110="","negative",IF(OR(ISNUMBER(SEARCH("lymph node",'Model output'!H110)),ISNUMBER(SEARCH("gland",'Model output'!H110)),ISNUMBER(SEARCH("lobe",'Model output'!H110)),ISNUMBER(SEARCH("isthmus",'Model output'!H110)),ISNUMBER(SEARCH("mediastinum",'Model output'!H110)),ISNUMBER(SEARCH("Not mentioned",'Model output'!H110)), ISNUMBER(SEARCH("Not applicable",'Model output'!H110)), ISNUMBER(SEARCH("paratracheal",'Model output'!H110)),ISNUMBER(SEARCH("fibroadipose tissue",'Model output'!H110)),ISNUMBER(SEARCH("thyroid node",'Model output'!H110)),ISNUMBER(SEARCH("skeletal muscle",'Model output'!H110)),ISNUMBER(SEARCH("right",'Model output'!H110)),ISNUMBER(SEARCH("left",'Model output'!H110)),ISNUMBER(SEARCH("Not specified",'Model output'!H110))),"negative","positive"))</f>
        <v>negative</v>
      </c>
      <c r="I111">
        <f>IF(OR('Model output'!I110="",'Model output'!I110="Not answered",'Model output'!I110="Not mentioned"),"",IF(ISNUMBER('Model output'!I110),'Model output'!I110,1))</f>
        <v>1</v>
      </c>
      <c r="J111">
        <f>IF(OR('Model output'!J110="",'Model output'!J110="Not answered",'Model output'!J110="Not mentioned"),"",IF(AND(ISNUMBER('Model output'!J110),'Model output'!J110&lt;=I111),'Model output'!J110,IF(AND(ISNUMBER('Model output'!J110), 'Model output'!J110&gt;=DATE(2024,1,1)), MIN(DAY('Model output'!J110), MONTH('Model output'!J110), YEAR('Model output'!J110)), IF(ISNUMBER(SEARCH("0/",'Model output'!J110)),0,IF(ISNUMBER(SEARCH("/",'Model output'!J110)), VALUE(LEFT('Model output'!J110, SEARCH("/",'Model output'!J110)-1)),1)))))</f>
        <v>1</v>
      </c>
      <c r="K111" t="str" cm="1">
        <f t="array" ref="K111">IF(COUNT(FIND({0,1,2,3,4,5,6,7,8,9},'Model output'!K110))&gt;0,'Model output'!K110,"")</f>
        <v/>
      </c>
      <c r="L111" s="8" t="str">
        <f t="shared" si="13"/>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 follicular variant</v>
      </c>
      <c r="O111" t="str">
        <f>IF('Model output'!M110="","",'Model output'!M110)</f>
        <v/>
      </c>
      <c r="P111" t="str">
        <f>IF('Model output'!N110="","",'Model output'!N110)</f>
        <v>1.0 cm</v>
      </c>
      <c r="Q111" t="str">
        <f t="shared" si="24"/>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 ""))</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7"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1" t="str">
        <f>IF(OR('Model output'!V110="", 'Model output'!V110="No", AND(ISERROR(SEARCH("Positive",'Model output'!V110)), ISNUMBER(SEARCH("Negative",'Model output'!V110))), AND(ISNUMBER(SEARCH("Uninvolved",'Model output'!V110)),NOT(ISNUMBER(SEARCH("margins involved",'Model output'!V110)))), ISNUMBER(SEARCH("not involved",'Model output'!V110)), ISNUMBER(SEARCH("None",'Model output'!V110)), ISNUMBER(SEARCH("Free",'Model output'!V110)), ISNUMBER(SEARCH("1 mm",'Model output'!V110)), ISNUMBER(SEARCH("0.1 CM",'Model output'!V110)), ISNUMBER(SEARCH("less than 0.2 mm",'Model output'!V110)), ISNUMBER(SEARCH("less than 0.5 mm",'Model output'!V110)), ISNUMBER(SEARCH("less than 1.0 mm",'Model output'!V110)), ISNUMBER(SEARCH("noted very close",'Model output'!V110)), ISNUMBER(SEARCH("abut",'Model output'!V110)), ISNUMBER(SEARCH("not mentioned",'Model output'!V110)), ISNUMBER(SEARCH("Cannot be assessed",'Model output'!V110)), ISNUMBER(SEARCH("Not specified",'Model output'!V110)), ISNUMBER(SEARCH("Lymphocyte invasion - present",'Model output'!V110))), "negative", "positive")</f>
        <v>negative</v>
      </c>
      <c r="AE111" s="35"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6" t="str">
        <f t="shared" si="14"/>
        <v>1a</v>
      </c>
      <c r="AG111" s="36" t="str">
        <f t="shared" si="15"/>
        <v>1a</v>
      </c>
      <c r="AH111" s="36" t="str">
        <f t="shared" si="18"/>
        <v>0</v>
      </c>
      <c r="AI111" s="42" t="str">
        <f t="shared" si="19"/>
        <v>II</v>
      </c>
      <c r="AJ111" s="39" t="s">
        <v>846</v>
      </c>
      <c r="AK111" s="41" t="s">
        <v>667</v>
      </c>
      <c r="AL111" s="41" t="s">
        <v>1088</v>
      </c>
      <c r="AM111" s="41" t="s">
        <v>1091</v>
      </c>
      <c r="AN111" s="41" t="s">
        <v>69</v>
      </c>
      <c r="AO111" s="23">
        <f t="shared" ca="1" si="25"/>
        <v>1</v>
      </c>
      <c r="AP111" s="1">
        <f t="shared" si="26"/>
        <v>1</v>
      </c>
      <c r="AQ111" s="1">
        <f t="shared" si="27"/>
        <v>0</v>
      </c>
      <c r="AR111" s="1">
        <f t="shared" si="28"/>
        <v>1</v>
      </c>
      <c r="AS111" s="15">
        <f t="shared" si="16"/>
        <v>0</v>
      </c>
    </row>
    <row r="112" spans="1:45">
      <c r="A112" t="str">
        <f>'Model output'!A111</f>
        <v>TCGA-DJ-A3VL</v>
      </c>
      <c r="B112" s="33">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7"/>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output'!G111)),AND(ISNUMBER(SEARCH("2",'Model output'!G111)),NOT(ISNUMBER(SEARCH("1 of 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output'!H111="","negative",IF(OR(ISNUMBER(SEARCH("lymph node",'Model output'!H111)),ISNUMBER(SEARCH("gland",'Model output'!H111)),ISNUMBER(SEARCH("lobe",'Model output'!H111)),ISNUMBER(SEARCH("isthmus",'Model output'!H111)),ISNUMBER(SEARCH("mediastinum",'Model output'!H111)),ISNUMBER(SEARCH("Not mentioned",'Model output'!H111)), ISNUMBER(SEARCH("Not applicable",'Model output'!H111)), ISNUMBER(SEARCH("paratracheal",'Model output'!H111)),ISNUMBER(SEARCH("fibroadipose tissue",'Model output'!H111)),ISNUMBER(SEARCH("thyroid node",'Model output'!H111)),ISNUMBER(SEARCH("skeletal muscle",'Model output'!H111)),ISNUMBER(SEARCH("right",'Model output'!H111)),ISNUMBER(SEARCH("left",'Model output'!H111)),ISNUMBER(SEARCH("Not specified",'Model output'!H111))),"negative","positive"))</f>
        <v>negative</v>
      </c>
      <c r="I112">
        <f>IF(OR('Model output'!I111="",'Model output'!I111="Not answered",'Model output'!I111="Not mentioned"),"",IF(ISNUMBER('Model output'!I111),'Model output'!I111,1))</f>
        <v>1</v>
      </c>
      <c r="J112">
        <f>IF(OR('Model output'!J111="",'Model output'!J111="Not answered",'Model output'!J111="Not mentioned"),"",IF(AND(ISNUMBER('Model output'!J111),'Model output'!J111&lt;=I112),'Model output'!J111,IF(AND(ISNUMBER('Model output'!J111), 'Model output'!J111&gt;=DATE(2024,1,1)), MIN(DAY('Model output'!J111), MONTH('Model output'!J111), YEAR('Model output'!J111)), IF(ISNUMBER(SEARCH("0/",'Model output'!J111)),0,IF(ISNUMBER(SEARCH("/",'Model output'!J111)), VALUE(LEFT('Model output'!J111, SEARCH("/",'Model output'!J111)-1)),1)))))</f>
        <v>0</v>
      </c>
      <c r="K112" t="str" cm="1">
        <f t="array" ref="K112">IF(COUNT(FIND({0,1,2,3,4,5,6,7,8,9},'Model output'!K111))&gt;0,'Model output'!K111,"")</f>
        <v/>
      </c>
      <c r="L112" s="8" t="str">
        <f t="shared" si="13"/>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 microcarcinoma</v>
      </c>
      <c r="O112" t="str">
        <f>IF('Model output'!M111="","",'Model output'!M111)</f>
        <v/>
      </c>
      <c r="P112" t="str">
        <f>IF('Model output'!N111="","",'Model output'!N111)</f>
        <v>0.6 cm</v>
      </c>
      <c r="Q112" t="str">
        <f t="shared" si="24"/>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 ""))</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7"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1" t="str">
        <f>IF(OR('Model output'!V111="", 'Model output'!V111="No", AND(ISERROR(SEARCH("Positive",'Model output'!V111)), ISNUMBER(SEARCH("Negative",'Model output'!V111))), AND(ISNUMBER(SEARCH("Uninvolved",'Model output'!V111)),NOT(ISNUMBER(SEARCH("margins involved",'Model output'!V111)))), ISNUMBER(SEARCH("not involved",'Model output'!V111)), ISNUMBER(SEARCH("None",'Model output'!V111)), ISNUMBER(SEARCH("Free",'Model output'!V111)), ISNUMBER(SEARCH("1 mm",'Model output'!V111)), ISNUMBER(SEARCH("0.1 CM",'Model output'!V111)), ISNUMBER(SEARCH("less than 0.2 mm",'Model output'!V111)), ISNUMBER(SEARCH("less than 0.5 mm",'Model output'!V111)), ISNUMBER(SEARCH("less than 1.0 mm",'Model output'!V111)), ISNUMBER(SEARCH("noted very close",'Model output'!V111)), ISNUMBER(SEARCH("abut",'Model output'!V111)), ISNUMBER(SEARCH("not mentioned",'Model output'!V111)), ISNUMBER(SEARCH("Cannot be assessed",'Model output'!V111)), ISNUMBER(SEARCH("Not specified",'Model output'!V111)), ISNUMBER(SEARCH("Lymphocyte invasion - present",'Model output'!V111))), "negative", "positive")</f>
        <v>negative</v>
      </c>
      <c r="AE112" s="35"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6" t="str">
        <f t="shared" si="14"/>
        <v>1a</v>
      </c>
      <c r="AG112" s="36" t="str">
        <f t="shared" si="15"/>
        <v>0</v>
      </c>
      <c r="AH112" s="36" t="str">
        <f t="shared" si="18"/>
        <v>0</v>
      </c>
      <c r="AI112" s="42" t="str">
        <f t="shared" si="19"/>
        <v>I</v>
      </c>
      <c r="AJ112" s="39" t="s">
        <v>844</v>
      </c>
      <c r="AK112" s="41" t="s">
        <v>667</v>
      </c>
      <c r="AL112" s="41" t="s">
        <v>1088</v>
      </c>
      <c r="AM112" s="41" t="s">
        <v>1091</v>
      </c>
      <c r="AN112" s="41" t="s">
        <v>69</v>
      </c>
      <c r="AO112" s="23">
        <f t="shared" ca="1" si="25"/>
        <v>1</v>
      </c>
      <c r="AP112" s="1">
        <f t="shared" si="26"/>
        <v>1</v>
      </c>
      <c r="AQ112" s="1">
        <f t="shared" si="27"/>
        <v>1</v>
      </c>
      <c r="AR112" s="1">
        <f t="shared" si="28"/>
        <v>1</v>
      </c>
      <c r="AS112" s="15">
        <f t="shared" si="16"/>
        <v>1</v>
      </c>
    </row>
    <row r="113" spans="1:45">
      <c r="A113" t="str">
        <f>'Model output'!A112</f>
        <v>TCGA-DJ-A3VM</v>
      </c>
      <c r="B113" s="33">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17"/>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output'!G112)),AND(ISNUMBER(SEARCH("2",'Model output'!G112)),NOT(ISNUMBER(SEARCH("1 of 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output'!H112="","negative",IF(OR(ISNUMBER(SEARCH("lymph node",'Model output'!H112)),ISNUMBER(SEARCH("gland",'Model output'!H112)),ISNUMBER(SEARCH("lobe",'Model output'!H112)),ISNUMBER(SEARCH("isthmus",'Model output'!H112)),ISNUMBER(SEARCH("mediastinum",'Model output'!H112)),ISNUMBER(SEARCH("Not mentioned",'Model output'!H112)), ISNUMBER(SEARCH("Not applicable",'Model output'!H112)), ISNUMBER(SEARCH("paratracheal",'Model output'!H112)),ISNUMBER(SEARCH("fibroadipose tissue",'Model output'!H112)),ISNUMBER(SEARCH("thyroid node",'Model output'!H112)),ISNUMBER(SEARCH("skeletal muscle",'Model output'!H112)),ISNUMBER(SEARCH("right",'Model output'!H112)),ISNUMBER(SEARCH("left",'Model output'!H112)),ISNUMBER(SEARCH("Not specified",'Model output'!H112))),"negative","positive"))</f>
        <v>negative</v>
      </c>
      <c r="I113" t="str">
        <f>IF(OR('Model output'!I112="",'Model output'!I112="Not answered",'Model output'!I112="Not mentioned"),"",IF(ISNUMBER('Model output'!I112),'Model output'!I112,1))</f>
        <v/>
      </c>
      <c r="J113" t="str">
        <f>IF(OR('Model output'!J112="",'Model output'!J112="Not answered",'Model output'!J112="Not mentioned"),"",IF(AND(ISNUMBER('Model output'!J112),'Model output'!J112&lt;=I113),'Model output'!J112,IF(AND(ISNUMBER('Model output'!J112), 'Model output'!J112&gt;=DATE(2024,1,1)), MIN(DAY('Model output'!J112), MONTH('Model output'!J112), YEAR('Model output'!J112)), IF(ISNUMBER(SEARCH("0/",'Model output'!J112)),0,IF(ISNUMBER(SEARCH("/",'Model output'!J112)), VALUE(LEFT('Model output'!J112, SEARCH("/",'Model output'!J112)-1)),1)))))</f>
        <v/>
      </c>
      <c r="K113" t="str" cm="1">
        <f t="array" ref="K113">IF(COUNT(FIND({0,1,2,3,4,5,6,7,8,9},'Model output'!K112))&gt;0,'Model output'!K112,"")</f>
        <v/>
      </c>
      <c r="L113" s="8" t="str">
        <f t="shared" si="13"/>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 with oncocytic features</v>
      </c>
      <c r="O113" t="str">
        <f>IF('Model output'!M112="","",'Model output'!M112)</f>
        <v/>
      </c>
      <c r="P113" t="str">
        <f>IF('Model output'!N112="","",'Model output'!N112)</f>
        <v>3 cm</v>
      </c>
      <c r="Q113" t="str">
        <f t="shared" si="24"/>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 ""))</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7"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1" t="str">
        <f>IF(OR('Model output'!V112="", 'Model output'!V112="No", AND(ISERROR(SEARCH("Positive",'Model output'!V112)), ISNUMBER(SEARCH("Negative",'Model output'!V112))), AND(ISNUMBER(SEARCH("Uninvolved",'Model output'!V112)),NOT(ISNUMBER(SEARCH("margins involved",'Model output'!V112)))), ISNUMBER(SEARCH("not involved",'Model output'!V112)), ISNUMBER(SEARCH("None",'Model output'!V112)), ISNUMBER(SEARCH("Free",'Model output'!V112)), ISNUMBER(SEARCH("1 mm",'Model output'!V112)), ISNUMBER(SEARCH("0.1 CM",'Model output'!V112)), ISNUMBER(SEARCH("less than 0.2 mm",'Model output'!V112)), ISNUMBER(SEARCH("less than 0.5 mm",'Model output'!V112)), ISNUMBER(SEARCH("less than 1.0 mm",'Model output'!V112)), ISNUMBER(SEARCH("noted very close",'Model output'!V112)), ISNUMBER(SEARCH("abut",'Model output'!V112)), ISNUMBER(SEARCH("not mentioned",'Model output'!V112)), ISNUMBER(SEARCH("Cannot be assessed",'Model output'!V112)), ISNUMBER(SEARCH("Not specified",'Model output'!V112)), ISNUMBER(SEARCH("Lymphocyte invasion - present",'Model output'!V112))), "negative", "positive")</f>
        <v>negative</v>
      </c>
      <c r="AE113" s="35"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6" t="str">
        <f t="shared" si="14"/>
        <v>2</v>
      </c>
      <c r="AG113" s="36" t="str">
        <f t="shared" si="15"/>
        <v>0</v>
      </c>
      <c r="AH113" s="36" t="str">
        <f t="shared" si="18"/>
        <v>0</v>
      </c>
      <c r="AI113" s="42" t="str">
        <f t="shared" si="19"/>
        <v>I</v>
      </c>
      <c r="AJ113" s="39" t="s">
        <v>846</v>
      </c>
      <c r="AK113" s="41" t="s">
        <v>1090</v>
      </c>
      <c r="AL113" s="41" t="s">
        <v>1091</v>
      </c>
      <c r="AM113" s="41" t="s">
        <v>1091</v>
      </c>
      <c r="AN113" s="41" t="s">
        <v>69</v>
      </c>
      <c r="AO113" s="23">
        <f t="shared" ca="1" si="25"/>
        <v>1</v>
      </c>
      <c r="AP113" s="1">
        <f t="shared" si="26"/>
        <v>1</v>
      </c>
      <c r="AQ113" s="1">
        <f t="shared" si="27"/>
        <v>1</v>
      </c>
      <c r="AR113" s="1">
        <f t="shared" si="28"/>
        <v>1</v>
      </c>
      <c r="AS113" s="15">
        <f t="shared" si="16"/>
        <v>1</v>
      </c>
    </row>
    <row r="114" spans="1:45">
      <c r="A114" t="str">
        <f>'Model output'!A113</f>
        <v>TCGA-DJ-A4UL</v>
      </c>
      <c r="B114" s="33">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0</v>
      </c>
      <c r="F114" t="str">
        <f t="shared" si="17"/>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output'!G113)),AND(ISNUMBER(SEARCH("2",'Model output'!G113)),NOT(ISNUMBER(SEARCH("1 of 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central</v>
      </c>
      <c r="H114" t="str">
        <f>IF('Model output'!H113="","negative",IF(OR(ISNUMBER(SEARCH("lymph node",'Model output'!H113)),ISNUMBER(SEARCH("gland",'Model output'!H113)),ISNUMBER(SEARCH("lobe",'Model output'!H113)),ISNUMBER(SEARCH("isthmus",'Model output'!H113)),ISNUMBER(SEARCH("mediastinum",'Model output'!H113)),ISNUMBER(SEARCH("Not mentioned",'Model output'!H113)), ISNUMBER(SEARCH("Not applicable",'Model output'!H113)), ISNUMBER(SEARCH("paratracheal",'Model output'!H113)),ISNUMBER(SEARCH("fibroadipose tissue",'Model output'!H113)),ISNUMBER(SEARCH("thyroid node",'Model output'!H113)),ISNUMBER(SEARCH("skeletal muscle",'Model output'!H113)),ISNUMBER(SEARCH("right",'Model output'!H113)),ISNUMBER(SEARCH("left",'Model output'!H113)),ISNUMBER(SEARCH("Not specified",'Model output'!H113))),"negative","positive"))</f>
        <v>negative</v>
      </c>
      <c r="I114">
        <f>IF(OR('Model output'!I113="",'Model output'!I113="Not answered",'Model output'!I113="Not mentioned"),"",IF(ISNUMBER('Model output'!I113),'Model output'!I113,1))</f>
        <v>3</v>
      </c>
      <c r="J114">
        <f>IF(OR('Model output'!J113="",'Model output'!J113="Not answered",'Model output'!J113="Not mentioned"),"",IF(AND(ISNUMBER('Model output'!J113),'Model output'!J113&lt;=I114),'Model output'!J113,IF(AND(ISNUMBER('Model output'!J113), 'Model output'!J113&gt;=DATE(2024,1,1)), MIN(DAY('Model output'!J113), MONTH('Model output'!J113), YEAR('Model output'!J113)), IF(ISNUMBER(SEARCH("0/",'Model output'!J113)),0,IF(ISNUMBER(SEARCH("/",'Model output'!J113)), VALUE(LEFT('Model output'!J113, SEARCH("/",'Model output'!J113)-1)),1)))))</f>
        <v>1</v>
      </c>
      <c r="K114" t="str" cm="1">
        <f t="array" ref="K114">IF(COUNT(FIND({0,1,2,3,4,5,6,7,8,9},'Model output'!K113))&gt;0,'Model output'!K113,"")</f>
        <v/>
      </c>
      <c r="L114" s="8" t="str">
        <f t="shared" si="13"/>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 classical type</v>
      </c>
      <c r="O114" t="str">
        <f>IF('Model output'!M113="","",'Model output'!M113)</f>
        <v/>
      </c>
      <c r="P114" t="str">
        <f>IF('Model output'!N113="","",'Model output'!N113)</f>
        <v>1.1 cm</v>
      </c>
      <c r="Q114" t="str">
        <f t="shared" si="24"/>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t="str">
        <f>IF('Model output'!O113="","",'Model output'!O113)</f>
        <v>2 (one in left lobe and one in right upper pole)</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 ""))</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7"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No</v>
      </c>
      <c r="AB114" t="str">
        <f>IF(AA114&lt;&gt;"Yes","",IF(OR('Model output'!U113="",ISNUMBER(SEARCH("Not identified",'Model output'!U113))),"",'Model output'!U113))</f>
        <v/>
      </c>
      <c r="AC114" s="1" t="str">
        <f>IF(OR('Model output'!V113="", 'Model output'!V113="No", AND(ISERROR(SEARCH("Positive",'Model output'!V113)), ISNUMBER(SEARCH("Negative",'Model output'!V113))), AND(ISNUMBER(SEARCH("Uninvolved",'Model output'!V113)),NOT(ISNUMBER(SEARCH("margins involved",'Model output'!V113)))), ISNUMBER(SEARCH("not involved",'Model output'!V113)), ISNUMBER(SEARCH("None",'Model output'!V113)), ISNUMBER(SEARCH("Free",'Model output'!V113)), ISNUMBER(SEARCH("1 mm",'Model output'!V113)), ISNUMBER(SEARCH("0.1 CM",'Model output'!V113)), ISNUMBER(SEARCH("less than 0.2 mm",'Model output'!V113)), ISNUMBER(SEARCH("less than 0.5 mm",'Model output'!V113)), ISNUMBER(SEARCH("less than 1.0 mm",'Model output'!V113)), ISNUMBER(SEARCH("noted very close",'Model output'!V113)), ISNUMBER(SEARCH("abut",'Model output'!V113)), ISNUMBER(SEARCH("not mentioned",'Model output'!V113)), ISNUMBER(SEARCH("Cannot be assessed",'Model output'!V113)), ISNUMBER(SEARCH("Not specified",'Model output'!V113)), ISNUMBER(SEARCH("Lymphocyte invasion - present",'Model output'!V113))), "negative", "positive")</f>
        <v>positive</v>
      </c>
      <c r="AE114" s="35"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6" t="str">
        <f t="shared" si="14"/>
        <v>1b</v>
      </c>
      <c r="AG114" s="36" t="str">
        <f t="shared" si="15"/>
        <v>1a</v>
      </c>
      <c r="AH114" s="36" t="str">
        <f t="shared" si="18"/>
        <v>0</v>
      </c>
      <c r="AI114" s="42" t="str">
        <f t="shared" si="19"/>
        <v>II</v>
      </c>
      <c r="AJ114" s="39" t="s">
        <v>843</v>
      </c>
      <c r="AK114" s="41" t="s">
        <v>1087</v>
      </c>
      <c r="AL114" s="41" t="s">
        <v>1088</v>
      </c>
      <c r="AM114" s="41" t="s">
        <v>1091</v>
      </c>
      <c r="AN114" s="41" t="s">
        <v>69</v>
      </c>
      <c r="AO114" s="23">
        <f t="shared" si="25"/>
        <v>1</v>
      </c>
      <c r="AP114" s="1">
        <f t="shared" si="26"/>
        <v>1</v>
      </c>
      <c r="AQ114" s="1">
        <f t="shared" si="27"/>
        <v>0</v>
      </c>
      <c r="AR114" s="1">
        <f t="shared" si="28"/>
        <v>1</v>
      </c>
      <c r="AS114" s="15">
        <f t="shared" si="16"/>
        <v>0</v>
      </c>
    </row>
    <row r="115" spans="1:45">
      <c r="A115" t="str">
        <f>'Model output'!A114</f>
        <v>TCGA-DJ-A4UQ</v>
      </c>
      <c r="B115" s="33">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1</v>
      </c>
      <c r="F115" t="str">
        <f t="shared" si="17"/>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output'!G114)),AND(ISNUMBER(SEARCH("2",'Model output'!G114)),NOT(ISNUMBER(SEARCH("1 of 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output'!H114="","negative",IF(OR(ISNUMBER(SEARCH("lymph node",'Model output'!H114)),ISNUMBER(SEARCH("gland",'Model output'!H114)),ISNUMBER(SEARCH("lobe",'Model output'!H114)),ISNUMBER(SEARCH("isthmus",'Model output'!H114)),ISNUMBER(SEARCH("mediastinum",'Model output'!H114)),ISNUMBER(SEARCH("Not mentioned",'Model output'!H114)), ISNUMBER(SEARCH("Not applicable",'Model output'!H114)), ISNUMBER(SEARCH("paratracheal",'Model output'!H114)),ISNUMBER(SEARCH("fibroadipose tissue",'Model output'!H114)),ISNUMBER(SEARCH("thyroid node",'Model output'!H114)),ISNUMBER(SEARCH("skeletal muscle",'Model output'!H114)),ISNUMBER(SEARCH("right",'Model output'!H114)),ISNUMBER(SEARCH("left",'Model output'!H114)),ISNUMBER(SEARCH("Not specified",'Model output'!H114))),"negative","positive"))</f>
        <v>negative</v>
      </c>
      <c r="I115">
        <f>IF(OR('Model output'!I114="",'Model output'!I114="Not answered",'Model output'!I114="Not mentioned"),"",IF(ISNUMBER('Model output'!I114),'Model output'!I114,1))</f>
        <v>10</v>
      </c>
      <c r="J115">
        <f>IF(OR('Model output'!J114="",'Model output'!J114="Not answered",'Model output'!J114="Not mentioned"),"",IF(AND(ISNUMBER('Model output'!J114),'Model output'!J114&lt;=I115),'Model output'!J114,IF(AND(ISNUMBER('Model output'!J114), 'Model output'!J114&gt;=DATE(2024,1,1)), MIN(DAY('Model output'!J114), MONTH('Model output'!J114), YEAR('Model output'!J114)), IF(ISNUMBER(SEARCH("0/",'Model output'!J114)),0,IF(ISNUMBER(SEARCH("/",'Model output'!J114)), VALUE(LEFT('Model output'!J114, SEARCH("/",'Model output'!J114)-1)),1)))))</f>
        <v>5</v>
      </c>
      <c r="K115" t="str" cm="1">
        <f t="array" ref="K115">IF(COUNT(FIND({0,1,2,3,4,5,6,7,8,9},'Model output'!K114))&gt;0,'Model output'!K114,"")</f>
        <v>1.7cm</v>
      </c>
      <c r="L115" s="8" t="str">
        <f t="shared" si="13"/>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v>
      </c>
      <c r="O115" t="str">
        <f>IF('Model output'!M114="","",'Model output'!M114)</f>
        <v>diffuse sclerosing variant</v>
      </c>
      <c r="P115" t="str">
        <f>IF('Model output'!N114="","",'Model output'!N114)</f>
        <v>The dominant nodule in the right lobe measures 1.5 cm In greatest dimension</v>
      </c>
      <c r="Q115" t="str">
        <f t="shared" si="24"/>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 ""))</f>
        <v>Invades:Perithyroidal adipose tissue</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7" t="str">
        <f>IF('Model output'!S114="","",'Model output'!S114)</f>
        <v>Yes</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1" t="str">
        <f>IF(OR('Model output'!V114="", 'Model output'!V114="No", AND(ISERROR(SEARCH("Positive",'Model output'!V114)), ISNUMBER(SEARCH("Negative",'Model output'!V114))), AND(ISNUMBER(SEARCH("Uninvolved",'Model output'!V114)),NOT(ISNUMBER(SEARCH("margins involved",'Model output'!V114)))), ISNUMBER(SEARCH("not involved",'Model output'!V114)), ISNUMBER(SEARCH("None",'Model output'!V114)), ISNUMBER(SEARCH("Free",'Model output'!V114)), ISNUMBER(SEARCH("1 mm",'Model output'!V114)), ISNUMBER(SEARCH("0.1 CM",'Model output'!V114)), ISNUMBER(SEARCH("less than 0.2 mm",'Model output'!V114)), ISNUMBER(SEARCH("less than 0.5 mm",'Model output'!V114)), ISNUMBER(SEARCH("less than 1.0 mm",'Model output'!V114)), ISNUMBER(SEARCH("noted very close",'Model output'!V114)), ISNUMBER(SEARCH("abut",'Model output'!V114)), ISNUMBER(SEARCH("not mentioned",'Model output'!V114)), ISNUMBER(SEARCH("Cannot be assessed",'Model output'!V114)), ISNUMBER(SEARCH("Not specified",'Model output'!V114)), ISNUMBER(SEARCH("Lymphocyte invasion - present",'Model output'!V114))), "negative", "positive")</f>
        <v>negative</v>
      </c>
      <c r="AE115" s="35"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6" t="str">
        <f t="shared" si="14"/>
        <v>1b</v>
      </c>
      <c r="AG115" s="36" t="str">
        <f t="shared" si="15"/>
        <v>1b</v>
      </c>
      <c r="AH115" s="36" t="str">
        <f t="shared" si="18"/>
        <v>0</v>
      </c>
      <c r="AI115" s="42" t="str">
        <f t="shared" si="19"/>
        <v>II</v>
      </c>
      <c r="AJ115" s="39" t="s">
        <v>846</v>
      </c>
      <c r="AK115" s="41" t="s">
        <v>1087</v>
      </c>
      <c r="AL115" s="41" t="s">
        <v>1087</v>
      </c>
      <c r="AM115" s="41" t="s">
        <v>1091</v>
      </c>
      <c r="AN115" s="41" t="s">
        <v>1089</v>
      </c>
      <c r="AO115" s="23">
        <f t="shared" ca="1" si="25"/>
        <v>1</v>
      </c>
      <c r="AP115" s="1">
        <f t="shared" si="26"/>
        <v>1</v>
      </c>
      <c r="AQ115" s="1">
        <f t="shared" si="27"/>
        <v>1</v>
      </c>
      <c r="AR115" s="1">
        <f t="shared" si="28"/>
        <v>1</v>
      </c>
      <c r="AS115" s="15">
        <f t="shared" si="16"/>
        <v>1</v>
      </c>
    </row>
    <row r="116" spans="1:45">
      <c r="A116" t="str">
        <f>'Model output'!A115</f>
        <v>TCGA-DJ-A4UW</v>
      </c>
      <c r="B116" s="33">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7"/>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output'!G115)),AND(ISNUMBER(SEARCH("2",'Model output'!G115)),NOT(ISNUMBER(SEARCH("1 of 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output'!H115="","negative",IF(OR(ISNUMBER(SEARCH("lymph node",'Model output'!H115)),ISNUMBER(SEARCH("gland",'Model output'!H115)),ISNUMBER(SEARCH("lobe",'Model output'!H115)),ISNUMBER(SEARCH("isthmus",'Model output'!H115)),ISNUMBER(SEARCH("mediastinum",'Model output'!H115)),ISNUMBER(SEARCH("Not mentioned",'Model output'!H115)), ISNUMBER(SEARCH("Not applicable",'Model output'!H115)), ISNUMBER(SEARCH("paratracheal",'Model output'!H115)),ISNUMBER(SEARCH("fibroadipose tissue",'Model output'!H115)),ISNUMBER(SEARCH("thyroid node",'Model output'!H115)),ISNUMBER(SEARCH("skeletal muscle",'Model output'!H115)),ISNUMBER(SEARCH("right",'Model output'!H115)),ISNUMBER(SEARCH("left",'Model output'!H115)),ISNUMBER(SEARCH("Not specified",'Model output'!H115))),"negative","positive"))</f>
        <v>negative</v>
      </c>
      <c r="I116">
        <f>IF(OR('Model output'!I115="",'Model output'!I115="Not answered",'Model output'!I115="Not mentioned"),"",IF(ISNUMBER('Model output'!I115),'Model output'!I115,1))</f>
        <v>16</v>
      </c>
      <c r="J116">
        <f>IF(OR('Model output'!J115="",'Model output'!J115="Not answered",'Model output'!J115="Not mentioned"),"",IF(AND(ISNUMBER('Model output'!J115),'Model output'!J115&lt;=I116),'Model output'!J115,IF(AND(ISNUMBER('Model output'!J115), 'Model output'!J115&gt;=DATE(2024,1,1)), MIN(DAY('Model output'!J115), MONTH('Model output'!J115), YEAR('Model output'!J115)), IF(ISNUMBER(SEARCH("0/",'Model output'!J115)),0,IF(ISNUMBER(SEARCH("/",'Model output'!J115)), VALUE(LEFT('Model output'!J115, SEARCH("/",'Model output'!J115)-1)),1)))))</f>
        <v>9</v>
      </c>
      <c r="K116" t="str" cm="1">
        <f t="array" ref="K116">IF(COUNT(FIND({0,1,2,3,4,5,6,7,8,9},'Model output'!K115))&gt;0,'Model output'!K115,"")</f>
        <v>['0.8cm', '1cm', '0.8cm', '0.3cm', '0.9cm']</v>
      </c>
      <c r="L116" s="8" t="str">
        <f t="shared" si="13"/>
        <v>0.8cm,1cm,0.8cm,0.3cm,0.9cm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The tumor foci greatest size range from less than 0.1 to 1.4 cm</v>
      </c>
      <c r="Q116" t="str">
        <f t="shared" si="24"/>
        <v>0.1,1.4cm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Multiple</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 ""))</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7" t="str">
        <f>IF('Model output'!S115="","",'Model output'!S115)</f>
        <v>Not identified</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1" t="str">
        <f>IF(OR('Model output'!V115="", 'Model output'!V115="No", AND(ISERROR(SEARCH("Positive",'Model output'!V115)), ISNUMBER(SEARCH("Negative",'Model output'!V115))), AND(ISNUMBER(SEARCH("Uninvolved",'Model output'!V115)),NOT(ISNUMBER(SEARCH("margins involved",'Model output'!V115)))), ISNUMBER(SEARCH("not involved",'Model output'!V115)), ISNUMBER(SEARCH("None",'Model output'!V115)), ISNUMBER(SEARCH("Free",'Model output'!V115)), ISNUMBER(SEARCH("1 mm",'Model output'!V115)), ISNUMBER(SEARCH("0.1 CM",'Model output'!V115)), ISNUMBER(SEARCH("less than 0.2 mm",'Model output'!V115)), ISNUMBER(SEARCH("less than 0.5 mm",'Model output'!V115)), ISNUMBER(SEARCH("less than 1.0 mm",'Model output'!V115)), ISNUMBER(SEARCH("noted very close",'Model output'!V115)), ISNUMBER(SEARCH("abut",'Model output'!V115)), ISNUMBER(SEARCH("not mentioned",'Model output'!V115)), ISNUMBER(SEARCH("Cannot be assessed",'Model output'!V115)), ISNUMBER(SEARCH("Not specified",'Model output'!V115)), ISNUMBER(SEARCH("Lymphocyte invasion - present",'Model output'!V115))), "negative", "positive")</f>
        <v>positive</v>
      </c>
      <c r="AE116" s="35"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6" t="str">
        <f t="shared" si="14"/>
        <v>1b</v>
      </c>
      <c r="AG116" s="36" t="str">
        <f t="shared" si="15"/>
        <v>1b</v>
      </c>
      <c r="AH116" s="36" t="str">
        <f t="shared" si="18"/>
        <v>0</v>
      </c>
      <c r="AI116" s="42" t="str">
        <f t="shared" si="19"/>
        <v>I</v>
      </c>
      <c r="AJ116" s="39" t="s">
        <v>843</v>
      </c>
      <c r="AK116" s="41" t="s">
        <v>1087</v>
      </c>
      <c r="AL116" s="41" t="s">
        <v>1087</v>
      </c>
      <c r="AM116" s="41" t="s">
        <v>1091</v>
      </c>
      <c r="AN116" s="41" t="s">
        <v>69</v>
      </c>
      <c r="AO116" s="23">
        <f t="shared" si="25"/>
        <v>1</v>
      </c>
      <c r="AP116" s="1">
        <f t="shared" si="26"/>
        <v>1</v>
      </c>
      <c r="AQ116" s="1">
        <f t="shared" si="27"/>
        <v>1</v>
      </c>
      <c r="AR116" s="1">
        <f t="shared" si="28"/>
        <v>1</v>
      </c>
      <c r="AS116" s="15">
        <f t="shared" si="16"/>
        <v>1</v>
      </c>
    </row>
    <row r="117" spans="1:45">
      <c r="A117" t="str">
        <f>'Model output'!A116</f>
        <v>TCGA-DJ-A4V0</v>
      </c>
      <c r="B117" s="33">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0</v>
      </c>
      <c r="F117" t="str">
        <f t="shared" si="17"/>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output'!G116)),AND(ISNUMBER(SEARCH("2",'Model output'!G116)),NOT(ISNUMBER(SEARCH("1 of 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output'!H116="","negative",IF(OR(ISNUMBER(SEARCH("lymph node",'Model output'!H116)),ISNUMBER(SEARCH("gland",'Model output'!H116)),ISNUMBER(SEARCH("lobe",'Model output'!H116)),ISNUMBER(SEARCH("isthmus",'Model output'!H116)),ISNUMBER(SEARCH("mediastinum",'Model output'!H116)),ISNUMBER(SEARCH("Not mentioned",'Model output'!H116)), ISNUMBER(SEARCH("Not applicable",'Model output'!H116)), ISNUMBER(SEARCH("paratracheal",'Model output'!H116)),ISNUMBER(SEARCH("fibroadipose tissue",'Model output'!H116)),ISNUMBER(SEARCH("thyroid node",'Model output'!H116)),ISNUMBER(SEARCH("skeletal muscle",'Model output'!H116)),ISNUMBER(SEARCH("right",'Model output'!H116)),ISNUMBER(SEARCH("left",'Model output'!H116)),ISNUMBER(SEARCH("Not specified",'Model output'!H116))),"negative","positive"))</f>
        <v>negative</v>
      </c>
      <c r="I117" t="str">
        <f>IF(OR('Model output'!I116="",'Model output'!I116="Not answered",'Model output'!I116="Not mentioned"),"",IF(ISNUMBER('Model output'!I116),'Model output'!I116,1))</f>
        <v/>
      </c>
      <c r="J117" t="str">
        <f>IF(OR('Model output'!J116="",'Model output'!J116="Not answered",'Model output'!J116="Not mentioned"),"",IF(AND(ISNUMBER('Model output'!J116),'Model output'!J116&lt;=I117),'Model output'!J116,IF(AND(ISNUMBER('Model output'!J116), 'Model output'!J116&gt;=DATE(2024,1,1)), MIN(DAY('Model output'!J116), MONTH('Model output'!J116), YEAR('Model output'!J116)), IF(ISNUMBER(SEARCH("0/",'Model output'!J116)),0,IF(ISNUMBER(SEARCH("/",'Model output'!J116)), VALUE(LEFT('Model output'!J116, SEARCH("/",'Model output'!J116)-1)),1)))))</f>
        <v/>
      </c>
      <c r="K117" t="str" cm="1">
        <f t="array" ref="K117">IF(COUNT(FIND({0,1,2,3,4,5,6,7,8,9},'Model output'!K116))&gt;0,'Model output'!K116,"")</f>
        <v/>
      </c>
      <c r="L117" s="8" t="str">
        <f t="shared" si="13"/>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classical type</v>
      </c>
      <c r="P117" t="str">
        <f>IF('Model output'!N116="","",'Model output'!N116)</f>
        <v>2.1 cm</v>
      </c>
      <c r="Q117" t="str">
        <f t="shared" si="24"/>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 ""))</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7"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1" t="str">
        <f>IF(OR('Model output'!V116="", 'Model output'!V116="No", AND(ISERROR(SEARCH("Positive",'Model output'!V116)), ISNUMBER(SEARCH("Negative",'Model output'!V116))), AND(ISNUMBER(SEARCH("Uninvolved",'Model output'!V116)),NOT(ISNUMBER(SEARCH("margins involved",'Model output'!V116)))), ISNUMBER(SEARCH("not involved",'Model output'!V116)), ISNUMBER(SEARCH("None",'Model output'!V116)), ISNUMBER(SEARCH("Free",'Model output'!V116)), ISNUMBER(SEARCH("1 mm",'Model output'!V116)), ISNUMBER(SEARCH("0.1 CM",'Model output'!V116)), ISNUMBER(SEARCH("less than 0.2 mm",'Model output'!V116)), ISNUMBER(SEARCH("less than 0.5 mm",'Model output'!V116)), ISNUMBER(SEARCH("less than 1.0 mm",'Model output'!V116)), ISNUMBER(SEARCH("noted very close",'Model output'!V116)), ISNUMBER(SEARCH("abut",'Model output'!V116)), ISNUMBER(SEARCH("not mentioned",'Model output'!V116)), ISNUMBER(SEARCH("Cannot be assessed",'Model output'!V116)), ISNUMBER(SEARCH("Not specified",'Model output'!V116)), ISNUMBER(SEARCH("Lymphocyte invasion - present",'Model output'!V116))), "negative", "positive")</f>
        <v>negative</v>
      </c>
      <c r="AE117" s="35"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6" t="str">
        <f t="shared" si="14"/>
        <v>2</v>
      </c>
      <c r="AG117" s="36" t="str">
        <f t="shared" si="15"/>
        <v>0</v>
      </c>
      <c r="AH117" s="36" t="str">
        <f t="shared" si="18"/>
        <v>0</v>
      </c>
      <c r="AI117" s="42" t="str">
        <f t="shared" si="19"/>
        <v>I</v>
      </c>
      <c r="AJ117" s="39" t="s">
        <v>844</v>
      </c>
      <c r="AK117" s="41" t="s">
        <v>1090</v>
      </c>
      <c r="AL117" s="41" t="s">
        <v>1091</v>
      </c>
      <c r="AM117" s="41" t="s">
        <v>1091</v>
      </c>
      <c r="AN117" s="41" t="s">
        <v>69</v>
      </c>
      <c r="AO117" s="23">
        <f t="shared" ca="1" si="25"/>
        <v>1</v>
      </c>
      <c r="AP117" s="1">
        <f t="shared" si="26"/>
        <v>1</v>
      </c>
      <c r="AQ117" s="1">
        <f t="shared" si="27"/>
        <v>1</v>
      </c>
      <c r="AR117" s="1">
        <f t="shared" si="28"/>
        <v>1</v>
      </c>
      <c r="AS117" s="15">
        <f t="shared" si="16"/>
        <v>1</v>
      </c>
    </row>
    <row r="118" spans="1:45">
      <c r="A118" t="str">
        <f>'Model output'!A117</f>
        <v>TCGA-DJ-A4V2</v>
      </c>
      <c r="B118" s="33">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3</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7"/>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output'!G117)),AND(ISNUMBER(SEARCH("2",'Model output'!G117)),NOT(ISNUMBER(SEARCH("1 of 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output'!H117="","negative",IF(OR(ISNUMBER(SEARCH("lymph node",'Model output'!H117)),ISNUMBER(SEARCH("gland",'Model output'!H117)),ISNUMBER(SEARCH("lobe",'Model output'!H117)),ISNUMBER(SEARCH("isthmus",'Model output'!H117)),ISNUMBER(SEARCH("mediastinum",'Model output'!H117)),ISNUMBER(SEARCH("Not mentioned",'Model output'!H117)), ISNUMBER(SEARCH("Not applicable",'Model output'!H117)), ISNUMBER(SEARCH("paratracheal",'Model output'!H117)),ISNUMBER(SEARCH("fibroadipose tissue",'Model output'!H117)),ISNUMBER(SEARCH("thyroid node",'Model output'!H117)),ISNUMBER(SEARCH("skeletal muscle",'Model output'!H117)),ISNUMBER(SEARCH("right",'Model output'!H117)),ISNUMBER(SEARCH("left",'Model output'!H117)),ISNUMBER(SEARCH("Not specified",'Model output'!H117))),"negative","positive"))</f>
        <v>negative</v>
      </c>
      <c r="I118">
        <f>IF(OR('Model output'!I117="",'Model output'!I117="Not answered",'Model output'!I117="Not mentioned"),"",IF(ISNUMBER('Model output'!I117),'Model output'!I117,1))</f>
        <v>1</v>
      </c>
      <c r="J118">
        <f>IF(OR('Model output'!J117="",'Model output'!J117="Not answered",'Model output'!J117="Not mentioned"),"",IF(AND(ISNUMBER('Model output'!J117),'Model output'!J117&lt;=I118),'Model output'!J117,IF(AND(ISNUMBER('Model output'!J117), 'Model output'!J117&gt;=DATE(2024,1,1)), MIN(DAY('Model output'!J117), MONTH('Model output'!J117), YEAR('Model output'!J117)), IF(ISNUMBER(SEARCH("0/",'Model output'!J117)),0,IF(ISNUMBER(SEARCH("/",'Model output'!J117)), VALUE(LEFT('Model output'!J117, SEARCH("/",'Model output'!J117)-1)),1)))))</f>
        <v>0</v>
      </c>
      <c r="K118" t="str" cm="1">
        <f t="array" ref="K118">IF(COUNT(FIND({0,1,2,3,4,5,6,7,8,9},'Model output'!K117))&gt;0,'Model output'!K117,"")</f>
        <v/>
      </c>
      <c r="L118" s="8" t="str">
        <f t="shared" si="13"/>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 classical type</v>
      </c>
      <c r="O118" t="str">
        <f>IF('Model output'!M117="","",'Model output'!M117)</f>
        <v/>
      </c>
      <c r="P118" t="str">
        <f>IF('Model output'!N117="","",'Model output'!N117)</f>
        <v>3.0 cm</v>
      </c>
      <c r="Q118" t="str">
        <f t="shared" si="24"/>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 ""))</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7"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1" t="str">
        <f>IF(OR('Model output'!V117="", 'Model output'!V117="No", AND(ISERROR(SEARCH("Positive",'Model output'!V117)), ISNUMBER(SEARCH("Negative",'Model output'!V117))), AND(ISNUMBER(SEARCH("Uninvolved",'Model output'!V117)),NOT(ISNUMBER(SEARCH("margins involved",'Model output'!V117)))), ISNUMBER(SEARCH("not involved",'Model output'!V117)), ISNUMBER(SEARCH("None",'Model output'!V117)), ISNUMBER(SEARCH("Free",'Model output'!V117)), ISNUMBER(SEARCH("1 mm",'Model output'!V117)), ISNUMBER(SEARCH("0.1 CM",'Model output'!V117)), ISNUMBER(SEARCH("less than 0.2 mm",'Model output'!V117)), ISNUMBER(SEARCH("less than 0.5 mm",'Model output'!V117)), ISNUMBER(SEARCH("less than 1.0 mm",'Model output'!V117)), ISNUMBER(SEARCH("noted very close",'Model output'!V117)), ISNUMBER(SEARCH("abut",'Model output'!V117)), ISNUMBER(SEARCH("not mentioned",'Model output'!V117)), ISNUMBER(SEARCH("Cannot be assessed",'Model output'!V117)), ISNUMBER(SEARCH("Not specified",'Model output'!V117)), ISNUMBER(SEARCH("Lymphocyte invasion - present",'Model output'!V117))), "negative", "positive")</f>
        <v>negative</v>
      </c>
      <c r="AE118" s="35"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6" t="str">
        <f t="shared" si="14"/>
        <v>2</v>
      </c>
      <c r="AG118" s="36" t="str">
        <f t="shared" si="15"/>
        <v>0</v>
      </c>
      <c r="AH118" s="36" t="str">
        <f t="shared" si="18"/>
        <v>0</v>
      </c>
      <c r="AI118" s="42" t="str">
        <f t="shared" si="19"/>
        <v>I</v>
      </c>
      <c r="AJ118" s="39" t="s">
        <v>844</v>
      </c>
      <c r="AK118" s="41" t="s">
        <v>1090</v>
      </c>
      <c r="AL118" s="41" t="s">
        <v>1088</v>
      </c>
      <c r="AM118" s="41" t="s">
        <v>1091</v>
      </c>
      <c r="AN118" s="41" t="s">
        <v>69</v>
      </c>
      <c r="AO118" s="23">
        <f t="shared" ca="1" si="25"/>
        <v>1</v>
      </c>
      <c r="AP118" s="1">
        <f t="shared" si="26"/>
        <v>1</v>
      </c>
      <c r="AQ118" s="1">
        <f t="shared" si="27"/>
        <v>1</v>
      </c>
      <c r="AR118" s="1">
        <f t="shared" si="28"/>
        <v>1</v>
      </c>
      <c r="AS118" s="15">
        <f t="shared" si="16"/>
        <v>1</v>
      </c>
    </row>
    <row r="119" spans="1:45">
      <c r="A119" t="str">
        <f>'Model output'!A118</f>
        <v>TCGA-DJ-A4V4</v>
      </c>
      <c r="B119" s="33">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17"/>
        <v>positive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output'!G118)),AND(ISNUMBER(SEARCH("2",'Model output'!G118)),NOT(ISNUMBER(SEARCH("1 of 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output'!H118="","negative",IF(OR(ISNUMBER(SEARCH("lymph node",'Model output'!H118)),ISNUMBER(SEARCH("gland",'Model output'!H118)),ISNUMBER(SEARCH("lobe",'Model output'!H118)),ISNUMBER(SEARCH("isthmus",'Model output'!H118)),ISNUMBER(SEARCH("mediastinum",'Model output'!H118)),ISNUMBER(SEARCH("Not mentioned",'Model output'!H118)), ISNUMBER(SEARCH("Not applicable",'Model output'!H118)), ISNUMBER(SEARCH("paratracheal",'Model output'!H118)),ISNUMBER(SEARCH("fibroadipose tissue",'Model output'!H118)),ISNUMBER(SEARCH("thyroid node",'Model output'!H118)),ISNUMBER(SEARCH("skeletal muscle",'Model output'!H118)),ISNUMBER(SEARCH("right",'Model output'!H118)),ISNUMBER(SEARCH("left",'Model output'!H118)),ISNUMBER(SEARCH("Not specified",'Model output'!H118))),"negative","positive"))</f>
        <v>negative</v>
      </c>
      <c r="I119" t="str">
        <f>IF(OR('Model output'!I118="",'Model output'!I118="Not answered",'Model output'!I118="Not mentioned"),"",IF(ISNUMBER('Model output'!I118),'Model output'!I118,1))</f>
        <v/>
      </c>
      <c r="J119">
        <f>IF(OR('Model output'!J118="",'Model output'!J118="Not answered",'Model output'!J118="Not mentioned"),"",IF(AND(ISNUMBER('Model output'!J118),'Model output'!J118&lt;=I119),'Model output'!J118,IF(AND(ISNUMBER('Model output'!J118), 'Model output'!J118&gt;=DATE(2024,1,1)), MIN(DAY('Model output'!J118), MONTH('Model output'!J118), YEAR('Model output'!J118)), IF(ISNUMBER(SEARCH("0/",'Model output'!J118)),0,IF(ISNUMBER(SEARCH("/",'Model output'!J118)), VALUE(LEFT('Model output'!J118, SEARCH("/",'Model output'!J118)-1)),1)))))</f>
        <v>2</v>
      </c>
      <c r="K119" t="str" cm="1">
        <f t="array" ref="K119">IF(COUNT(FIND({0,1,2,3,4,5,6,7,8,9},'Model output'!K118))&gt;0,'Model output'!K118,"")</f>
        <v>0.9 cm (for right lobe nodule)</v>
      </c>
      <c r="L119" s="8" t="str">
        <f t="shared" si="13"/>
        <v>0.9cm</v>
      </c>
      <c r="M119" cm="1">
        <f t="array" ref="M119">IF(L119="","",IF(ISNUMBER(SEARCH("cm",L119)),MAX(VALUE(SUBSTITUTE(_xlfn.FILTERXML("&lt;t&gt;&lt;s&gt;"&amp;SUBSTITUTE(L119,",","&lt;/s&gt;&lt;s&gt;")&amp;"&lt;/s&gt;&lt;/t&gt;","//s"),"cm",""))),MAX(VALUE(SUBSTITUTE(_xlfn.FILTERXML("&lt;t&gt;&lt;s&gt;"&amp;SUBSTITUTE(L119,",","&lt;/s&gt;&lt;s&gt;")&amp;"&lt;/s&gt;&lt;/t&gt;","//s"),"mm","")))/10))</f>
        <v>0.9</v>
      </c>
      <c r="N119" t="str">
        <f>IF('Model output'!L118="","",'Model output'!L118)</f>
        <v>Papillary microcarcinoma</v>
      </c>
      <c r="O119" t="str">
        <f>IF('Model output'!M118="","",'Model output'!M118)</f>
        <v/>
      </c>
      <c r="P119" t="str">
        <f>IF('Model output'!N118="","",'Model output'!N118)</f>
        <v>0.9 cm (for right lobe nodule)</v>
      </c>
      <c r="Q119" t="str">
        <f t="shared" si="24"/>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 ""))</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7"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1" t="str">
        <f>IF(OR('Model output'!V118="", 'Model output'!V118="No", AND(ISERROR(SEARCH("Positive",'Model output'!V118)), ISNUMBER(SEARCH("Negative",'Model output'!V118))), AND(ISNUMBER(SEARCH("Uninvolved",'Model output'!V118)),NOT(ISNUMBER(SEARCH("margins involved",'Model output'!V118)))), ISNUMBER(SEARCH("not involved",'Model output'!V118)), ISNUMBER(SEARCH("None",'Model output'!V118)), ISNUMBER(SEARCH("Free",'Model output'!V118)), ISNUMBER(SEARCH("1 mm",'Model output'!V118)), ISNUMBER(SEARCH("0.1 CM",'Model output'!V118)), ISNUMBER(SEARCH("less than 0.2 mm",'Model output'!V118)), ISNUMBER(SEARCH("less than 0.5 mm",'Model output'!V118)), ISNUMBER(SEARCH("less than 1.0 mm",'Model output'!V118)), ISNUMBER(SEARCH("noted very close",'Model output'!V118)), ISNUMBER(SEARCH("abut",'Model output'!V118)), ISNUMBER(SEARCH("not mentioned",'Model output'!V118)), ISNUMBER(SEARCH("Cannot be assessed",'Model output'!V118)), ISNUMBER(SEARCH("Not specified",'Model output'!V118)), ISNUMBER(SEARCH("Lymphocyte invasion - present",'Model output'!V118))), "negative", "positive")</f>
        <v>negative</v>
      </c>
      <c r="AE119" s="35"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6" t="str">
        <f t="shared" si="14"/>
        <v>1a</v>
      </c>
      <c r="AG119" s="36" t="str">
        <f t="shared" si="15"/>
        <v>1a</v>
      </c>
      <c r="AH119" s="36" t="str">
        <f t="shared" si="18"/>
        <v>0</v>
      </c>
      <c r="AI119" s="42" t="str">
        <f t="shared" si="19"/>
        <v>I</v>
      </c>
      <c r="AJ119" s="39" t="s">
        <v>844</v>
      </c>
      <c r="AK119" s="41" t="s">
        <v>667</v>
      </c>
      <c r="AL119" s="41" t="s">
        <v>1091</v>
      </c>
      <c r="AM119" s="41" t="s">
        <v>1088</v>
      </c>
      <c r="AN119" s="41" t="s">
        <v>69</v>
      </c>
      <c r="AO119" s="23">
        <f t="shared" ca="1" si="25"/>
        <v>1</v>
      </c>
      <c r="AP119" s="1">
        <f t="shared" si="26"/>
        <v>1</v>
      </c>
      <c r="AQ119" s="1">
        <f t="shared" si="27"/>
        <v>0</v>
      </c>
      <c r="AR119" s="1">
        <f t="shared" si="28"/>
        <v>1</v>
      </c>
      <c r="AS119" s="15">
        <f t="shared" si="16"/>
        <v>1</v>
      </c>
    </row>
    <row r="120" spans="1:45">
      <c r="A120" t="str">
        <f>'Model output'!A119</f>
        <v>TCGA-DJ-A4V5</v>
      </c>
      <c r="B120" s="33">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1</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0</v>
      </c>
      <c r="F120" t="str">
        <f t="shared" si="17"/>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output'!G119)),AND(ISNUMBER(SEARCH("2",'Model output'!G119)),NOT(ISNUMBER(SEARCH("1 of 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output'!H119="","negative",IF(OR(ISNUMBER(SEARCH("lymph node",'Model output'!H119)),ISNUMBER(SEARCH("gland",'Model output'!H119)),ISNUMBER(SEARCH("lobe",'Model output'!H119)),ISNUMBER(SEARCH("isthmus",'Model output'!H119)),ISNUMBER(SEARCH("mediastinum",'Model output'!H119)),ISNUMBER(SEARCH("Not mentioned",'Model output'!H119)), ISNUMBER(SEARCH("Not applicable",'Model output'!H119)), ISNUMBER(SEARCH("paratracheal",'Model output'!H119)),ISNUMBER(SEARCH("fibroadipose tissue",'Model output'!H119)),ISNUMBER(SEARCH("thyroid node",'Model output'!H119)),ISNUMBER(SEARCH("skeletal muscle",'Model output'!H119)),ISNUMBER(SEARCH("right",'Model output'!H119)),ISNUMBER(SEARCH("left",'Model output'!H119)),ISNUMBER(SEARCH("Not specified",'Model output'!H119))),"negative","positive"))</f>
        <v>negative</v>
      </c>
      <c r="I120">
        <f>IF(OR('Model output'!I119="",'Model output'!I119="Not answered",'Model output'!I119="Not mentioned"),"",IF(ISNUMBER('Model output'!I119),'Model output'!I119,1))</f>
        <v>1</v>
      </c>
      <c r="J120">
        <f>IF(OR('Model output'!J119="",'Model output'!J119="Not answered",'Model output'!J119="Not mentioned"),"",IF(AND(ISNUMBER('Model output'!J119),'Model output'!J119&lt;=I120),'Model output'!J119,IF(AND(ISNUMBER('Model output'!J119), 'Model output'!J119&gt;=DATE(2024,1,1)), MIN(DAY('Model output'!J119), MONTH('Model output'!J119), YEAR('Model output'!J119)), IF(ISNUMBER(SEARCH("0/",'Model output'!J119)),0,IF(ISNUMBER(SEARCH("/",'Model output'!J119)), VALUE(LEFT('Model output'!J119, SEARCH("/",'Model output'!J119)-1)),1)))))</f>
        <v>12</v>
      </c>
      <c r="K120" t="str" cm="1">
        <f t="array" ref="K120">IF(COUNT(FIND({0,1,2,3,4,5,6,7,8,9},'Model output'!K119))&gt;0,'Model output'!K119,"")</f>
        <v>0.9 cm, 1.1 cm</v>
      </c>
      <c r="L120" s="8" t="str">
        <f t="shared" si="13"/>
        <v>0.9cm,1.1cm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 carcinoma, classical type</v>
      </c>
      <c r="O120" t="str">
        <f>IF('Model output'!M119="","",'Model output'!M119)</f>
        <v/>
      </c>
      <c r="P120" t="str">
        <f>IF('Model output'!N119="","",'Model output'!N119)</f>
        <v>1.1 cm</v>
      </c>
      <c r="Q120" t="str">
        <f t="shared" si="24"/>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 ""))</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7" t="str">
        <f>IF('Model output'!S119="","",'Model output'!S119)</f>
        <v>Invades:peithyroidal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1" t="str">
        <f>IF(OR('Model output'!V119="", 'Model output'!V119="No", AND(ISERROR(SEARCH("Positive",'Model output'!V119)), ISNUMBER(SEARCH("Negative",'Model output'!V119))), AND(ISNUMBER(SEARCH("Uninvolved",'Model output'!V119)),NOT(ISNUMBER(SEARCH("margins involved",'Model output'!V119)))), ISNUMBER(SEARCH("not involved",'Model output'!V119)), ISNUMBER(SEARCH("None",'Model output'!V119)), ISNUMBER(SEARCH("Free",'Model output'!V119)), ISNUMBER(SEARCH("1 mm",'Model output'!V119)), ISNUMBER(SEARCH("0.1 CM",'Model output'!V119)), ISNUMBER(SEARCH("less than 0.2 mm",'Model output'!V119)), ISNUMBER(SEARCH("less than 0.5 mm",'Model output'!V119)), ISNUMBER(SEARCH("less than 1.0 mm",'Model output'!V119)), ISNUMBER(SEARCH("noted very close",'Model output'!V119)), ISNUMBER(SEARCH("abut",'Model output'!V119)), ISNUMBER(SEARCH("not mentioned",'Model output'!V119)), ISNUMBER(SEARCH("Cannot be assessed",'Model output'!V119)), ISNUMBER(SEARCH("Not specified",'Model output'!V119)), ISNUMBER(SEARCH("Lymphocyte invasion - present",'Model output'!V119))), "negative", "positive")</f>
        <v>positive</v>
      </c>
      <c r="AE120" s="35"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6" t="str">
        <f t="shared" si="14"/>
        <v>1b</v>
      </c>
      <c r="AG120" s="36" t="str">
        <f t="shared" si="15"/>
        <v>1a</v>
      </c>
      <c r="AH120" s="36" t="str">
        <f t="shared" si="18"/>
        <v>0</v>
      </c>
      <c r="AI120" s="42" t="str">
        <f t="shared" si="19"/>
        <v>II</v>
      </c>
      <c r="AJ120" s="39" t="s">
        <v>843</v>
      </c>
      <c r="AK120" s="41" t="s">
        <v>1092</v>
      </c>
      <c r="AL120" s="41" t="s">
        <v>1087</v>
      </c>
      <c r="AM120" s="41" t="s">
        <v>1091</v>
      </c>
      <c r="AN120" s="41" t="s">
        <v>1089</v>
      </c>
      <c r="AO120" s="23">
        <f t="shared" si="25"/>
        <v>1</v>
      </c>
      <c r="AP120" s="1">
        <f t="shared" si="26"/>
        <v>0</v>
      </c>
      <c r="AQ120" s="1">
        <f t="shared" si="27"/>
        <v>0</v>
      </c>
      <c r="AR120" s="1">
        <f t="shared" si="28"/>
        <v>1</v>
      </c>
      <c r="AS120" s="15">
        <f t="shared" si="16"/>
        <v>1</v>
      </c>
    </row>
    <row r="121" spans="1:45">
      <c r="A121" t="str">
        <f>'Model output'!A120</f>
        <v>TCGA-DO-A1K0</v>
      </c>
      <c r="B121" s="33">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0</v>
      </c>
      <c r="F121" t="str">
        <f t="shared" si="17"/>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output'!G120)),AND(ISNUMBER(SEARCH("2",'Model output'!G120)),NOT(ISNUMBER(SEARCH("1 of 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output'!H120="","negative",IF(OR(ISNUMBER(SEARCH("lymph node",'Model output'!H120)),ISNUMBER(SEARCH("gland",'Model output'!H120)),ISNUMBER(SEARCH("lobe",'Model output'!H120)),ISNUMBER(SEARCH("isthmus",'Model output'!H120)),ISNUMBER(SEARCH("mediastinum",'Model output'!H120)),ISNUMBER(SEARCH("Not mentioned",'Model output'!H120)), ISNUMBER(SEARCH("Not applicable",'Model output'!H120)), ISNUMBER(SEARCH("paratracheal",'Model output'!H120)),ISNUMBER(SEARCH("fibroadipose tissue",'Model output'!H120)),ISNUMBER(SEARCH("thyroid node",'Model output'!H120)),ISNUMBER(SEARCH("skeletal muscle",'Model output'!H120)),ISNUMBER(SEARCH("right",'Model output'!H120)),ISNUMBER(SEARCH("left",'Model output'!H120)),ISNUMBER(SEARCH("Not specified",'Model output'!H120))),"negative","positive"))</f>
        <v>negative</v>
      </c>
      <c r="I121">
        <f>IF(OR('Model output'!I120="",'Model output'!I120="Not answered",'Model output'!I120="Not mentioned"),"",IF(ISNUMBER('Model output'!I120),'Model output'!I120,1))</f>
        <v>14</v>
      </c>
      <c r="J121">
        <f>IF(OR('Model output'!J120="",'Model output'!J120="Not answered",'Model output'!J120="Not mentioned"),"",IF(AND(ISNUMBER('Model output'!J120),'Model output'!J120&lt;=I121),'Model output'!J120,IF(AND(ISNUMBER('Model output'!J120), 'Model output'!J120&gt;=DATE(2024,1,1)), MIN(DAY('Model output'!J120), MONTH('Model output'!J120), YEAR('Model output'!J120)), IF(ISNUMBER(SEARCH("0/",'Model output'!J120)),0,IF(ISNUMBER(SEARCH("/",'Model output'!J120)), VALUE(LEFT('Model output'!J120, SEARCH("/",'Model output'!J120)-1)),1)))))</f>
        <v>9</v>
      </c>
      <c r="K121" t="str" cm="1">
        <f t="array" ref="K121">IF(COUNT(FIND({0,1,2,3,4,5,6,7,8,9},'Model output'!K120))&gt;0,'Model output'!K120,"")</f>
        <v/>
      </c>
      <c r="L121" s="8" t="str">
        <f t="shared" si="13"/>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24"/>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t="str">
        <f>IF('Model output'!O120="","",'Model output'!O120)</f>
        <v>2 (one dominant on the left lobe and one microcarcinoma on the right lobe)</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 ""))</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s="17" t="str">
        <f>IF('Model output'!S120="","",'Model output'!S120)</f>
        <v>Present</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Yes</v>
      </c>
      <c r="AB121" t="str">
        <f>IF(AA121&lt;&gt;"Yes","",IF(OR('Model output'!U120="",ISNUMBER(SEARCH("Not identified",'Model output'!U120))),"",'Model output'!U120))</f>
        <v>Not specified in the provided data</v>
      </c>
      <c r="AC121" s="1" t="str">
        <f>IF(OR('Model output'!V120="", 'Model output'!V120="No", AND(ISERROR(SEARCH("Positive",'Model output'!V120)), ISNUMBER(SEARCH("Negative",'Model output'!V120))), AND(ISNUMBER(SEARCH("Uninvolved",'Model output'!V120)),NOT(ISNUMBER(SEARCH("margins involved",'Model output'!V120)))), ISNUMBER(SEARCH("not involved",'Model output'!V120)), ISNUMBER(SEARCH("None",'Model output'!V120)), ISNUMBER(SEARCH("Free",'Model output'!V120)), ISNUMBER(SEARCH("1 mm",'Model output'!V120)), ISNUMBER(SEARCH("0.1 CM",'Model output'!V120)), ISNUMBER(SEARCH("less than 0.2 mm",'Model output'!V120)), ISNUMBER(SEARCH("less than 0.5 mm",'Model output'!V120)), ISNUMBER(SEARCH("less than 1.0 mm",'Model output'!V120)), ISNUMBER(SEARCH("noted very close",'Model output'!V120)), ISNUMBER(SEARCH("abut",'Model output'!V120)), ISNUMBER(SEARCH("not mentioned",'Model output'!V120)), ISNUMBER(SEARCH("Cannot be assessed",'Model output'!V120)), ISNUMBER(SEARCH("Not specified",'Model output'!V120)), ISNUMBER(SEARCH("Lymphocyte invasion - present",'Model output'!V120))), "negative", "positive")</f>
        <v>negative</v>
      </c>
      <c r="AE121" s="35"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6" t="str">
        <f t="shared" si="14"/>
        <v>3a</v>
      </c>
      <c r="AG121" s="36" t="str">
        <f t="shared" si="15"/>
        <v>1b</v>
      </c>
      <c r="AH121" s="36" t="str">
        <f t="shared" si="18"/>
        <v>0</v>
      </c>
      <c r="AI121" s="42" t="str">
        <f t="shared" si="19"/>
        <v>I</v>
      </c>
      <c r="AJ121" s="39" t="s">
        <v>846</v>
      </c>
      <c r="AK121" s="41" t="s">
        <v>1092</v>
      </c>
      <c r="AL121" s="41" t="s">
        <v>1087</v>
      </c>
      <c r="AM121" s="41" t="s">
        <v>1091</v>
      </c>
      <c r="AN121" s="41" t="s">
        <v>69</v>
      </c>
      <c r="AO121" s="23">
        <f t="shared" ca="1" si="25"/>
        <v>1</v>
      </c>
      <c r="AP121" s="1">
        <f t="shared" si="26"/>
        <v>1</v>
      </c>
      <c r="AQ121" s="1">
        <f t="shared" si="27"/>
        <v>1</v>
      </c>
      <c r="AR121" s="1">
        <f t="shared" si="28"/>
        <v>1</v>
      </c>
      <c r="AS121" s="15">
        <f t="shared" si="16"/>
        <v>1</v>
      </c>
    </row>
    <row r="122" spans="1:45">
      <c r="A122" t="str">
        <f>'Model output'!A121</f>
        <v>TCGA-E3-A3DZ</v>
      </c>
      <c r="B122" s="33">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7"/>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output'!G121)),AND(ISNUMBER(SEARCH("2",'Model output'!G121)),NOT(ISNUMBER(SEARCH("1 of 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output'!H121="","negative",IF(OR(ISNUMBER(SEARCH("lymph node",'Model output'!H121)),ISNUMBER(SEARCH("gland",'Model output'!H121)),ISNUMBER(SEARCH("lobe",'Model output'!H121)),ISNUMBER(SEARCH("isthmus",'Model output'!H121)),ISNUMBER(SEARCH("mediastinum",'Model output'!H121)),ISNUMBER(SEARCH("Not mentioned",'Model output'!H121)), ISNUMBER(SEARCH("Not applicable",'Model output'!H121)), ISNUMBER(SEARCH("paratracheal",'Model output'!H121)),ISNUMBER(SEARCH("fibroadipose tissue",'Model output'!H121)),ISNUMBER(SEARCH("thyroid node",'Model output'!H121)),ISNUMBER(SEARCH("skeletal muscle",'Model output'!H121)),ISNUMBER(SEARCH("right",'Model output'!H121)),ISNUMBER(SEARCH("left",'Model output'!H121)),ISNUMBER(SEARCH("Not specified",'Model output'!H121))),"negative","positive"))</f>
        <v>negative</v>
      </c>
      <c r="I122">
        <f>IF(OR('Model output'!I121="",'Model output'!I121="Not answered",'Model output'!I121="Not mentioned"),"",IF(ISNUMBER('Model output'!I121),'Model output'!I121,1))</f>
        <v>1</v>
      </c>
      <c r="J122">
        <f>IF(OR('Model output'!J121="",'Model output'!J121="Not answered",'Model output'!J121="Not mentioned"),"",IF(AND(ISNUMBER('Model output'!J121),'Model output'!J121&lt;=I122),'Model output'!J121,IF(AND(ISNUMBER('Model output'!J121), 'Model output'!J121&gt;=DATE(2024,1,1)), MIN(DAY('Model output'!J121), MONTH('Model output'!J121), YEAR('Model output'!J121)), IF(ISNUMBER(SEARCH("0/",'Model output'!J121)),0,IF(ISNUMBER(SEARCH("/",'Model output'!J121)), VALUE(LEFT('Model output'!J121, SEARCH("/",'Model output'!J121)-1)),1)))))</f>
        <v>0</v>
      </c>
      <c r="K122" t="str" cm="1">
        <f t="array" ref="K122">IF(COUNT(FIND({0,1,2,3,4,5,6,7,8,9},'Model output'!K121))&gt;0,'Model output'!K121,"")</f>
        <v/>
      </c>
      <c r="L122" s="8" t="str">
        <f t="shared" si="13"/>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v>
      </c>
      <c r="O122" t="str">
        <f>IF('Model output'!M121="","",'Model output'!M121)</f>
        <v>Follicular variant</v>
      </c>
      <c r="P122" t="str">
        <f>IF('Model output'!N121="","",'Model output'!N121)</f>
        <v>5 cm</v>
      </c>
      <c r="Q122" t="str">
        <f t="shared" si="24"/>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2</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 ""))</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7" t="str">
        <f>IF('Model output'!S121="","",'Model output'!S121)</f>
        <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Yes</v>
      </c>
      <c r="AB122" t="str">
        <f>IF(AA122&lt;&gt;"Yes","",IF(OR('Model output'!U121="",ISNUMBER(SEARCH("Not identified",'Model output'!U121))),"",'Model output'!U121))</f>
        <v/>
      </c>
      <c r="AC122" s="1" t="str">
        <f>IF(OR('Model output'!V121="", 'Model output'!V121="No", AND(ISERROR(SEARCH("Positive",'Model output'!V121)), ISNUMBER(SEARCH("Negative",'Model output'!V121))), AND(ISNUMBER(SEARCH("Uninvolved",'Model output'!V121)),NOT(ISNUMBER(SEARCH("margins involved",'Model output'!V121)))), ISNUMBER(SEARCH("not involved",'Model output'!V121)), ISNUMBER(SEARCH("None",'Model output'!V121)), ISNUMBER(SEARCH("Free",'Model output'!V121)), ISNUMBER(SEARCH("1 mm",'Model output'!V121)), ISNUMBER(SEARCH("0.1 CM",'Model output'!V121)), ISNUMBER(SEARCH("less than 0.2 mm",'Model output'!V121)), ISNUMBER(SEARCH("less than 0.5 mm",'Model output'!V121)), ISNUMBER(SEARCH("less than 1.0 mm",'Model output'!V121)), ISNUMBER(SEARCH("noted very close",'Model output'!V121)), ISNUMBER(SEARCH("abut",'Model output'!V121)), ISNUMBER(SEARCH("not mentioned",'Model output'!V121)), ISNUMBER(SEARCH("Cannot be assessed",'Model output'!V121)), ISNUMBER(SEARCH("Not specified",'Model output'!V121)), ISNUMBER(SEARCH("Lymphocyte invasion - present",'Model output'!V121))), "negative", "positive")</f>
        <v>negative</v>
      </c>
      <c r="AE122" s="35"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6" t="str">
        <f t="shared" si="14"/>
        <v>3a</v>
      </c>
      <c r="AG122" s="36" t="str">
        <f t="shared" si="15"/>
        <v>0</v>
      </c>
      <c r="AH122" s="36" t="str">
        <f t="shared" si="18"/>
        <v>0</v>
      </c>
      <c r="AI122" s="42" t="str">
        <f t="shared" si="19"/>
        <v>II</v>
      </c>
      <c r="AJ122" s="39" t="s">
        <v>844</v>
      </c>
      <c r="AK122" s="41" t="s">
        <v>1092</v>
      </c>
      <c r="AL122" s="41" t="s">
        <v>1088</v>
      </c>
      <c r="AM122" s="41" t="s">
        <v>1091</v>
      </c>
      <c r="AN122" s="41" t="s">
        <v>1089</v>
      </c>
      <c r="AO122" s="23">
        <f t="shared" ca="1" si="25"/>
        <v>1</v>
      </c>
      <c r="AP122" s="1">
        <f t="shared" si="26"/>
        <v>1</v>
      </c>
      <c r="AQ122" s="1">
        <f t="shared" si="27"/>
        <v>1</v>
      </c>
      <c r="AR122" s="1">
        <f t="shared" si="28"/>
        <v>1</v>
      </c>
      <c r="AS122" s="15">
        <f t="shared" si="16"/>
        <v>1</v>
      </c>
    </row>
    <row r="123" spans="1:45">
      <c r="A123" t="str">
        <f>'Model output'!A122</f>
        <v>TCGA-E3-A3E3</v>
      </c>
      <c r="B123" s="33">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7"/>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output'!G122)),AND(ISNUMBER(SEARCH("2",'Model output'!G122)),NOT(ISNUMBER(SEARCH("1 of 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output'!H122="","negative",IF(OR(ISNUMBER(SEARCH("lymph node",'Model output'!H122)),ISNUMBER(SEARCH("gland",'Model output'!H122)),ISNUMBER(SEARCH("lobe",'Model output'!H122)),ISNUMBER(SEARCH("isthmus",'Model output'!H122)),ISNUMBER(SEARCH("mediastinum",'Model output'!H122)),ISNUMBER(SEARCH("Not mentioned",'Model output'!H122)), ISNUMBER(SEARCH("Not applicable",'Model output'!H122)), ISNUMBER(SEARCH("paratracheal",'Model output'!H122)),ISNUMBER(SEARCH("fibroadipose tissue",'Model output'!H122)),ISNUMBER(SEARCH("thyroid node",'Model output'!H122)),ISNUMBER(SEARCH("skeletal muscle",'Model output'!H122)),ISNUMBER(SEARCH("right",'Model output'!H122)),ISNUMBER(SEARCH("left",'Model output'!H122)),ISNUMBER(SEARCH("Not specified",'Model output'!H122))),"negative","positive"))</f>
        <v>negative</v>
      </c>
      <c r="I123" t="str">
        <f>IF(OR('Model output'!I122="",'Model output'!I122="Not answered",'Model output'!I122="Not mentioned"),"",IF(ISNUMBER('Model output'!I122),'Model output'!I122,1))</f>
        <v/>
      </c>
      <c r="J123" t="str">
        <f>IF(OR('Model output'!J122="",'Model output'!J122="Not answered",'Model output'!J122="Not mentioned"),"",IF(AND(ISNUMBER('Model output'!J122),'Model output'!J122&lt;=I123),'Model output'!J122,IF(AND(ISNUMBER('Model output'!J122), 'Model output'!J122&gt;=DATE(2024,1,1)), MIN(DAY('Model output'!J122), MONTH('Model output'!J122), YEAR('Model output'!J122)), IF(ISNUMBER(SEARCH("0/",'Model output'!J122)),0,IF(ISNUMBER(SEARCH("/",'Model output'!J122)), VALUE(LEFT('Model output'!J122, SEARCH("/",'Model output'!J122)-1)),1)))))</f>
        <v/>
      </c>
      <c r="K123" t="str" cm="1">
        <f t="array" ref="K123">IF(COUNT(FIND({0,1,2,3,4,5,6,7,8,9},'Model output'!K122))&gt;0,'Model output'!K122,"")</f>
        <v/>
      </c>
      <c r="L123" s="8" t="str">
        <f t="shared" si="13"/>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 carcinoma</v>
      </c>
      <c r="O123" t="str">
        <f>IF('Model output'!M122="","",'Model output'!M122)</f>
        <v/>
      </c>
      <c r="P123" t="str">
        <f>IF('Model output'!N122="","",'Model output'!N122)</f>
        <v>2.8 cm</v>
      </c>
      <c r="Q123" t="str">
        <f t="shared" si="24"/>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 ""))</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positive</v>
      </c>
      <c r="X123" s="17" t="str">
        <f>IF('Model output'!S122="","",'Model output'!S122)</f>
        <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No</v>
      </c>
      <c r="AB123" t="str">
        <f>IF(AA123&lt;&gt;"Yes","",IF(OR('Model output'!U122="",ISNUMBER(SEARCH("Not identified",'Model output'!U122))),"",'Model output'!U122))</f>
        <v/>
      </c>
      <c r="AC123" s="1" t="str">
        <f>IF(OR('Model output'!V122="", 'Model output'!V122="No", AND(ISERROR(SEARCH("Positive",'Model output'!V122)), ISNUMBER(SEARCH("Negative",'Model output'!V122))), AND(ISNUMBER(SEARCH("Uninvolved",'Model output'!V122)),NOT(ISNUMBER(SEARCH("margins involved",'Model output'!V122)))), ISNUMBER(SEARCH("not involved",'Model output'!V122)), ISNUMBER(SEARCH("None",'Model output'!V122)), ISNUMBER(SEARCH("Free",'Model output'!V122)), ISNUMBER(SEARCH("1 mm",'Model output'!V122)), ISNUMBER(SEARCH("0.1 CM",'Model output'!V122)), ISNUMBER(SEARCH("less than 0.2 mm",'Model output'!V122)), ISNUMBER(SEARCH("less than 0.5 mm",'Model output'!V122)), ISNUMBER(SEARCH("less than 1.0 mm",'Model output'!V122)), ISNUMBER(SEARCH("noted very close",'Model output'!V122)), ISNUMBER(SEARCH("abut",'Model output'!V122)), ISNUMBER(SEARCH("not mentioned",'Model output'!V122)), ISNUMBER(SEARCH("Cannot be assessed",'Model output'!V122)), ISNUMBER(SEARCH("Not specified",'Model output'!V122)), ISNUMBER(SEARCH("Lymphocyte invasion - present",'Model output'!V122))), "negative", "positive")</f>
        <v>negative</v>
      </c>
      <c r="AE123" s="35"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6" t="str">
        <f t="shared" si="14"/>
        <v>2</v>
      </c>
      <c r="AG123" s="36" t="str">
        <f t="shared" si="15"/>
        <v>0</v>
      </c>
      <c r="AH123" s="36" t="str">
        <f t="shared" si="18"/>
        <v>0</v>
      </c>
      <c r="AI123" s="42" t="str">
        <f t="shared" si="19"/>
        <v>I</v>
      </c>
      <c r="AJ123" s="39" t="s">
        <v>844</v>
      </c>
      <c r="AK123" s="41" t="s">
        <v>1090</v>
      </c>
      <c r="AL123" s="41" t="s">
        <v>1088</v>
      </c>
      <c r="AM123" s="41" t="s">
        <v>1091</v>
      </c>
      <c r="AN123" s="41" t="s">
        <v>69</v>
      </c>
      <c r="AO123" s="23">
        <f t="shared" ca="1" si="25"/>
        <v>1</v>
      </c>
      <c r="AP123" s="1">
        <f t="shared" si="26"/>
        <v>1</v>
      </c>
      <c r="AQ123" s="1">
        <f t="shared" si="27"/>
        <v>1</v>
      </c>
      <c r="AR123" s="1">
        <f t="shared" si="28"/>
        <v>1</v>
      </c>
      <c r="AS123" s="15">
        <f t="shared" si="16"/>
        <v>1</v>
      </c>
    </row>
    <row r="124" spans="1:45">
      <c r="A124" t="str">
        <f>'Model output'!A123</f>
        <v>TCGA-E8-A242</v>
      </c>
      <c r="B124" s="33">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7"/>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output'!G123)),AND(ISNUMBER(SEARCH("2",'Model output'!G123)),NOT(ISNUMBER(SEARCH("1 of 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output'!H123="","negative",IF(OR(ISNUMBER(SEARCH("lymph node",'Model output'!H123)),ISNUMBER(SEARCH("gland",'Model output'!H123)),ISNUMBER(SEARCH("lobe",'Model output'!H123)),ISNUMBER(SEARCH("isthmus",'Model output'!H123)),ISNUMBER(SEARCH("mediastinum",'Model output'!H123)),ISNUMBER(SEARCH("Not mentioned",'Model output'!H123)), ISNUMBER(SEARCH("Not applicable",'Model output'!H123)), ISNUMBER(SEARCH("paratracheal",'Model output'!H123)),ISNUMBER(SEARCH("fibroadipose tissue",'Model output'!H123)),ISNUMBER(SEARCH("thyroid node",'Model output'!H123)),ISNUMBER(SEARCH("skeletal muscle",'Model output'!H123)),ISNUMBER(SEARCH("right",'Model output'!H123)),ISNUMBER(SEARCH("left",'Model output'!H123)),ISNUMBER(SEARCH("Not specified",'Model output'!H123))),"negative","positive"))</f>
        <v>negative</v>
      </c>
      <c r="I124" t="str">
        <f>IF(OR('Model output'!I123="",'Model output'!I123="Not answered",'Model output'!I123="Not mentioned"),"",IF(ISNUMBER('Model output'!I123),'Model output'!I123,1))</f>
        <v/>
      </c>
      <c r="J124">
        <f>IF(OR('Model output'!J123="",'Model output'!J123="Not answered",'Model output'!J123="Not mentioned"),"",IF(AND(ISNUMBER('Model output'!J123),'Model output'!J123&lt;=I124),'Model output'!J123,IF(AND(ISNUMBER('Model output'!J123), 'Model output'!J123&gt;=DATE(2024,1,1)), MIN(DAY('Model output'!J123), MONTH('Model output'!J123), YEAR('Model output'!J123)), IF(ISNUMBER(SEARCH("0/",'Model output'!J123)),0,IF(ISNUMBER(SEARCH("/",'Model output'!J123)), VALUE(LEFT('Model output'!J123, SEARCH("/",'Model output'!J123)-1)),1)))))</f>
        <v>0</v>
      </c>
      <c r="K124" t="str" cm="1">
        <f t="array" ref="K124">IF(COUNT(FIND({0,1,2,3,4,5,6,7,8,9},'Model output'!K123))&gt;0,'Model output'!K123,"")</f>
        <v/>
      </c>
      <c r="L124" s="8" t="str">
        <f t="shared" si="13"/>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24"/>
        <v>1.8,1.2cm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f>IF('Model output'!O123="","",'Model output'!O123)</f>
        <v>1</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 ""))</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7" t="str">
        <f>IF('Model output'!S123="","",'Model output'!S123)</f>
        <v>Yes</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1" t="str">
        <f>IF(OR('Model output'!V123="", 'Model output'!V123="No", AND(ISERROR(SEARCH("Positive",'Model output'!V123)), ISNUMBER(SEARCH("Negative",'Model output'!V123))), AND(ISNUMBER(SEARCH("Uninvolved",'Model output'!V123)),NOT(ISNUMBER(SEARCH("margins involved",'Model output'!V123)))), ISNUMBER(SEARCH("not involved",'Model output'!V123)), ISNUMBER(SEARCH("None",'Model output'!V123)), ISNUMBER(SEARCH("Free",'Model output'!V123)), ISNUMBER(SEARCH("1 mm",'Model output'!V123)), ISNUMBER(SEARCH("0.1 CM",'Model output'!V123)), ISNUMBER(SEARCH("less than 0.2 mm",'Model output'!V123)), ISNUMBER(SEARCH("less than 0.5 mm",'Model output'!V123)), ISNUMBER(SEARCH("less than 1.0 mm",'Model output'!V123)), ISNUMBER(SEARCH("noted very close",'Model output'!V123)), ISNUMBER(SEARCH("abut",'Model output'!V123)), ISNUMBER(SEARCH("not mentioned",'Model output'!V123)), ISNUMBER(SEARCH("Cannot be assessed",'Model output'!V123)), ISNUMBER(SEARCH("Not specified",'Model output'!V123)), ISNUMBER(SEARCH("Lymphocyte invasion - present",'Model output'!V123))), "negative", "positive")</f>
        <v>positive</v>
      </c>
      <c r="AE124" s="35"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6" t="str">
        <f t="shared" si="14"/>
        <v>1b</v>
      </c>
      <c r="AG124" s="36" t="str">
        <f t="shared" si="15"/>
        <v>0</v>
      </c>
      <c r="AH124" s="36" t="str">
        <f t="shared" si="18"/>
        <v>0</v>
      </c>
      <c r="AI124" s="42" t="str">
        <f t="shared" si="19"/>
        <v>I</v>
      </c>
      <c r="AJ124" s="39" t="s">
        <v>843</v>
      </c>
      <c r="AK124" s="41" t="s">
        <v>1087</v>
      </c>
      <c r="AL124" s="41" t="s">
        <v>1088</v>
      </c>
      <c r="AM124" s="41" t="s">
        <v>1091</v>
      </c>
      <c r="AN124" s="41" t="s">
        <v>69</v>
      </c>
      <c r="AO124" s="23">
        <f t="shared" si="25"/>
        <v>1</v>
      </c>
      <c r="AP124" s="1">
        <f t="shared" si="26"/>
        <v>1</v>
      </c>
      <c r="AQ124" s="1">
        <f t="shared" si="27"/>
        <v>1</v>
      </c>
      <c r="AR124" s="1">
        <f t="shared" si="28"/>
        <v>1</v>
      </c>
      <c r="AS124" s="15">
        <f t="shared" si="16"/>
        <v>1</v>
      </c>
    </row>
    <row r="125" spans="1:45">
      <c r="A125" t="str">
        <f>'Model output'!A124</f>
        <v>TCGA-E8-A2JQ</v>
      </c>
      <c r="B125" s="33">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7"/>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output'!G124)),AND(ISNUMBER(SEARCH("2",'Model output'!G124)),NOT(ISNUMBER(SEARCH("1 of 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central</v>
      </c>
      <c r="H125" t="str">
        <f>IF('Model output'!H124="","negative",IF(OR(ISNUMBER(SEARCH("lymph node",'Model output'!H124)),ISNUMBER(SEARCH("gland",'Model output'!H124)),ISNUMBER(SEARCH("lobe",'Model output'!H124)),ISNUMBER(SEARCH("isthmus",'Model output'!H124)),ISNUMBER(SEARCH("mediastinum",'Model output'!H124)),ISNUMBER(SEARCH("Not mentioned",'Model output'!H124)), ISNUMBER(SEARCH("Not applicable",'Model output'!H124)), ISNUMBER(SEARCH("paratracheal",'Model output'!H124)),ISNUMBER(SEARCH("fibroadipose tissue",'Model output'!H124)),ISNUMBER(SEARCH("thyroid node",'Model output'!H124)),ISNUMBER(SEARCH("skeletal muscle",'Model output'!H124)),ISNUMBER(SEARCH("right",'Model output'!H124)),ISNUMBER(SEARCH("left",'Model output'!H124)),ISNUMBER(SEARCH("Not specified",'Model output'!H124))),"negative","positive"))</f>
        <v>negative</v>
      </c>
      <c r="I125">
        <f>IF(OR('Model output'!I124="",'Model output'!I124="Not answered",'Model output'!I124="Not mentioned"),"",IF(ISNUMBER('Model output'!I124),'Model output'!I124,1))</f>
        <v>14</v>
      </c>
      <c r="J125">
        <f>IF(OR('Model output'!J124="",'Model output'!J124="Not answered",'Model output'!J124="Not mentioned"),"",IF(AND(ISNUMBER('Model output'!J124),'Model output'!J124&lt;=I125),'Model output'!J124,IF(AND(ISNUMBER('Model output'!J124), 'Model output'!J124&gt;=DATE(2024,1,1)), MIN(DAY('Model output'!J124), MONTH('Model output'!J124), YEAR('Model output'!J124)), IF(ISNUMBER(SEARCH("0/",'Model output'!J124)),0,IF(ISNUMBER(SEARCH("/",'Model output'!J124)), VALUE(LEFT('Model output'!J124, SEARCH("/",'Model output'!J124)-1)),1)))))</f>
        <v>11</v>
      </c>
      <c r="K125" t="str" cm="1">
        <f t="array" ref="K125">IF(COUNT(FIND({0,1,2,3,4,5,6,7,8,9},'Model output'!K124))&gt;0,'Model output'!K124,"")</f>
        <v/>
      </c>
      <c r="L125" s="8" t="str">
        <f t="shared" si="13"/>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24"/>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 ""))</f>
        <v>Not mentioned</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7"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No</v>
      </c>
      <c r="AB125" t="str">
        <f>IF(AA125&lt;&gt;"Yes","",IF(OR('Model output'!U124="",ISNUMBER(SEARCH("Not identified",'Model output'!U124))),"",'Model output'!U124))</f>
        <v/>
      </c>
      <c r="AC125" s="1" t="str">
        <f>IF(OR('Model output'!V124="", 'Model output'!V124="No", AND(ISERROR(SEARCH("Positive",'Model output'!V124)), ISNUMBER(SEARCH("Negative",'Model output'!V124))), AND(ISNUMBER(SEARCH("Uninvolved",'Model output'!V124)),NOT(ISNUMBER(SEARCH("margins involved",'Model output'!V124)))), ISNUMBER(SEARCH("not involved",'Model output'!V124)), ISNUMBER(SEARCH("None",'Model output'!V124)), ISNUMBER(SEARCH("Free",'Model output'!V124)), ISNUMBER(SEARCH("1 mm",'Model output'!V124)), ISNUMBER(SEARCH("0.1 CM",'Model output'!V124)), ISNUMBER(SEARCH("less than 0.2 mm",'Model output'!V124)), ISNUMBER(SEARCH("less than 0.5 mm",'Model output'!V124)), ISNUMBER(SEARCH("less than 1.0 mm",'Model output'!V124)), ISNUMBER(SEARCH("noted very close",'Model output'!V124)), ISNUMBER(SEARCH("abut",'Model output'!V124)), ISNUMBER(SEARCH("not mentioned",'Model output'!V124)), ISNUMBER(SEARCH("Cannot be assessed",'Model output'!V124)), ISNUMBER(SEARCH("Not specified",'Model output'!V124)), ISNUMBER(SEARCH("Lymphocyte invasion - present",'Model output'!V124))), "negative", "positive")</f>
        <v>negative</v>
      </c>
      <c r="AE125" s="35"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6" t="str">
        <f t="shared" si="14"/>
        <v>2</v>
      </c>
      <c r="AG125" s="36" t="str">
        <f t="shared" si="15"/>
        <v>1a</v>
      </c>
      <c r="AH125" s="36" t="str">
        <f t="shared" si="18"/>
        <v>0</v>
      </c>
      <c r="AI125" s="42" t="str">
        <f t="shared" si="19"/>
        <v>I</v>
      </c>
      <c r="AJ125" s="39" t="s">
        <v>846</v>
      </c>
      <c r="AK125" s="41" t="s">
        <v>1090</v>
      </c>
      <c r="AL125" s="41" t="s">
        <v>667</v>
      </c>
      <c r="AM125" s="41" t="s">
        <v>1091</v>
      </c>
      <c r="AN125" s="41" t="s">
        <v>69</v>
      </c>
      <c r="AO125" s="23">
        <f t="shared" ca="1" si="25"/>
        <v>1</v>
      </c>
      <c r="AP125" s="1">
        <f t="shared" si="26"/>
        <v>1</v>
      </c>
      <c r="AQ125" s="1">
        <f t="shared" si="27"/>
        <v>1</v>
      </c>
      <c r="AR125" s="1">
        <f t="shared" si="28"/>
        <v>1</v>
      </c>
      <c r="AS125" s="15">
        <f t="shared" si="16"/>
        <v>1</v>
      </c>
    </row>
    <row r="126" spans="1:45">
      <c r="A126" t="str">
        <f>'Model output'!A125</f>
        <v>TCGA-E8-A413</v>
      </c>
      <c r="B126" s="33">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7"/>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output'!G125)),AND(ISNUMBER(SEARCH("2",'Model output'!G125)),NOT(ISNUMBER(SEARCH("1 of 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output'!H125="","negative",IF(OR(ISNUMBER(SEARCH("lymph node",'Model output'!H125)),ISNUMBER(SEARCH("gland",'Model output'!H125)),ISNUMBER(SEARCH("lobe",'Model output'!H125)),ISNUMBER(SEARCH("isthmus",'Model output'!H125)),ISNUMBER(SEARCH("mediastinum",'Model output'!H125)),ISNUMBER(SEARCH("Not mentioned",'Model output'!H125)), ISNUMBER(SEARCH("Not applicable",'Model output'!H125)), ISNUMBER(SEARCH("paratracheal",'Model output'!H125)),ISNUMBER(SEARCH("fibroadipose tissue",'Model output'!H125)),ISNUMBER(SEARCH("thyroid node",'Model output'!H125)),ISNUMBER(SEARCH("skeletal muscle",'Model output'!H125)),ISNUMBER(SEARCH("right",'Model output'!H125)),ISNUMBER(SEARCH("left",'Model output'!H125)),ISNUMBER(SEARCH("Not specified",'Model output'!H125))),"negative","positive"))</f>
        <v>negative</v>
      </c>
      <c r="I126" t="str">
        <f>IF(OR('Model output'!I125="",'Model output'!I125="Not answered",'Model output'!I125="Not mentioned"),"",IF(ISNUMBER('Model output'!I125),'Model output'!I125,1))</f>
        <v/>
      </c>
      <c r="J126" t="str">
        <f>IF(OR('Model output'!J125="",'Model output'!J125="Not answered",'Model output'!J125="Not mentioned"),"",IF(AND(ISNUMBER('Model output'!J125),'Model output'!J125&lt;=I126),'Model output'!J125,IF(AND(ISNUMBER('Model output'!J125), 'Model output'!J125&gt;=DATE(2024,1,1)), MIN(DAY('Model output'!J125), MONTH('Model output'!J125), YEAR('Model output'!J125)), IF(ISNUMBER(SEARCH("0/",'Model output'!J125)),0,IF(ISNUMBER(SEARCH("/",'Model output'!J125)), VALUE(LEFT('Model output'!J125, SEARCH("/",'Model output'!J125)-1)),1)))))</f>
        <v/>
      </c>
      <c r="K126" t="str" cm="1">
        <f t="array" ref="K126">IF(COUNT(FIND({0,1,2,3,4,5,6,7,8,9},'Model output'!K125))&gt;0,'Model output'!K125,"")</f>
        <v/>
      </c>
      <c r="L126" s="8" t="str">
        <f t="shared" si="13"/>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24"/>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 ""))</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7" t="str">
        <f>IF('Model output'!S125="","",'Model output'!S125)</f>
        <v>No</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1" t="str">
        <f>IF(OR('Model output'!V125="", 'Model output'!V125="No", AND(ISERROR(SEARCH("Positive",'Model output'!V125)), ISNUMBER(SEARCH("Negative",'Model output'!V125))), AND(ISNUMBER(SEARCH("Uninvolved",'Model output'!V125)),NOT(ISNUMBER(SEARCH("margins involved",'Model output'!V125)))), ISNUMBER(SEARCH("not involved",'Model output'!V125)), ISNUMBER(SEARCH("None",'Model output'!V125)), ISNUMBER(SEARCH("Free",'Model output'!V125)), ISNUMBER(SEARCH("1 mm",'Model output'!V125)), ISNUMBER(SEARCH("0.1 CM",'Model output'!V125)), ISNUMBER(SEARCH("less than 0.2 mm",'Model output'!V125)), ISNUMBER(SEARCH("less than 0.5 mm",'Model output'!V125)), ISNUMBER(SEARCH("less than 1.0 mm",'Model output'!V125)), ISNUMBER(SEARCH("noted very close",'Model output'!V125)), ISNUMBER(SEARCH("abut",'Model output'!V125)), ISNUMBER(SEARCH("not mentioned",'Model output'!V125)), ISNUMBER(SEARCH("Cannot be assessed",'Model output'!V125)), ISNUMBER(SEARCH("Not specified",'Model output'!V125)), ISNUMBER(SEARCH("Lymphocyte invasion - present",'Model output'!V125))), "negative", "positive")</f>
        <v>negative</v>
      </c>
      <c r="AE126" s="35"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36" t="str">
        <f t="shared" si="14"/>
        <v>1b</v>
      </c>
      <c r="AG126" s="36" t="str">
        <f t="shared" si="15"/>
        <v>0</v>
      </c>
      <c r="AH126" s="36" t="str">
        <f t="shared" si="18"/>
        <v>0</v>
      </c>
      <c r="AI126" s="42" t="str">
        <f t="shared" si="19"/>
        <v>I</v>
      </c>
      <c r="AJ126" s="39" t="s">
        <v>846</v>
      </c>
      <c r="AK126" s="41" t="s">
        <v>1087</v>
      </c>
      <c r="AL126" s="41" t="s">
        <v>1091</v>
      </c>
      <c r="AM126" s="41" t="s">
        <v>1091</v>
      </c>
      <c r="AN126" s="41" t="s">
        <v>69</v>
      </c>
      <c r="AO126" s="23">
        <f t="shared" ca="1" si="25"/>
        <v>1</v>
      </c>
      <c r="AP126" s="1">
        <f t="shared" si="26"/>
        <v>1</v>
      </c>
      <c r="AQ126" s="1">
        <f t="shared" si="27"/>
        <v>1</v>
      </c>
      <c r="AR126" s="1">
        <f t="shared" si="28"/>
        <v>1</v>
      </c>
      <c r="AS126" s="15">
        <f t="shared" si="16"/>
        <v>1</v>
      </c>
    </row>
    <row r="127" spans="1:45">
      <c r="A127" t="str">
        <f>'Model output'!A126</f>
        <v>TCGA-E8-A414</v>
      </c>
      <c r="B127" s="33">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7"/>
        <v>positive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output'!G126)),AND(ISNUMBER(SEARCH("2",'Model output'!G126)),NOT(ISNUMBER(SEARCH("1 of 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central</v>
      </c>
      <c r="H127" t="str">
        <f>IF('Model output'!H126="","negative",IF(OR(ISNUMBER(SEARCH("lymph node",'Model output'!H126)),ISNUMBER(SEARCH("gland",'Model output'!H126)),ISNUMBER(SEARCH("lobe",'Model output'!H126)),ISNUMBER(SEARCH("isthmus",'Model output'!H126)),ISNUMBER(SEARCH("mediastinum",'Model output'!H126)),ISNUMBER(SEARCH("Not mentioned",'Model output'!H126)), ISNUMBER(SEARCH("Not applicable",'Model output'!H126)), ISNUMBER(SEARCH("paratracheal",'Model output'!H126)),ISNUMBER(SEARCH("fibroadipose tissue",'Model output'!H126)),ISNUMBER(SEARCH("thyroid node",'Model output'!H126)),ISNUMBER(SEARCH("skeletal muscle",'Model output'!H126)),ISNUMBER(SEARCH("right",'Model output'!H126)),ISNUMBER(SEARCH("left",'Model output'!H126)),ISNUMBER(SEARCH("Not specified",'Model output'!H126))),"negative","positive"))</f>
        <v>negative</v>
      </c>
      <c r="I127" t="str">
        <f>IF(OR('Model output'!I126="",'Model output'!I126="Not answered",'Model output'!I126="Not mentioned"),"",IF(ISNUMBER('Model output'!I126),'Model output'!I126,1))</f>
        <v/>
      </c>
      <c r="J127" t="str">
        <f>IF(OR('Model output'!J126="",'Model output'!J126="Not answered",'Model output'!J126="Not mentioned"),"",IF(AND(ISNUMBER('Model output'!J126),'Model output'!J126&lt;=I127),'Model output'!J126,IF(AND(ISNUMBER('Model output'!J126), 'Model output'!J126&gt;=DATE(2024,1,1)), MIN(DAY('Model output'!J126), MONTH('Model output'!J126), YEAR('Model output'!J126)), IF(ISNUMBER(SEARCH("0/",'Model output'!J126)),0,IF(ISNUMBER(SEARCH("/",'Model output'!J126)), VALUE(LEFT('Model output'!J126, SEARCH("/",'Model output'!J126)-1)),1)))))</f>
        <v/>
      </c>
      <c r="K127" t="str" cm="1">
        <f t="array" ref="K127">IF(COUNT(FIND({0,1,2,3,4,5,6,7,8,9},'Model output'!K126))&gt;0,'Model output'!K126,"")</f>
        <v/>
      </c>
      <c r="L127" s="8" t="str">
        <f t="shared" si="13"/>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5x3x3 cm</v>
      </c>
      <c r="Q127" t="str">
        <f t="shared" si="24"/>
        <v>5,3,3cm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 ""))</f>
        <v>Not mentioned</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7" t="str">
        <f>IF('Model output'!S126="","",'Model output'!S126)</f>
        <v>No</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1" t="str">
        <f>IF(OR('Model output'!V126="", 'Model output'!V126="No", AND(ISERROR(SEARCH("Positive",'Model output'!V126)), ISNUMBER(SEARCH("Negative",'Model output'!V126))), AND(ISNUMBER(SEARCH("Uninvolved",'Model output'!V126)),NOT(ISNUMBER(SEARCH("margins involved",'Model output'!V126)))), ISNUMBER(SEARCH("not involved",'Model output'!V126)), ISNUMBER(SEARCH("None",'Model output'!V126)), ISNUMBER(SEARCH("Free",'Model output'!V126)), ISNUMBER(SEARCH("1 mm",'Model output'!V126)), ISNUMBER(SEARCH("0.1 CM",'Model output'!V126)), ISNUMBER(SEARCH("less than 0.2 mm",'Model output'!V126)), ISNUMBER(SEARCH("less than 0.5 mm",'Model output'!V126)), ISNUMBER(SEARCH("less than 1.0 mm",'Model output'!V126)), ISNUMBER(SEARCH("noted very close",'Model output'!V126)), ISNUMBER(SEARCH("abut",'Model output'!V126)), ISNUMBER(SEARCH("not mentioned",'Model output'!V126)), ISNUMBER(SEARCH("Cannot be assessed",'Model output'!V126)), ISNUMBER(SEARCH("Not specified",'Model output'!V126)), ISNUMBER(SEARCH("Lymphocyte invasion - present",'Model output'!V126))), "negative", "positive")</f>
        <v>negative</v>
      </c>
      <c r="AE127" s="35"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6" t="str">
        <f t="shared" si="14"/>
        <v>3a</v>
      </c>
      <c r="AG127" s="36" t="str">
        <f t="shared" si="15"/>
        <v>0</v>
      </c>
      <c r="AH127" s="36" t="str">
        <f t="shared" si="18"/>
        <v>0</v>
      </c>
      <c r="AI127" s="42" t="str">
        <f t="shared" si="19"/>
        <v>I</v>
      </c>
      <c r="AJ127" s="39" t="s">
        <v>846</v>
      </c>
      <c r="AK127" s="41" t="s">
        <v>1092</v>
      </c>
      <c r="AL127" s="41" t="s">
        <v>1091</v>
      </c>
      <c r="AM127" s="41" t="s">
        <v>1091</v>
      </c>
      <c r="AN127" s="41" t="s">
        <v>69</v>
      </c>
      <c r="AO127" s="23">
        <f t="shared" ca="1" si="25"/>
        <v>1</v>
      </c>
      <c r="AP127" s="1">
        <f t="shared" si="26"/>
        <v>1</v>
      </c>
      <c r="AQ127" s="1">
        <f t="shared" si="27"/>
        <v>1</v>
      </c>
      <c r="AR127" s="1">
        <f t="shared" si="28"/>
        <v>1</v>
      </c>
      <c r="AS127" s="15">
        <f t="shared" si="16"/>
        <v>1</v>
      </c>
    </row>
    <row r="128" spans="1:45">
      <c r="A128" t="str">
        <f>'Model output'!A127</f>
        <v>TCGA-E8-A415</v>
      </c>
      <c r="B128" s="33">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17"/>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output'!G127)),AND(ISNUMBER(SEARCH("2",'Model output'!G127)),NOT(ISNUMBER(SEARCH("1 of 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output'!H127="","negative",IF(OR(ISNUMBER(SEARCH("lymph node",'Model output'!H127)),ISNUMBER(SEARCH("gland",'Model output'!H127)),ISNUMBER(SEARCH("lobe",'Model output'!H127)),ISNUMBER(SEARCH("isthmus",'Model output'!H127)),ISNUMBER(SEARCH("mediastinum",'Model output'!H127)),ISNUMBER(SEARCH("Not mentioned",'Model output'!H127)), ISNUMBER(SEARCH("Not applicable",'Model output'!H127)), ISNUMBER(SEARCH("paratracheal",'Model output'!H127)),ISNUMBER(SEARCH("fibroadipose tissue",'Model output'!H127)),ISNUMBER(SEARCH("thyroid node",'Model output'!H127)),ISNUMBER(SEARCH("skeletal muscle",'Model output'!H127)),ISNUMBER(SEARCH("right",'Model output'!H127)),ISNUMBER(SEARCH("left",'Model output'!H127)),ISNUMBER(SEARCH("Not specified",'Model output'!H127))),"negative","positive"))</f>
        <v>negative</v>
      </c>
      <c r="I128" t="str">
        <f>IF(OR('Model output'!I127="",'Model output'!I127="Not answered",'Model output'!I127="Not mentioned"),"",IF(ISNUMBER('Model output'!I127),'Model output'!I127,1))</f>
        <v/>
      </c>
      <c r="J128" t="str">
        <f>IF(OR('Model output'!J127="",'Model output'!J127="Not answered",'Model output'!J127="Not mentioned"),"",IF(AND(ISNUMBER('Model output'!J127),'Model output'!J127&lt;=I128),'Model output'!J127,IF(AND(ISNUMBER('Model output'!J127), 'Model output'!J127&gt;=DATE(2024,1,1)), MIN(DAY('Model output'!J127), MONTH('Model output'!J127), YEAR('Model output'!J127)), IF(ISNUMBER(SEARCH("0/",'Model output'!J127)),0,IF(ISNUMBER(SEARCH("/",'Model output'!J127)), VALUE(LEFT('Model output'!J127, SEARCH("/",'Model output'!J127)-1)),1)))))</f>
        <v/>
      </c>
      <c r="K128" t="str" cm="1">
        <f t="array" ref="K128">IF(COUNT(FIND({0,1,2,3,4,5,6,7,8,9},'Model output'!K127))&gt;0,'Model output'!K127,"")</f>
        <v/>
      </c>
      <c r="L128" s="8" t="str">
        <f t="shared" ref="L128:L190" si="2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128,"cm.","cm"), "up to", ""), "Up to", ""), "less than", ""), "Largest", ""), "largest", ""), "Level 2", ""), "Level 4", ""), "levels three and four", ""), "metastatic", ""), "deposit", ""), "tracheo-esophageal grove and", ""), "pre-tracheal", ""), "lobe", ""), "nodule", ""), "nodes", ""), "station 2", ""), "node", ""), "lymph", ""), "neck", ""), "compartment", ""), "Superior midline", ""), "superior midline", ""), "paratracheal", ""), "Additional", ""), "Suspicious", ""), "Part 2", ""), "central", ""), "right", ""), "left", ""), "Right", ""), "Left", ""), "for", ""), "the", ""), "at midline", ""), "is", ""), "x", ","), "'", ""), "[", ""), "]", ""), "(D)", ""), "(C6)", ""), "to", ","), "(", ""), ")", ""), "Not mentioned", "0"), "*", ""), "&lt;", ""), " ", "")</f>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1x0.7x0.7 cm</v>
      </c>
      <c r="Q128" t="str">
        <f t="shared" si="24"/>
        <v>1,0.7,0.7cm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 ""))</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7"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1" t="str">
        <f>IF(OR('Model output'!V127="", 'Model output'!V127="No", AND(ISERROR(SEARCH("Positive",'Model output'!V127)), ISNUMBER(SEARCH("Negative",'Model output'!V127))), AND(ISNUMBER(SEARCH("Uninvolved",'Model output'!V127)),NOT(ISNUMBER(SEARCH("margins involved",'Model output'!V127)))), ISNUMBER(SEARCH("not involved",'Model output'!V127)), ISNUMBER(SEARCH("None",'Model output'!V127)), ISNUMBER(SEARCH("Free",'Model output'!V127)), ISNUMBER(SEARCH("1 mm",'Model output'!V127)), ISNUMBER(SEARCH("0.1 CM",'Model output'!V127)), ISNUMBER(SEARCH("less than 0.2 mm",'Model output'!V127)), ISNUMBER(SEARCH("less than 0.5 mm",'Model output'!V127)), ISNUMBER(SEARCH("less than 1.0 mm",'Model output'!V127)), ISNUMBER(SEARCH("noted very close",'Model output'!V127)), ISNUMBER(SEARCH("abut",'Model output'!V127)), ISNUMBER(SEARCH("not mentioned",'Model output'!V127)), ISNUMBER(SEARCH("Cannot be assessed",'Model output'!V127)), ISNUMBER(SEARCH("Not specified",'Model output'!V127)), ISNUMBER(SEARCH("Lymphocyte invasion - present",'Model output'!V127))), "negative", "positive")</f>
        <v>negative</v>
      </c>
      <c r="AE128" s="35"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intermediate</v>
      </c>
      <c r="AF128" s="36"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6" t="str">
        <f t="shared" ref="AG128:AG190" si="31">IF(AND(ISNUMBER(J128),J128&gt;0),
IF(G128="lateral", "1b", "1a"),"0")</f>
        <v>0</v>
      </c>
      <c r="AH128" s="36" t="str">
        <f t="shared" si="18"/>
        <v>0</v>
      </c>
      <c r="AI128" s="42" t="str">
        <f t="shared" si="19"/>
        <v>I</v>
      </c>
      <c r="AJ128" s="39" t="s">
        <v>846</v>
      </c>
      <c r="AK128" s="41" t="s">
        <v>667</v>
      </c>
      <c r="AL128" s="41" t="s">
        <v>1091</v>
      </c>
      <c r="AM128" s="41" t="s">
        <v>1091</v>
      </c>
      <c r="AN128" s="41" t="s">
        <v>69</v>
      </c>
      <c r="AO128" s="23">
        <f t="shared" ca="1" si="25"/>
        <v>1</v>
      </c>
      <c r="AP128" s="1">
        <f t="shared" si="26"/>
        <v>1</v>
      </c>
      <c r="AQ128" s="1">
        <f t="shared" si="27"/>
        <v>1</v>
      </c>
      <c r="AR128" s="1">
        <f t="shared" si="28"/>
        <v>1</v>
      </c>
      <c r="AS128" s="15">
        <f t="shared" si="16"/>
        <v>1</v>
      </c>
    </row>
    <row r="129" spans="1:45">
      <c r="A129" t="str">
        <f>'Model output'!A128</f>
        <v>TCGA-E8-A416</v>
      </c>
      <c r="B129" s="33">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ref="F129:F190" si="32">IF(OR(G129&lt;&gt;"",AND(J129&lt;&gt;"",ISNUMBER(J129),J129&gt;0),AND(M129&lt;&gt;"",M129&gt;0)),"positive","negative")</f>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output'!G128)),AND(ISNUMBER(SEARCH("2",'Model output'!G128)),NOT(ISNUMBER(SEARCH("1 of 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output'!H128="","negative",IF(OR(ISNUMBER(SEARCH("lymph node",'Model output'!H128)),ISNUMBER(SEARCH("gland",'Model output'!H128)),ISNUMBER(SEARCH("lobe",'Model output'!H128)),ISNUMBER(SEARCH("isthmus",'Model output'!H128)),ISNUMBER(SEARCH("mediastinum",'Model output'!H128)),ISNUMBER(SEARCH("Not mentioned",'Model output'!H128)), ISNUMBER(SEARCH("Not applicable",'Model output'!H128)), ISNUMBER(SEARCH("paratracheal",'Model output'!H128)),ISNUMBER(SEARCH("fibroadipose tissue",'Model output'!H128)),ISNUMBER(SEARCH("thyroid node",'Model output'!H128)),ISNUMBER(SEARCH("skeletal muscle",'Model output'!H128)),ISNUMBER(SEARCH("right",'Model output'!H128)),ISNUMBER(SEARCH("left",'Model output'!H128)),ISNUMBER(SEARCH("Not specified",'Model output'!H128))),"negative","positive"))</f>
        <v>negative</v>
      </c>
      <c r="I129" t="str">
        <f>IF(OR('Model output'!I128="",'Model output'!I128="Not answered",'Model output'!I128="Not mentioned"),"",IF(ISNUMBER('Model output'!I128),'Model output'!I128,1))</f>
        <v/>
      </c>
      <c r="J129" t="str">
        <f>IF(OR('Model output'!J128="",'Model output'!J128="Not answered",'Model output'!J128="Not mentioned"),"",IF(AND(ISNUMBER('Model output'!J128),'Model output'!J128&lt;=I129),'Model output'!J128,IF(AND(ISNUMBER('Model output'!J128), 'Model output'!J128&gt;=DATE(2024,1,1)), MIN(DAY('Model output'!J128), MONTH('Model output'!J128), YEAR('Model output'!J128)), IF(ISNUMBER(SEARCH("0/",'Model output'!J128)),0,IF(ISNUMBER(SEARCH("/",'Model output'!J128)), VALUE(LEFT('Model output'!J128, SEARCH("/",'Model output'!J128)-1)),1)))))</f>
        <v/>
      </c>
      <c r="K129" t="str" cm="1">
        <f t="array" ref="K129">IF(COUNT(FIND({0,1,2,3,4,5,6,7,8,9},'Model output'!K128))&gt;0,'Model output'!K128,"")</f>
        <v/>
      </c>
      <c r="L129" s="8" t="str">
        <f t="shared" si="29"/>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1.5x1x 1 cm</v>
      </c>
      <c r="Q129" t="str">
        <f t="shared" si="24"/>
        <v>1.5,1,1cm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 ""))</f>
        <v>Not specified</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7" t="str">
        <f>IF('Model output'!S128="","",'Model output'!S128)</f>
        <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1" t="str">
        <f>IF(OR('Model output'!V128="", 'Model output'!V128="No", AND(ISERROR(SEARCH("Positive",'Model output'!V128)), ISNUMBER(SEARCH("Negative",'Model output'!V128))), AND(ISNUMBER(SEARCH("Uninvolved",'Model output'!V128)),NOT(ISNUMBER(SEARCH("margins involved",'Model output'!V128)))), ISNUMBER(SEARCH("not involved",'Model output'!V128)), ISNUMBER(SEARCH("None",'Model output'!V128)), ISNUMBER(SEARCH("Free",'Model output'!V128)), ISNUMBER(SEARCH("1 mm",'Model output'!V128)), ISNUMBER(SEARCH("0.1 CM",'Model output'!V128)), ISNUMBER(SEARCH("less than 0.2 mm",'Model output'!V128)), ISNUMBER(SEARCH("less than 0.5 mm",'Model output'!V128)), ISNUMBER(SEARCH("less than 1.0 mm",'Model output'!V128)), ISNUMBER(SEARCH("noted very close",'Model output'!V128)), ISNUMBER(SEARCH("abut",'Model output'!V128)), ISNUMBER(SEARCH("not mentioned",'Model output'!V128)), ISNUMBER(SEARCH("Cannot be assessed",'Model output'!V128)), ISNUMBER(SEARCH("Not specified",'Model output'!V128)), ISNUMBER(SEARCH("Lymphocyte invasion - present",'Model output'!V128))), "negative", "positive")</f>
        <v>negative</v>
      </c>
      <c r="AE129" s="35"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intermediate</v>
      </c>
      <c r="AF129" s="36" t="str">
        <f t="shared" si="30"/>
        <v>1b</v>
      </c>
      <c r="AG129" s="36" t="str">
        <f t="shared" si="31"/>
        <v>0</v>
      </c>
      <c r="AH129" s="36" t="str">
        <f t="shared" ref="AH129:AH191" si="33">IF(OR(H129="unknown"),"x",IF(H129="negative","0","1"))</f>
        <v>0</v>
      </c>
      <c r="AI129" s="42"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39" t="s">
        <v>846</v>
      </c>
      <c r="AK129" s="41" t="s">
        <v>1087</v>
      </c>
      <c r="AL129" s="41" t="s">
        <v>1091</v>
      </c>
      <c r="AM129" s="41" t="s">
        <v>1091</v>
      </c>
      <c r="AN129" s="41" t="s">
        <v>69</v>
      </c>
      <c r="AO129" s="23">
        <f t="shared" ca="1" si="25"/>
        <v>1</v>
      </c>
      <c r="AP129" s="1">
        <f t="shared" si="26"/>
        <v>1</v>
      </c>
      <c r="AQ129" s="1">
        <f t="shared" si="27"/>
        <v>1</v>
      </c>
      <c r="AR129" s="1">
        <f t="shared" si="28"/>
        <v>1</v>
      </c>
      <c r="AS129" s="15">
        <f t="shared" si="16"/>
        <v>1</v>
      </c>
    </row>
    <row r="130" spans="1:45">
      <c r="A130" t="str">
        <f>'Model output'!A129</f>
        <v>TCGA-E8-A419</v>
      </c>
      <c r="B130" s="33">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2</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X</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X</v>
      </c>
      <c r="F130" t="str">
        <f t="shared" si="32"/>
        <v>positive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output'!G129)),AND(ISNUMBER(SEARCH("2",'Model output'!G129)),NOT(ISNUMBER(SEARCH("1 of 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central</v>
      </c>
      <c r="H130" t="str">
        <f>IF('Model output'!H129="","negative",IF(OR(ISNUMBER(SEARCH("lymph node",'Model output'!H129)),ISNUMBER(SEARCH("gland",'Model output'!H129)),ISNUMBER(SEARCH("lobe",'Model output'!H129)),ISNUMBER(SEARCH("isthmus",'Model output'!H129)),ISNUMBER(SEARCH("mediastinum",'Model output'!H129)),ISNUMBER(SEARCH("Not mentioned",'Model output'!H129)), ISNUMBER(SEARCH("Not applicable",'Model output'!H129)), ISNUMBER(SEARCH("paratracheal",'Model output'!H129)),ISNUMBER(SEARCH("fibroadipose tissue",'Model output'!H129)),ISNUMBER(SEARCH("thyroid node",'Model output'!H129)),ISNUMBER(SEARCH("skeletal muscle",'Model output'!H129)),ISNUMBER(SEARCH("right",'Model output'!H129)),ISNUMBER(SEARCH("left",'Model output'!H129)),ISNUMBER(SEARCH("Not specified",'Model output'!H129))),"negative","positive"))</f>
        <v>negative</v>
      </c>
      <c r="I130" t="str">
        <f>IF(OR('Model output'!I129="",'Model output'!I129="Not answered",'Model output'!I129="Not mentioned"),"",IF(ISNUMBER('Model output'!I129),'Model output'!I129,1))</f>
        <v/>
      </c>
      <c r="J130" t="str">
        <f>IF(OR('Model output'!J129="",'Model output'!J129="Not answered",'Model output'!J129="Not mentioned"),"",IF(AND(ISNUMBER('Model output'!J129),'Model output'!J129&lt;=I130),'Model output'!J129,IF(AND(ISNUMBER('Model output'!J129), 'Model output'!J129&gt;=DATE(2024,1,1)), MIN(DAY('Model output'!J129), MONTH('Model output'!J129), YEAR('Model output'!J129)), IF(ISNUMBER(SEARCH("0/",'Model output'!J129)),0,IF(ISNUMBER(SEARCH("/",'Model output'!J129)), VALUE(LEFT('Model output'!J129, SEARCH("/",'Model output'!J129)-1)),1)))))</f>
        <v/>
      </c>
      <c r="K130" t="str" cm="1">
        <f t="array" ref="K130">IF(COUNT(FIND({0,1,2,3,4,5,6,7,8,9},'Model output'!K129))&gt;0,'Model output'!K129,"")</f>
        <v/>
      </c>
      <c r="L130" s="8" t="str">
        <f t="shared" si="29"/>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 thyroid carcinoma</v>
      </c>
      <c r="O130" t="str">
        <f>IF('Model output'!M129="","",'Model output'!M129)</f>
        <v>Not mentioned</v>
      </c>
      <c r="P130" t="str">
        <f>IF('Model output'!N129="","",'Model output'!N129)</f>
        <v>2.5 x 3 x 2 cm</v>
      </c>
      <c r="Q130" t="str">
        <f t="shared" ref="Q130:Q192" si="3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130,"cm.","cm"), "the", ""), "The", ""), "dominant", ""), "superior", ""), "by gross examination", ""), "second", ""), "Greatest Dimension:", ""), "greatest dimension", ""), "greatest size", ""), "measures", ""), "microcarcinoma", ""), "maximum", ""), "dimension", ""), "isthmus and left thyroid", ""), "thyroid", ""),"tumor", ""), "Tumor", ""), "lobe and isthmus", ""), "nodule", ""), "isthmic", ""), "isthmus", ""), "lobe",""), "pole", ""), "foci", ""), "spans", ""), "Part 5", ""), "follicular variant", ""), "classical type", ""), "tall cell", ""), "largest", ""), "upper", ""), "lower", ""), "left", ""), "right", ""), "Left", ""), "Right", ""), "middle", ""), "for", ""), "Up to", ""), "up to", ","), "At least", ""), "at least", ""), "range from", ""), "Not mentioned", ""), "entire", ""), "and is", ""), "is", ""), "in", ""), "In", ""), "and", ","), "(", ""), ")", ""), "A", ""), "B", ""), "x", ","), ":", ""), "focus", ""), "multiple", ""), "to", ","), "/", ""), "less than", ""), "&lt;", ""), " ",""))</f>
        <v>2.5,3,2cm</v>
      </c>
      <c r="R130" cm="1">
        <f t="array" ref="R130">IF(Q130="","",IF(ISNUMBER(SEARCH("cm",Q130)),MAX(VALUE(SUBSTITUTE(_xlfn.FILTERXML("&lt;t&gt;&lt;s&gt;"&amp;SUBSTITUTE(Q130,",","&lt;/s&gt;&lt;s&gt;")&amp;"&lt;/s&gt;&lt;/t&gt;","//s"),"cm",""))),MAX(VALUE(SUBSTITUTE(_xlfn.FILTERXML("&lt;t&gt;&lt;s&gt;"&amp;SUBSTITUTE(Q130,",","&lt;/s&gt;&lt;s&gt;")&amp;"&lt;/s&gt;&lt;/t&gt;","//s"),"mm","")))/10))</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 ""))</f>
        <v>Not mentioned</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7" t="str">
        <f>IF('Model output'!S129="","",'Model output'!S129)</f>
        <v>Not mentioned</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No</v>
      </c>
      <c r="AB130" t="str">
        <f>IF(AA130&lt;&gt;"Yes","",IF(OR('Model output'!U129="",ISNUMBER(SEARCH("Not identified",'Model output'!U129))),"",'Model output'!U129))</f>
        <v/>
      </c>
      <c r="AC130" s="1" t="str">
        <f>IF(OR('Model output'!V129="", 'Model output'!V129="No", AND(ISERROR(SEARCH("Positive",'Model output'!V129)), ISNUMBER(SEARCH("Negative",'Model output'!V129))), AND(ISNUMBER(SEARCH("Uninvolved",'Model output'!V129)),NOT(ISNUMBER(SEARCH("margins involved",'Model output'!V129)))), ISNUMBER(SEARCH("not involved",'Model output'!V129)), ISNUMBER(SEARCH("None",'Model output'!V129)), ISNUMBER(SEARCH("Free",'Model output'!V129)), ISNUMBER(SEARCH("1 mm",'Model output'!V129)), ISNUMBER(SEARCH("0.1 CM",'Model output'!V129)), ISNUMBER(SEARCH("less than 0.2 mm",'Model output'!V129)), ISNUMBER(SEARCH("less than 0.5 mm",'Model output'!V129)), ISNUMBER(SEARCH("less than 1.0 mm",'Model output'!V129)), ISNUMBER(SEARCH("noted very close",'Model output'!V129)), ISNUMBER(SEARCH("abut",'Model output'!V129)), ISNUMBER(SEARCH("not mentioned",'Model output'!V129)), ISNUMBER(SEARCH("Cannot be assessed",'Model output'!V129)), ISNUMBER(SEARCH("Not specified",'Model output'!V129)), ISNUMBER(SEARCH("Lymphocyte invasion - present",'Model output'!V129))), "negative", "positive")</f>
        <v>negative</v>
      </c>
      <c r="AE130" s="35"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6" t="str">
        <f t="shared" si="30"/>
        <v>2</v>
      </c>
      <c r="AG130" s="36" t="str">
        <f t="shared" si="31"/>
        <v>0</v>
      </c>
      <c r="AH130" s="36" t="str">
        <f t="shared" si="33"/>
        <v>0</v>
      </c>
      <c r="AI130" s="42" t="str">
        <f t="shared" si="34"/>
        <v>I</v>
      </c>
      <c r="AJ130" s="39" t="s">
        <v>844</v>
      </c>
      <c r="AK130" s="41" t="s">
        <v>1090</v>
      </c>
      <c r="AL130" s="41" t="s">
        <v>1091</v>
      </c>
      <c r="AM130" s="41" t="s">
        <v>1091</v>
      </c>
      <c r="AN130" s="41" t="s">
        <v>69</v>
      </c>
      <c r="AO130" s="23">
        <f t="shared" ca="1" si="25"/>
        <v>1</v>
      </c>
      <c r="AP130" s="1">
        <f t="shared" si="26"/>
        <v>1</v>
      </c>
      <c r="AQ130" s="1">
        <f t="shared" si="27"/>
        <v>1</v>
      </c>
      <c r="AR130" s="1">
        <f t="shared" si="28"/>
        <v>1</v>
      </c>
      <c r="AS130" s="15">
        <f t="shared" si="16"/>
        <v>1</v>
      </c>
    </row>
    <row r="131" spans="1:45">
      <c r="A131" t="str">
        <f>'Model output'!A130</f>
        <v>TCGA-E8-A432</v>
      </c>
      <c r="B131" s="33">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0</v>
      </c>
      <c r="F131" t="str">
        <f t="shared" si="32"/>
        <v>positive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output'!G130)),AND(ISNUMBER(SEARCH("2",'Model output'!G130)),NOT(ISNUMBER(SEARCH("1 of 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central</v>
      </c>
      <c r="H131" t="str">
        <f>IF('Model output'!H130="","negative",IF(OR(ISNUMBER(SEARCH("lymph node",'Model output'!H130)),ISNUMBER(SEARCH("gland",'Model output'!H130)),ISNUMBER(SEARCH("lobe",'Model output'!H130)),ISNUMBER(SEARCH("isthmus",'Model output'!H130)),ISNUMBER(SEARCH("mediastinum",'Model output'!H130)),ISNUMBER(SEARCH("Not mentioned",'Model output'!H130)), ISNUMBER(SEARCH("Not applicable",'Model output'!H130)), ISNUMBER(SEARCH("paratracheal",'Model output'!H130)),ISNUMBER(SEARCH("fibroadipose tissue",'Model output'!H130)),ISNUMBER(SEARCH("thyroid node",'Model output'!H130)),ISNUMBER(SEARCH("skeletal muscle",'Model output'!H130)),ISNUMBER(SEARCH("right",'Model output'!H130)),ISNUMBER(SEARCH("left",'Model output'!H130)),ISNUMBER(SEARCH("Not specified",'Model output'!H130))),"negative","positive"))</f>
        <v>negative</v>
      </c>
      <c r="I131" t="str">
        <f>IF(OR('Model output'!I130="",'Model output'!I130="Not answered",'Model output'!I130="Not mentioned"),"",IF(ISNUMBER('Model output'!I130),'Model output'!I130,1))</f>
        <v/>
      </c>
      <c r="J131" t="str">
        <f>IF(OR('Model output'!J130="",'Model output'!J130="Not answered",'Model output'!J130="Not mentioned"),"",IF(AND(ISNUMBER('Model output'!J130),'Model output'!J130&lt;=I131),'Model output'!J130,IF(AND(ISNUMBER('Model output'!J130), 'Model output'!J130&gt;=DATE(2024,1,1)), MIN(DAY('Model output'!J130), MONTH('Model output'!J130), YEAR('Model output'!J130)), IF(ISNUMBER(SEARCH("0/",'Model output'!J130)),0,IF(ISNUMBER(SEARCH("/",'Model output'!J130)), VALUE(LEFT('Model output'!J130, SEARCH("/",'Model output'!J130)-1)),1)))))</f>
        <v/>
      </c>
      <c r="K131" t="str" cm="1">
        <f t="array" ref="K131">IF(COUNT(FIND({0,1,2,3,4,5,6,7,8,9},'Model output'!K130))&gt;0,'Model output'!K130,"")</f>
        <v/>
      </c>
      <c r="L131" s="8" t="str">
        <f t="shared" si="29"/>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Not mentioned</v>
      </c>
      <c r="P131" t="str">
        <f>IF('Model output'!N130="","",'Model output'!N130)</f>
        <v>2.5x2x1cm</v>
      </c>
      <c r="Q131" t="str">
        <f t="shared" si="35"/>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 ""))</f>
        <v>Not mentioned</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7"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No</v>
      </c>
      <c r="AB131" t="str">
        <f>IF(AA131&lt;&gt;"Yes","",IF(OR('Model output'!U130="",ISNUMBER(SEARCH("Not identified",'Model output'!U130))),"",'Model output'!U130))</f>
        <v/>
      </c>
      <c r="AC131" s="1" t="str">
        <f>IF(OR('Model output'!V130="", 'Model output'!V130="No", AND(ISERROR(SEARCH("Positive",'Model output'!V130)), ISNUMBER(SEARCH("Negative",'Model output'!V130))), AND(ISNUMBER(SEARCH("Uninvolved",'Model output'!V130)),NOT(ISNUMBER(SEARCH("margins involved",'Model output'!V130)))), ISNUMBER(SEARCH("not involved",'Model output'!V130)), ISNUMBER(SEARCH("None",'Model output'!V130)), ISNUMBER(SEARCH("Free",'Model output'!V130)), ISNUMBER(SEARCH("1 mm",'Model output'!V130)), ISNUMBER(SEARCH("0.1 CM",'Model output'!V130)), ISNUMBER(SEARCH("less than 0.2 mm",'Model output'!V130)), ISNUMBER(SEARCH("less than 0.5 mm",'Model output'!V130)), ISNUMBER(SEARCH("less than 1.0 mm",'Model output'!V130)), ISNUMBER(SEARCH("noted very close",'Model output'!V130)), ISNUMBER(SEARCH("abut",'Model output'!V130)), ISNUMBER(SEARCH("not mentioned",'Model output'!V130)), ISNUMBER(SEARCH("Cannot be assessed",'Model output'!V130)), ISNUMBER(SEARCH("Not specified",'Model output'!V130)), ISNUMBER(SEARCH("Lymphocyte invasion - present",'Model output'!V130))), "negative", "positive")</f>
        <v>negative</v>
      </c>
      <c r="AE131" s="35"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6" t="str">
        <f t="shared" si="30"/>
        <v>2</v>
      </c>
      <c r="AG131" s="36" t="str">
        <f t="shared" si="31"/>
        <v>0</v>
      </c>
      <c r="AH131" s="36" t="str">
        <f t="shared" si="33"/>
        <v>0</v>
      </c>
      <c r="AI131" s="42" t="str">
        <f t="shared" si="34"/>
        <v>I</v>
      </c>
      <c r="AJ131" s="39" t="s">
        <v>844</v>
      </c>
      <c r="AK131" s="41" t="s">
        <v>1090</v>
      </c>
      <c r="AL131" s="41" t="s">
        <v>1091</v>
      </c>
      <c r="AM131" s="41" t="s">
        <v>1091</v>
      </c>
      <c r="AN131" s="41" t="s">
        <v>69</v>
      </c>
      <c r="AO131" s="23">
        <f t="shared" ca="1" si="25"/>
        <v>1</v>
      </c>
      <c r="AP131" s="1">
        <f t="shared" si="26"/>
        <v>1</v>
      </c>
      <c r="AQ131" s="1">
        <f t="shared" si="27"/>
        <v>1</v>
      </c>
      <c r="AR131" s="1">
        <f t="shared" si="28"/>
        <v>1</v>
      </c>
      <c r="AS131" s="15">
        <f t="shared" ref="AS131:AS194" si="36">IF(AI131=AN131,1,0)</f>
        <v>1</v>
      </c>
    </row>
    <row r="132" spans="1:45">
      <c r="A132" t="str">
        <f>'Model output'!A131</f>
        <v>TCGA-E8-A433</v>
      </c>
      <c r="B132" s="33">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1</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output'!G131)),AND(ISNUMBER(SEARCH("2",'Model output'!G131)),NOT(ISNUMBER(SEARCH("1 of 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output'!H131="","negative",IF(OR(ISNUMBER(SEARCH("lymph node",'Model output'!H131)),ISNUMBER(SEARCH("gland",'Model output'!H131)),ISNUMBER(SEARCH("lobe",'Model output'!H131)),ISNUMBER(SEARCH("isthmus",'Model output'!H131)),ISNUMBER(SEARCH("mediastinum",'Model output'!H131)),ISNUMBER(SEARCH("Not mentioned",'Model output'!H131)), ISNUMBER(SEARCH("Not applicable",'Model output'!H131)), ISNUMBER(SEARCH("paratracheal",'Model output'!H131)),ISNUMBER(SEARCH("fibroadipose tissue",'Model output'!H131)),ISNUMBER(SEARCH("thyroid node",'Model output'!H131)),ISNUMBER(SEARCH("skeletal muscle",'Model output'!H131)),ISNUMBER(SEARCH("right",'Model output'!H131)),ISNUMBER(SEARCH("left",'Model output'!H131)),ISNUMBER(SEARCH("Not specified",'Model output'!H131))),"negative","positive"))</f>
        <v>negative</v>
      </c>
      <c r="I132" t="str">
        <f>IF(OR('Model output'!I131="",'Model output'!I131="Not answered",'Model output'!I131="Not mentioned"),"",IF(ISNUMBER('Model output'!I131),'Model output'!I131,1))</f>
        <v/>
      </c>
      <c r="J132" t="str">
        <f>IF(OR('Model output'!J131="",'Model output'!J131="Not answered",'Model output'!J131="Not mentioned"),"",IF(AND(ISNUMBER('Model output'!J131),'Model output'!J131&lt;=I132),'Model output'!J131,IF(AND(ISNUMBER('Model output'!J131), 'Model output'!J131&gt;=DATE(2024,1,1)), MIN(DAY('Model output'!J131), MONTH('Model output'!J131), YEAR('Model output'!J131)), IF(ISNUMBER(SEARCH("0/",'Model output'!J131)),0,IF(ISNUMBER(SEARCH("/",'Model output'!J131)), VALUE(LEFT('Model output'!J131, SEARCH("/",'Model output'!J131)-1)),1)))))</f>
        <v/>
      </c>
      <c r="K132" t="str" cm="1">
        <f t="array" ref="K132">IF(COUNT(FIND({0,1,2,3,4,5,6,7,8,9},'Model output'!K131))&gt;0,'Model output'!K131,"")</f>
        <v/>
      </c>
      <c r="L132" s="8" t="str">
        <f t="shared" si="29"/>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v>
      </c>
      <c r="Q132" t="str">
        <f t="shared" si="35"/>
        <v>2.5,2,2</v>
      </c>
      <c r="R132" cm="1">
        <f t="array" ref="R132">IF(Q132="","",IF(ISNUMBER(SEARCH("cm",Q132)),MAX(VALUE(SUBSTITUTE(_xlfn.FILTERXML("&lt;t&gt;&lt;s&gt;"&amp;SUBSTITUTE(Q132,",","&lt;/s&gt;&lt;s&gt;")&amp;"&lt;/s&gt;&lt;/t&gt;","//s"),"cm",""))),MAX(VALUE(SUBSTITUTE(_xlfn.FILTERXML("&lt;t&gt;&lt;s&gt;"&amp;SUBSTITUTE(Q132,",","&lt;/s&gt;&lt;s&gt;")&amp;"&lt;/s&gt;&lt;/t&gt;","//s"),"mm","")))/10))</f>
        <v>0.25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 ""))</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7"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1" t="str">
        <f>IF(OR('Model output'!V131="", 'Model output'!V131="No", AND(ISERROR(SEARCH("Positive",'Model output'!V131)), ISNUMBER(SEARCH("Negative",'Model output'!V131))), AND(ISNUMBER(SEARCH("Uninvolved",'Model output'!V131)),NOT(ISNUMBER(SEARCH("margins involved",'Model output'!V131)))), ISNUMBER(SEARCH("not involved",'Model output'!V131)), ISNUMBER(SEARCH("None",'Model output'!V131)), ISNUMBER(SEARCH("Free",'Model output'!V131)), ISNUMBER(SEARCH("1 mm",'Model output'!V131)), ISNUMBER(SEARCH("0.1 CM",'Model output'!V131)), ISNUMBER(SEARCH("less than 0.2 mm",'Model output'!V131)), ISNUMBER(SEARCH("less than 0.5 mm",'Model output'!V131)), ISNUMBER(SEARCH("less than 1.0 mm",'Model output'!V131)), ISNUMBER(SEARCH("noted very close",'Model output'!V131)), ISNUMBER(SEARCH("abut",'Model output'!V131)), ISNUMBER(SEARCH("not mentioned",'Model output'!V131)), ISNUMBER(SEARCH("Cannot be assessed",'Model output'!V131)), ISNUMBER(SEARCH("Not specified",'Model output'!V131)), ISNUMBER(SEARCH("Lymphocyte invasion - present",'Model output'!V131))), "negative", "positive")</f>
        <v>negative</v>
      </c>
      <c r="AE132" s="35"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36" t="str">
        <f t="shared" si="30"/>
        <v>1a</v>
      </c>
      <c r="AG132" s="36" t="str">
        <f t="shared" si="31"/>
        <v>0</v>
      </c>
      <c r="AH132" s="36" t="str">
        <f t="shared" si="33"/>
        <v>0</v>
      </c>
      <c r="AI132" s="42" t="str">
        <f t="shared" si="34"/>
        <v>I</v>
      </c>
      <c r="AJ132" s="39" t="s">
        <v>844</v>
      </c>
      <c r="AK132" s="41" t="s">
        <v>1090</v>
      </c>
      <c r="AL132" s="41" t="s">
        <v>1091</v>
      </c>
      <c r="AM132" s="41" t="s">
        <v>1091</v>
      </c>
      <c r="AN132" s="41" t="s">
        <v>69</v>
      </c>
      <c r="AO132" s="23">
        <f t="shared" ref="AO132:AO163" ca="1" si="37">IF(AE132=AJ132,1,0)</f>
        <v>0</v>
      </c>
      <c r="AP132" s="1">
        <f t="shared" ref="AP132:AP163" si="38">IF(AF132=AK132, 1, IF(AND(AF132="x", AK132="0"), 1, IF(AND(AF132="0", AK132="x"), 1, 0)))</f>
        <v>0</v>
      </c>
      <c r="AQ132" s="1">
        <f t="shared" ref="AQ132:AQ163" si="39">IF(AG132=AL132, 1, IF(AND(AG132="x", AL132="0"), 1, IF(AND(AG132="0", AL132="x"), 1, 0)))</f>
        <v>1</v>
      </c>
      <c r="AR132" s="1">
        <f t="shared" ref="AR132:AR163" si="40">IF(AH132=AM132, 1, IF(AND(AH132="x", AM132="0"), 1, IF(AND(AH132="0", AM132="x"), 1, 0)))</f>
        <v>1</v>
      </c>
      <c r="AS132" s="15">
        <f t="shared" si="36"/>
        <v>1</v>
      </c>
    </row>
    <row r="133" spans="1:45">
      <c r="A133" t="str">
        <f>'Model output'!A132</f>
        <v>TCGA-E8-A434</v>
      </c>
      <c r="B133" s="33">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output'!G132)),AND(ISNUMBER(SEARCH("2",'Model output'!G132)),NOT(ISNUMBER(SEARCH("1 of 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output'!H132="","negative",IF(OR(ISNUMBER(SEARCH("lymph node",'Model output'!H132)),ISNUMBER(SEARCH("gland",'Model output'!H132)),ISNUMBER(SEARCH("lobe",'Model output'!H132)),ISNUMBER(SEARCH("isthmus",'Model output'!H132)),ISNUMBER(SEARCH("mediastinum",'Model output'!H132)),ISNUMBER(SEARCH("Not mentioned",'Model output'!H132)), ISNUMBER(SEARCH("Not applicable",'Model output'!H132)), ISNUMBER(SEARCH("paratracheal",'Model output'!H132)),ISNUMBER(SEARCH("fibroadipose tissue",'Model output'!H132)),ISNUMBER(SEARCH("thyroid node",'Model output'!H132)),ISNUMBER(SEARCH("skeletal muscle",'Model output'!H132)),ISNUMBER(SEARCH("right",'Model output'!H132)),ISNUMBER(SEARCH("left",'Model output'!H132)),ISNUMBER(SEARCH("Not specified",'Model output'!H132))),"negative","positive"))</f>
        <v>negative</v>
      </c>
      <c r="I133">
        <f>IF(OR('Model output'!I132="",'Model output'!I132="Not answered",'Model output'!I132="Not mentioned"),"",IF(ISNUMBER('Model output'!I132),'Model output'!I132,1))</f>
        <v>0</v>
      </c>
      <c r="J133">
        <f>IF(OR('Model output'!J132="",'Model output'!J132="Not answered",'Model output'!J132="Not mentioned"),"",IF(AND(ISNUMBER('Model output'!J132),'Model output'!J132&lt;=I133),'Model output'!J132,IF(AND(ISNUMBER('Model output'!J132), 'Model output'!J132&gt;=DATE(2024,1,1)), MIN(DAY('Model output'!J132), MONTH('Model output'!J132), YEAR('Model output'!J132)), IF(ISNUMBER(SEARCH("0/",'Model output'!J132)),0,IF(ISNUMBER(SEARCH("/",'Model output'!J132)), VALUE(LEFT('Model output'!J132, SEARCH("/",'Model output'!J132)-1)),1)))))</f>
        <v>0</v>
      </c>
      <c r="K133" t="str" cm="1">
        <f t="array" ref="K133">IF(COUNT(FIND({0,1,2,3,4,5,6,7,8,9},'Model output'!K132))&gt;0,'Model output'!K132,"")</f>
        <v/>
      </c>
      <c r="L133" s="8" t="str">
        <f t="shared" si="29"/>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x 0.7 x 0.7</v>
      </c>
      <c r="Q133" t="str">
        <f t="shared" si="35"/>
        <v>0.7,0.7,0.7</v>
      </c>
      <c r="R133" cm="1">
        <f t="array" ref="R133">IF(Q133="","",IF(ISNUMBER(SEARCH("cm",Q133)),MAX(VALUE(SUBSTITUTE(_xlfn.FILTERXML("&lt;t&gt;&lt;s&gt;"&amp;SUBSTITUTE(Q133,",","&lt;/s&gt;&lt;s&gt;")&amp;"&lt;/s&gt;&lt;/t&gt;","//s"),"cm",""))),MAX(VALUE(SUBSTITUTE(_xlfn.FILTERXML("&lt;t&gt;&lt;s&gt;"&amp;SUBSTITUTE(Q133,",","&lt;/s&gt;&lt;s&gt;")&amp;"&lt;/s&gt;&lt;/t&gt;","//s"),"mm","")))/10))</f>
        <v>6.9999999999999993E-2</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 ""))</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7"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No</v>
      </c>
      <c r="AB133" t="str">
        <f>IF(AA133&lt;&gt;"Yes","",IF(OR('Model output'!U132="",ISNUMBER(SEARCH("Not identified",'Model output'!U132))),"",'Model output'!U132))</f>
        <v/>
      </c>
      <c r="AC133" s="1" t="str">
        <f>IF(OR('Model output'!V132="", 'Model output'!V132="No", AND(ISERROR(SEARCH("Positive",'Model output'!V132)), ISNUMBER(SEARCH("Negative",'Model output'!V132))), AND(ISNUMBER(SEARCH("Uninvolved",'Model output'!V132)),NOT(ISNUMBER(SEARCH("margins involved",'Model output'!V132)))), ISNUMBER(SEARCH("not involved",'Model output'!V132)), ISNUMBER(SEARCH("None",'Model output'!V132)), ISNUMBER(SEARCH("Free",'Model output'!V132)), ISNUMBER(SEARCH("1 mm",'Model output'!V132)), ISNUMBER(SEARCH("0.1 CM",'Model output'!V132)), ISNUMBER(SEARCH("less than 0.2 mm",'Model output'!V132)), ISNUMBER(SEARCH("less than 0.5 mm",'Model output'!V132)), ISNUMBER(SEARCH("less than 1.0 mm",'Model output'!V132)), ISNUMBER(SEARCH("noted very close",'Model output'!V132)), ISNUMBER(SEARCH("abut",'Model output'!V132)), ISNUMBER(SEARCH("not mentioned",'Model output'!V132)), ISNUMBER(SEARCH("Cannot be assessed",'Model output'!V132)), ISNUMBER(SEARCH("Not specified",'Model output'!V132)), ISNUMBER(SEARCH("Lymphocyte invasion - present",'Model output'!V132))), "negative", "positive")</f>
        <v>negative</v>
      </c>
      <c r="AE133" s="35"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6" t="str">
        <f t="shared" si="30"/>
        <v>1a</v>
      </c>
      <c r="AG133" s="36" t="str">
        <f t="shared" si="31"/>
        <v>0</v>
      </c>
      <c r="AH133" s="36" t="str">
        <f t="shared" si="33"/>
        <v>0</v>
      </c>
      <c r="AI133" s="42" t="str">
        <f t="shared" si="34"/>
        <v>I</v>
      </c>
      <c r="AJ133" s="39" t="s">
        <v>844</v>
      </c>
      <c r="AK133" s="41" t="s">
        <v>667</v>
      </c>
      <c r="AL133" s="41" t="s">
        <v>1091</v>
      </c>
      <c r="AM133" s="41" t="s">
        <v>1091</v>
      </c>
      <c r="AN133" s="41" t="s">
        <v>69</v>
      </c>
      <c r="AO133" s="23">
        <f t="shared" ca="1" si="37"/>
        <v>1</v>
      </c>
      <c r="AP133" s="1">
        <f t="shared" si="38"/>
        <v>1</v>
      </c>
      <c r="AQ133" s="1">
        <f t="shared" si="39"/>
        <v>1</v>
      </c>
      <c r="AR133" s="1">
        <f t="shared" si="40"/>
        <v>1</v>
      </c>
      <c r="AS133" s="15">
        <f t="shared" si="36"/>
        <v>1</v>
      </c>
    </row>
    <row r="134" spans="1:45">
      <c r="A134" t="str">
        <f>'Model output'!A133</f>
        <v>TCGA-E8-A436</v>
      </c>
      <c r="B134" s="33">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output'!G133)),AND(ISNUMBER(SEARCH("2",'Model output'!G133)),NOT(ISNUMBER(SEARCH("1 of 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output'!H133="","negative",IF(OR(ISNUMBER(SEARCH("lymph node",'Model output'!H133)),ISNUMBER(SEARCH("gland",'Model output'!H133)),ISNUMBER(SEARCH("lobe",'Model output'!H133)),ISNUMBER(SEARCH("isthmus",'Model output'!H133)),ISNUMBER(SEARCH("mediastinum",'Model output'!H133)),ISNUMBER(SEARCH("Not mentioned",'Model output'!H133)), ISNUMBER(SEARCH("Not applicable",'Model output'!H133)), ISNUMBER(SEARCH("paratracheal",'Model output'!H133)),ISNUMBER(SEARCH("fibroadipose tissue",'Model output'!H133)),ISNUMBER(SEARCH("thyroid node",'Model output'!H133)),ISNUMBER(SEARCH("skeletal muscle",'Model output'!H133)),ISNUMBER(SEARCH("right",'Model output'!H133)),ISNUMBER(SEARCH("left",'Model output'!H133)),ISNUMBER(SEARCH("Not specified",'Model output'!H133))),"negative","positive"))</f>
        <v>negative</v>
      </c>
      <c r="I134" t="str">
        <f>IF(OR('Model output'!I133="",'Model output'!I133="Not answered",'Model output'!I133="Not mentioned"),"",IF(ISNUMBER('Model output'!I133),'Model output'!I133,1))</f>
        <v/>
      </c>
      <c r="J134" t="str">
        <f>IF(OR('Model output'!J133="",'Model output'!J133="Not answered",'Model output'!J133="Not mentioned"),"",IF(AND(ISNUMBER('Model output'!J133),'Model output'!J133&lt;=I134),'Model output'!J133,IF(AND(ISNUMBER('Model output'!J133), 'Model output'!J133&gt;=DATE(2024,1,1)), MIN(DAY('Model output'!J133), MONTH('Model output'!J133), YEAR('Model output'!J133)), IF(ISNUMBER(SEARCH("0/",'Model output'!J133)),0,IF(ISNUMBER(SEARCH("/",'Model output'!J133)), VALUE(LEFT('Model output'!J133, SEARCH("/",'Model output'!J133)-1)),1)))))</f>
        <v/>
      </c>
      <c r="K134" t="str" cm="1">
        <f t="array" ref="K134">IF(COUNT(FIND({0,1,2,3,4,5,6,7,8,9},'Model output'!K133))&gt;0,'Model output'!K133,"")</f>
        <v/>
      </c>
      <c r="L134" s="8" t="str">
        <f t="shared" si="29"/>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2.5x2x1cm (right) and 1.5x1x1cm (left)</v>
      </c>
      <c r="Q134" t="str">
        <f t="shared" si="35"/>
        <v>2.5,2,1cm,1.5,1,1cm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 ""))</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7"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No</v>
      </c>
      <c r="AB134" t="str">
        <f>IF(AA134&lt;&gt;"Yes","",IF(OR('Model output'!U133="",ISNUMBER(SEARCH("Not identified",'Model output'!U133))),"",'Model output'!U133))</f>
        <v/>
      </c>
      <c r="AC134" s="1" t="str">
        <f>IF(OR('Model output'!V133="", 'Model output'!V133="No", AND(ISERROR(SEARCH("Positive",'Model output'!V133)), ISNUMBER(SEARCH("Negative",'Model output'!V133))), AND(ISNUMBER(SEARCH("Uninvolved",'Model output'!V133)),NOT(ISNUMBER(SEARCH("margins involved",'Model output'!V133)))), ISNUMBER(SEARCH("not involved",'Model output'!V133)), ISNUMBER(SEARCH("None",'Model output'!V133)), ISNUMBER(SEARCH("Free",'Model output'!V133)), ISNUMBER(SEARCH("1 mm",'Model output'!V133)), ISNUMBER(SEARCH("0.1 CM",'Model output'!V133)), ISNUMBER(SEARCH("less than 0.2 mm",'Model output'!V133)), ISNUMBER(SEARCH("less than 0.5 mm",'Model output'!V133)), ISNUMBER(SEARCH("less than 1.0 mm",'Model output'!V133)), ISNUMBER(SEARCH("noted very close",'Model output'!V133)), ISNUMBER(SEARCH("abut",'Model output'!V133)), ISNUMBER(SEARCH("not mentioned",'Model output'!V133)), ISNUMBER(SEARCH("Cannot be assessed",'Model output'!V133)), ISNUMBER(SEARCH("Not specified",'Model output'!V133)), ISNUMBER(SEARCH("Lymphocyte invasion - present",'Model output'!V133))), "negative", "positive")</f>
        <v>negative</v>
      </c>
      <c r="AE134" s="35"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6" t="str">
        <f t="shared" si="30"/>
        <v>2</v>
      </c>
      <c r="AG134" s="36" t="str">
        <f t="shared" si="31"/>
        <v>0</v>
      </c>
      <c r="AH134" s="36" t="str">
        <f t="shared" si="33"/>
        <v>0</v>
      </c>
      <c r="AI134" s="42" t="str">
        <f t="shared" si="34"/>
        <v>I</v>
      </c>
      <c r="AJ134" s="39" t="s">
        <v>844</v>
      </c>
      <c r="AK134" s="41" t="s">
        <v>1090</v>
      </c>
      <c r="AL134" s="41" t="s">
        <v>1091</v>
      </c>
      <c r="AM134" s="41" t="s">
        <v>1091</v>
      </c>
      <c r="AN134" s="41" t="s">
        <v>69</v>
      </c>
      <c r="AO134" s="23">
        <f t="shared" ca="1" si="37"/>
        <v>1</v>
      </c>
      <c r="AP134" s="1">
        <f t="shared" si="38"/>
        <v>1</v>
      </c>
      <c r="AQ134" s="1">
        <f t="shared" si="39"/>
        <v>1</v>
      </c>
      <c r="AR134" s="1">
        <f t="shared" si="40"/>
        <v>1</v>
      </c>
      <c r="AS134" s="15">
        <f t="shared" si="36"/>
        <v>1</v>
      </c>
    </row>
    <row r="135" spans="1:45">
      <c r="A135" t="str">
        <f>'Model output'!A134</f>
        <v>TCGA-E8-A437</v>
      </c>
      <c r="B135" s="33">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0</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0</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output'!G134)),AND(ISNUMBER(SEARCH("2",'Model output'!G134)),NOT(ISNUMBER(SEARCH("1 of 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output'!H134="","negative",IF(OR(ISNUMBER(SEARCH("lymph node",'Model output'!H134)),ISNUMBER(SEARCH("gland",'Model output'!H134)),ISNUMBER(SEARCH("lobe",'Model output'!H134)),ISNUMBER(SEARCH("isthmus",'Model output'!H134)),ISNUMBER(SEARCH("mediastinum",'Model output'!H134)),ISNUMBER(SEARCH("Not mentioned",'Model output'!H134)), ISNUMBER(SEARCH("Not applicable",'Model output'!H134)), ISNUMBER(SEARCH("paratracheal",'Model output'!H134)),ISNUMBER(SEARCH("fibroadipose tissue",'Model output'!H134)),ISNUMBER(SEARCH("thyroid node",'Model output'!H134)),ISNUMBER(SEARCH("skeletal muscle",'Model output'!H134)),ISNUMBER(SEARCH("right",'Model output'!H134)),ISNUMBER(SEARCH("left",'Model output'!H134)),ISNUMBER(SEARCH("Not specified",'Model output'!H134))),"negative","positive"))</f>
        <v>negative</v>
      </c>
      <c r="I135" t="str">
        <f>IF(OR('Model output'!I134="",'Model output'!I134="Not answered",'Model output'!I134="Not mentioned"),"",IF(ISNUMBER('Model output'!I134),'Model output'!I134,1))</f>
        <v/>
      </c>
      <c r="J135">
        <f>IF(OR('Model output'!J134="",'Model output'!J134="Not answered",'Model output'!J134="Not mentioned"),"",IF(AND(ISNUMBER('Model output'!J134),'Model output'!J134&lt;=I135),'Model output'!J134,IF(AND(ISNUMBER('Model output'!J134), 'Model output'!J134&gt;=DATE(2024,1,1)), MIN(DAY('Model output'!J134), MONTH('Model output'!J134), YEAR('Model output'!J134)), IF(ISNUMBER(SEARCH("0/",'Model output'!J134)),0,IF(ISNUMBER(SEARCH("/",'Model output'!J134)), VALUE(LEFT('Model output'!J134, SEARCH("/",'Model output'!J134)-1)),1)))))</f>
        <v>0</v>
      </c>
      <c r="K135" t="str" cm="1">
        <f t="array" ref="K135">IF(COUNT(FIND({0,1,2,3,4,5,6,7,8,9},'Model output'!K134))&gt;0,'Model output'!K134,"")</f>
        <v/>
      </c>
      <c r="L135" s="8" t="str">
        <f t="shared" si="29"/>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 thyroid carcinoma</v>
      </c>
      <c r="O135" t="str">
        <f>IF('Model output'!M134="","",'Model output'!M134)</f>
        <v>Not mentioned</v>
      </c>
      <c r="P135" t="str">
        <f>IF('Model output'!N134="","",'Model output'!N134)</f>
        <v>1.5 cm</v>
      </c>
      <c r="Q135" t="str">
        <f t="shared" si="35"/>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 ""))</f>
        <v>Not mentioned</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7" t="str">
        <f>IF('Model output'!S134="","",'Model output'!S134)</f>
        <v>No</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No</v>
      </c>
      <c r="AB135" t="str">
        <f>IF(AA135&lt;&gt;"Yes","",IF(OR('Model output'!U134="",ISNUMBER(SEARCH("Not identified",'Model output'!U134))),"",'Model output'!U134))</f>
        <v/>
      </c>
      <c r="AC135" s="1" t="str">
        <f>IF(OR('Model output'!V134="", 'Model output'!V134="No", AND(ISERROR(SEARCH("Positive",'Model output'!V134)), ISNUMBER(SEARCH("Negative",'Model output'!V134))), AND(ISNUMBER(SEARCH("Uninvolved",'Model output'!V134)),NOT(ISNUMBER(SEARCH("margins involved",'Model output'!V134)))), ISNUMBER(SEARCH("not involved",'Model output'!V134)), ISNUMBER(SEARCH("None",'Model output'!V134)), ISNUMBER(SEARCH("Free",'Model output'!V134)), ISNUMBER(SEARCH("1 mm",'Model output'!V134)), ISNUMBER(SEARCH("0.1 CM",'Model output'!V134)), ISNUMBER(SEARCH("less than 0.2 mm",'Model output'!V134)), ISNUMBER(SEARCH("less than 0.5 mm",'Model output'!V134)), ISNUMBER(SEARCH("less than 1.0 mm",'Model output'!V134)), ISNUMBER(SEARCH("noted very close",'Model output'!V134)), ISNUMBER(SEARCH("abut",'Model output'!V134)), ISNUMBER(SEARCH("not mentioned",'Model output'!V134)), ISNUMBER(SEARCH("Cannot be assessed",'Model output'!V134)), ISNUMBER(SEARCH("Not specified",'Model output'!V134)), ISNUMBER(SEARCH("Lymphocyte invasion - present",'Model output'!V134))), "negative", "positive")</f>
        <v>negative</v>
      </c>
      <c r="AE135" s="35"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6" t="str">
        <f t="shared" si="30"/>
        <v>1b</v>
      </c>
      <c r="AG135" s="36" t="str">
        <f t="shared" si="31"/>
        <v>0</v>
      </c>
      <c r="AH135" s="36" t="str">
        <f t="shared" si="33"/>
        <v>0</v>
      </c>
      <c r="AI135" s="42" t="str">
        <f t="shared" si="34"/>
        <v>I</v>
      </c>
      <c r="AJ135" s="39" t="s">
        <v>844</v>
      </c>
      <c r="AK135" s="41" t="s">
        <v>1087</v>
      </c>
      <c r="AL135" s="41" t="s">
        <v>1091</v>
      </c>
      <c r="AM135" s="41" t="s">
        <v>1091</v>
      </c>
      <c r="AN135" s="41" t="s">
        <v>69</v>
      </c>
      <c r="AO135" s="23">
        <f t="shared" ca="1" si="37"/>
        <v>1</v>
      </c>
      <c r="AP135" s="1">
        <f t="shared" si="38"/>
        <v>1</v>
      </c>
      <c r="AQ135" s="1">
        <f t="shared" si="39"/>
        <v>1</v>
      </c>
      <c r="AR135" s="1">
        <f t="shared" si="40"/>
        <v>1</v>
      </c>
      <c r="AS135" s="15">
        <f t="shared" si="36"/>
        <v>1</v>
      </c>
    </row>
    <row r="136" spans="1:45">
      <c r="A136" t="str">
        <f>'Model output'!A135</f>
        <v>TCGA-E8-A438</v>
      </c>
      <c r="B136" s="33">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0</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0</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output'!G135)),AND(ISNUMBER(SEARCH("2",'Model output'!G135)),NOT(ISNUMBER(SEARCH("1 of 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output'!H135="","negative",IF(OR(ISNUMBER(SEARCH("lymph node",'Model output'!H135)),ISNUMBER(SEARCH("gland",'Model output'!H135)),ISNUMBER(SEARCH("lobe",'Model output'!H135)),ISNUMBER(SEARCH("isthmus",'Model output'!H135)),ISNUMBER(SEARCH("mediastinum",'Model output'!H135)),ISNUMBER(SEARCH("Not mentioned",'Model output'!H135)), ISNUMBER(SEARCH("Not applicable",'Model output'!H135)), ISNUMBER(SEARCH("paratracheal",'Model output'!H135)),ISNUMBER(SEARCH("fibroadipose tissue",'Model output'!H135)),ISNUMBER(SEARCH("thyroid node",'Model output'!H135)),ISNUMBER(SEARCH("skeletal muscle",'Model output'!H135)),ISNUMBER(SEARCH("right",'Model output'!H135)),ISNUMBER(SEARCH("left",'Model output'!H135)),ISNUMBER(SEARCH("Not specified",'Model output'!H135))),"negative","positive"))</f>
        <v>negative</v>
      </c>
      <c r="I136">
        <f>IF(OR('Model output'!I135="",'Model output'!I135="Not answered",'Model output'!I135="Not mentioned"),"",IF(ISNUMBER('Model output'!I135),'Model output'!I135,1))</f>
        <v>3</v>
      </c>
      <c r="J136">
        <f>IF(OR('Model output'!J135="",'Model output'!J135="Not answered",'Model output'!J135="Not mentioned"),"",IF(AND(ISNUMBER('Model output'!J135),'Model output'!J135&lt;=I136),'Model output'!J135,IF(AND(ISNUMBER('Model output'!J135), 'Model output'!J135&gt;=DATE(2024,1,1)), MIN(DAY('Model output'!J135), MONTH('Model output'!J135), YEAR('Model output'!J135)), IF(ISNUMBER(SEARCH("0/",'Model output'!J135)),0,IF(ISNUMBER(SEARCH("/",'Model output'!J135)), VALUE(LEFT('Model output'!J135, SEARCH("/",'Model output'!J135)-1)),1)))))</f>
        <v>0</v>
      </c>
      <c r="K136" t="str" cm="1">
        <f t="array" ref="K136">IF(COUNT(FIND({0,1,2,3,4,5,6,7,8,9},'Model output'!K135))&gt;0,'Model output'!K135,"")</f>
        <v/>
      </c>
      <c r="L136" s="8" t="str">
        <f t="shared" si="29"/>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 no special type</v>
      </c>
      <c r="O136" t="str">
        <f>IF('Model output'!M135="","",'Model output'!M135)</f>
        <v/>
      </c>
      <c r="P136" t="str">
        <f>IF('Model output'!N135="","",'Model output'!N135)</f>
        <v>2.3 cm</v>
      </c>
      <c r="Q136" t="str">
        <f t="shared" si="35"/>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 ""))</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7"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No</v>
      </c>
      <c r="AB136" t="str">
        <f>IF(AA136&lt;&gt;"Yes","",IF(OR('Model output'!U135="",ISNUMBER(SEARCH("Not identified",'Model output'!U135))),"",'Model output'!U135))</f>
        <v/>
      </c>
      <c r="AC136" s="1" t="str">
        <f>IF(OR('Model output'!V135="", 'Model output'!V135="No", AND(ISERROR(SEARCH("Positive",'Model output'!V135)), ISNUMBER(SEARCH("Negative",'Model output'!V135))), AND(ISNUMBER(SEARCH("Uninvolved",'Model output'!V135)),NOT(ISNUMBER(SEARCH("margins involved",'Model output'!V135)))), ISNUMBER(SEARCH("not involved",'Model output'!V135)), ISNUMBER(SEARCH("None",'Model output'!V135)), ISNUMBER(SEARCH("Free",'Model output'!V135)), ISNUMBER(SEARCH("1 mm",'Model output'!V135)), ISNUMBER(SEARCH("0.1 CM",'Model output'!V135)), ISNUMBER(SEARCH("less than 0.2 mm",'Model output'!V135)), ISNUMBER(SEARCH("less than 0.5 mm",'Model output'!V135)), ISNUMBER(SEARCH("less than 1.0 mm",'Model output'!V135)), ISNUMBER(SEARCH("noted very close",'Model output'!V135)), ISNUMBER(SEARCH("abut",'Model output'!V135)), ISNUMBER(SEARCH("not mentioned",'Model output'!V135)), ISNUMBER(SEARCH("Cannot be assessed",'Model output'!V135)), ISNUMBER(SEARCH("Not specified",'Model output'!V135)), ISNUMBER(SEARCH("Lymphocyte invasion - present",'Model output'!V135))), "negative", "positive")</f>
        <v>negative</v>
      </c>
      <c r="AE136" s="35"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6" t="str">
        <f t="shared" si="30"/>
        <v>2</v>
      </c>
      <c r="AG136" s="36" t="str">
        <f t="shared" si="31"/>
        <v>0</v>
      </c>
      <c r="AH136" s="36" t="str">
        <f t="shared" si="33"/>
        <v>0</v>
      </c>
      <c r="AI136" s="42" t="str">
        <f t="shared" si="34"/>
        <v>I</v>
      </c>
      <c r="AJ136" s="39" t="s">
        <v>844</v>
      </c>
      <c r="AK136" s="41" t="s">
        <v>1090</v>
      </c>
      <c r="AL136" s="41" t="s">
        <v>1088</v>
      </c>
      <c r="AM136" s="41" t="s">
        <v>1091</v>
      </c>
      <c r="AN136" s="41" t="s">
        <v>69</v>
      </c>
      <c r="AO136" s="23">
        <f t="shared" ca="1" si="37"/>
        <v>1</v>
      </c>
      <c r="AP136" s="1">
        <f t="shared" si="38"/>
        <v>1</v>
      </c>
      <c r="AQ136" s="1">
        <f t="shared" si="39"/>
        <v>1</v>
      </c>
      <c r="AR136" s="1">
        <f t="shared" si="40"/>
        <v>1</v>
      </c>
      <c r="AS136" s="15">
        <f t="shared" si="36"/>
        <v>1</v>
      </c>
    </row>
    <row r="137" spans="1:45">
      <c r="A137" t="str">
        <f>'Model output'!A136</f>
        <v>TCGA-E8-A44K</v>
      </c>
      <c r="B137" s="33">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32"/>
        <v>positive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output'!G136)),AND(ISNUMBER(SEARCH("2",'Model output'!G136)),NOT(ISNUMBER(SEARCH("1 of 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central</v>
      </c>
      <c r="H137" t="str">
        <f>IF('Model output'!H136="","negative",IF(OR(ISNUMBER(SEARCH("lymph node",'Model output'!H136)),ISNUMBER(SEARCH("gland",'Model output'!H136)),ISNUMBER(SEARCH("lobe",'Model output'!H136)),ISNUMBER(SEARCH("isthmus",'Model output'!H136)),ISNUMBER(SEARCH("mediastinum",'Model output'!H136)),ISNUMBER(SEARCH("Not mentioned",'Model output'!H136)), ISNUMBER(SEARCH("Not applicable",'Model output'!H136)), ISNUMBER(SEARCH("paratracheal",'Model output'!H136)),ISNUMBER(SEARCH("fibroadipose tissue",'Model output'!H136)),ISNUMBER(SEARCH("thyroid node",'Model output'!H136)),ISNUMBER(SEARCH("skeletal muscle",'Model output'!H136)),ISNUMBER(SEARCH("right",'Model output'!H136)),ISNUMBER(SEARCH("left",'Model output'!H136)),ISNUMBER(SEARCH("Not specified",'Model output'!H136))),"negative","positive"))</f>
        <v>negative</v>
      </c>
      <c r="I137" t="str">
        <f>IF(OR('Model output'!I136="",'Model output'!I136="Not answered",'Model output'!I136="Not mentioned"),"",IF(ISNUMBER('Model output'!I136),'Model output'!I136,1))</f>
        <v/>
      </c>
      <c r="J137" t="str">
        <f>IF(OR('Model output'!J136="",'Model output'!J136="Not answered",'Model output'!J136="Not mentioned"),"",IF(AND(ISNUMBER('Model output'!J136),'Model output'!J136&lt;=I137),'Model output'!J136,IF(AND(ISNUMBER('Model output'!J136), 'Model output'!J136&gt;=DATE(2024,1,1)), MIN(DAY('Model output'!J136), MONTH('Model output'!J136), YEAR('Model output'!J136)), IF(ISNUMBER(SEARCH("0/",'Model output'!J136)),0,IF(ISNUMBER(SEARCH("/",'Model output'!J136)), VALUE(LEFT('Model output'!J136, SEARCH("/",'Model output'!J136)-1)),1)))))</f>
        <v/>
      </c>
      <c r="K137" t="str" cm="1">
        <f t="array" ref="K137">IF(COUNT(FIND({0,1,2,3,4,5,6,7,8,9},'Model output'!K136))&gt;0,'Model output'!K136,"")</f>
        <v/>
      </c>
      <c r="L137" s="8" t="str">
        <f t="shared" si="29"/>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Not mentioned</v>
      </c>
      <c r="P137" t="str">
        <f>IF('Model output'!N136="","",'Model output'!N136)</f>
        <v>2 x 1.5 x 1.5 cm</v>
      </c>
      <c r="Q137" t="str">
        <f t="shared" si="35"/>
        <v>2,1.5,1.5cm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 ""))</f>
        <v>Not mentioned</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7"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No</v>
      </c>
      <c r="AB137" t="str">
        <f>IF(AA137&lt;&gt;"Yes","",IF(OR('Model output'!U136="",ISNUMBER(SEARCH("Not identified",'Model output'!U136))),"",'Model output'!U136))</f>
        <v/>
      </c>
      <c r="AC137" s="1" t="str">
        <f>IF(OR('Model output'!V136="", 'Model output'!V136="No", AND(ISERROR(SEARCH("Positive",'Model output'!V136)), ISNUMBER(SEARCH("Negative",'Model output'!V136))), AND(ISNUMBER(SEARCH("Uninvolved",'Model output'!V136)),NOT(ISNUMBER(SEARCH("margins involved",'Model output'!V136)))), ISNUMBER(SEARCH("not involved",'Model output'!V136)), ISNUMBER(SEARCH("None",'Model output'!V136)), ISNUMBER(SEARCH("Free",'Model output'!V136)), ISNUMBER(SEARCH("1 mm",'Model output'!V136)), ISNUMBER(SEARCH("0.1 CM",'Model output'!V136)), ISNUMBER(SEARCH("less than 0.2 mm",'Model output'!V136)), ISNUMBER(SEARCH("less than 0.5 mm",'Model output'!V136)), ISNUMBER(SEARCH("less than 1.0 mm",'Model output'!V136)), ISNUMBER(SEARCH("noted very close",'Model output'!V136)), ISNUMBER(SEARCH("abut",'Model output'!V136)), ISNUMBER(SEARCH("not mentioned",'Model output'!V136)), ISNUMBER(SEARCH("Cannot be assessed",'Model output'!V136)), ISNUMBER(SEARCH("Not specified",'Model output'!V136)), ISNUMBER(SEARCH("Lymphocyte invasion - present",'Model output'!V136))), "negative", "positive")</f>
        <v>negative</v>
      </c>
      <c r="AE137" s="35"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intermediate</v>
      </c>
      <c r="AF137" s="36" t="str">
        <f t="shared" si="30"/>
        <v>1b</v>
      </c>
      <c r="AG137" s="36" t="str">
        <f t="shared" si="31"/>
        <v>0</v>
      </c>
      <c r="AH137" s="36" t="str">
        <f t="shared" si="33"/>
        <v>0</v>
      </c>
      <c r="AI137" s="42" t="str">
        <f t="shared" si="34"/>
        <v>I</v>
      </c>
      <c r="AJ137" s="39" t="s">
        <v>846</v>
      </c>
      <c r="AK137" s="41" t="s">
        <v>1087</v>
      </c>
      <c r="AL137" s="41" t="s">
        <v>1091</v>
      </c>
      <c r="AM137" s="41" t="s">
        <v>1091</v>
      </c>
      <c r="AN137" s="41" t="s">
        <v>69</v>
      </c>
      <c r="AO137" s="23">
        <f t="shared" ca="1" si="37"/>
        <v>1</v>
      </c>
      <c r="AP137" s="1">
        <f t="shared" si="38"/>
        <v>1</v>
      </c>
      <c r="AQ137" s="1">
        <f t="shared" si="39"/>
        <v>1</v>
      </c>
      <c r="AR137" s="1">
        <f t="shared" si="40"/>
        <v>1</v>
      </c>
      <c r="AS137" s="15">
        <f t="shared" si="36"/>
        <v>1</v>
      </c>
    </row>
    <row r="138" spans="1:45">
      <c r="A138" t="str">
        <f>'Model output'!A137</f>
        <v>TCGA-E8-A44M</v>
      </c>
      <c r="B138" s="33">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1</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32"/>
        <v>positive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output'!G137)),AND(ISNUMBER(SEARCH("2",'Model output'!G137)),NOT(ISNUMBER(SEARCH("1 of 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central</v>
      </c>
      <c r="H138" t="str">
        <f>IF('Model output'!H137="","negative",IF(OR(ISNUMBER(SEARCH("lymph node",'Model output'!H137)),ISNUMBER(SEARCH("gland",'Model output'!H137)),ISNUMBER(SEARCH("lobe",'Model output'!H137)),ISNUMBER(SEARCH("isthmus",'Model output'!H137)),ISNUMBER(SEARCH("mediastinum",'Model output'!H137)),ISNUMBER(SEARCH("Not mentioned",'Model output'!H137)), ISNUMBER(SEARCH("Not applicable",'Model output'!H137)), ISNUMBER(SEARCH("paratracheal",'Model output'!H137)),ISNUMBER(SEARCH("fibroadipose tissue",'Model output'!H137)),ISNUMBER(SEARCH("thyroid node",'Model output'!H137)),ISNUMBER(SEARCH("skeletal muscle",'Model output'!H137)),ISNUMBER(SEARCH("right",'Model output'!H137)),ISNUMBER(SEARCH("left",'Model output'!H137)),ISNUMBER(SEARCH("Not specified",'Model output'!H137))),"negative","positive"))</f>
        <v>negative</v>
      </c>
      <c r="I138" t="str">
        <f>IF(OR('Model output'!I137="",'Model output'!I137="Not answered",'Model output'!I137="Not mentioned"),"",IF(ISNUMBER('Model output'!I137),'Model output'!I137,1))</f>
        <v/>
      </c>
      <c r="J138" t="str">
        <f>IF(OR('Model output'!J137="",'Model output'!J137="Not answered",'Model output'!J137="Not mentioned"),"",IF(AND(ISNUMBER('Model output'!J137),'Model output'!J137&lt;=I138),'Model output'!J137,IF(AND(ISNUMBER('Model output'!J137), 'Model output'!J137&gt;=DATE(2024,1,1)), MIN(DAY('Model output'!J137), MONTH('Model output'!J137), YEAR('Model output'!J137)), IF(ISNUMBER(SEARCH("0/",'Model output'!J137)),0,IF(ISNUMBER(SEARCH("/",'Model output'!J137)), VALUE(LEFT('Model output'!J137, SEARCH("/",'Model output'!J137)-1)),1)))))</f>
        <v/>
      </c>
      <c r="K138" t="str" cm="1">
        <f t="array" ref="K138">IF(COUNT(FIND({0,1,2,3,4,5,6,7,8,9},'Model output'!K137))&gt;0,'Model output'!K137,"")</f>
        <v/>
      </c>
      <c r="L138" s="8" t="str">
        <f t="shared" si="29"/>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Not mentioned</v>
      </c>
      <c r="P138" t="str">
        <f>IF('Model output'!N137="","",'Model output'!N137)</f>
        <v>1 x 1 x 0.5 cm</v>
      </c>
      <c r="Q138" t="str">
        <f t="shared" si="35"/>
        <v>1,1,0.5cm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 ""))</f>
        <v>Not mentioned</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7" t="str">
        <f>IF('Model output'!S137="","",'Model output'!S137)</f>
        <v>No</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No</v>
      </c>
      <c r="AB138" t="str">
        <f>IF(AA138&lt;&gt;"Yes","",IF(OR('Model output'!U137="",ISNUMBER(SEARCH("Not identified",'Model output'!U137))),"",'Model output'!U137))</f>
        <v/>
      </c>
      <c r="AC138" s="1" t="str">
        <f>IF(OR('Model output'!V137="", 'Model output'!V137="No", AND(ISERROR(SEARCH("Positive",'Model output'!V137)), ISNUMBER(SEARCH("Negative",'Model output'!V137))), AND(ISNUMBER(SEARCH("Uninvolved",'Model output'!V137)),NOT(ISNUMBER(SEARCH("margins involved",'Model output'!V137)))), ISNUMBER(SEARCH("not involved",'Model output'!V137)), ISNUMBER(SEARCH("None",'Model output'!V137)), ISNUMBER(SEARCH("Free",'Model output'!V137)), ISNUMBER(SEARCH("1 mm",'Model output'!V137)), ISNUMBER(SEARCH("0.1 CM",'Model output'!V137)), ISNUMBER(SEARCH("less than 0.2 mm",'Model output'!V137)), ISNUMBER(SEARCH("less than 0.5 mm",'Model output'!V137)), ISNUMBER(SEARCH("less than 1.0 mm",'Model output'!V137)), ISNUMBER(SEARCH("noted very close",'Model output'!V137)), ISNUMBER(SEARCH("abut",'Model output'!V137)), ISNUMBER(SEARCH("not mentioned",'Model output'!V137)), ISNUMBER(SEARCH("Cannot be assessed",'Model output'!V137)), ISNUMBER(SEARCH("Not specified",'Model output'!V137)), ISNUMBER(SEARCH("Lymphocyte invasion - present",'Model output'!V137))), "negative", "positive")</f>
        <v>negative</v>
      </c>
      <c r="AE138" s="35"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intermediate</v>
      </c>
      <c r="AF138" s="36" t="str">
        <f t="shared" si="30"/>
        <v>1a</v>
      </c>
      <c r="AG138" s="36" t="str">
        <f t="shared" si="31"/>
        <v>0</v>
      </c>
      <c r="AH138" s="36" t="str">
        <f t="shared" si="33"/>
        <v>0</v>
      </c>
      <c r="AI138" s="42" t="str">
        <f t="shared" si="34"/>
        <v>I</v>
      </c>
      <c r="AJ138" s="39" t="s">
        <v>846</v>
      </c>
      <c r="AK138" s="41" t="s">
        <v>667</v>
      </c>
      <c r="AL138" s="41" t="s">
        <v>1091</v>
      </c>
      <c r="AM138" s="41" t="s">
        <v>1091</v>
      </c>
      <c r="AN138" s="41" t="s">
        <v>69</v>
      </c>
      <c r="AO138" s="23">
        <f t="shared" ca="1" si="37"/>
        <v>1</v>
      </c>
      <c r="AP138" s="1">
        <f t="shared" si="38"/>
        <v>1</v>
      </c>
      <c r="AQ138" s="1">
        <f t="shared" si="39"/>
        <v>1</v>
      </c>
      <c r="AR138" s="1">
        <f t="shared" si="40"/>
        <v>1</v>
      </c>
      <c r="AS138" s="15">
        <f t="shared" si="36"/>
        <v>1</v>
      </c>
    </row>
    <row r="139" spans="1:45">
      <c r="A139" t="str">
        <f>'Model output'!A138</f>
        <v>TCGA-EL-A3D5</v>
      </c>
      <c r="B139" s="33">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1a</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1</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output'!G138)),AND(ISNUMBER(SEARCH("2",'Model output'!G138)),NOT(ISNUMBER(SEARCH("1 of 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output'!H138="","negative",IF(OR(ISNUMBER(SEARCH("lymph node",'Model output'!H138)),ISNUMBER(SEARCH("gland",'Model output'!H138)),ISNUMBER(SEARCH("lobe",'Model output'!H138)),ISNUMBER(SEARCH("isthmus",'Model output'!H138)),ISNUMBER(SEARCH("mediastinum",'Model output'!H138)),ISNUMBER(SEARCH("Not mentioned",'Model output'!H138)), ISNUMBER(SEARCH("Not applicable",'Model output'!H138)), ISNUMBER(SEARCH("paratracheal",'Model output'!H138)),ISNUMBER(SEARCH("fibroadipose tissue",'Model output'!H138)),ISNUMBER(SEARCH("thyroid node",'Model output'!H138)),ISNUMBER(SEARCH("skeletal muscle",'Model output'!H138)),ISNUMBER(SEARCH("right",'Model output'!H138)),ISNUMBER(SEARCH("left",'Model output'!H138)),ISNUMBER(SEARCH("Not specified",'Model output'!H138))),"negative","positive"))</f>
        <v>negative</v>
      </c>
      <c r="I139">
        <f>IF(OR('Model output'!I138="",'Model output'!I138="Not answered",'Model output'!I138="Not mentioned"),"",IF(ISNUMBER('Model output'!I138),'Model output'!I138,1))</f>
        <v>24</v>
      </c>
      <c r="J139">
        <f>IF(OR('Model output'!J138="",'Model output'!J138="Not answered",'Model output'!J138="Not mentioned"),"",IF(AND(ISNUMBER('Model output'!J138),'Model output'!J138&lt;=I139),'Model output'!J138,IF(AND(ISNUMBER('Model output'!J138), 'Model output'!J138&gt;=DATE(2024,1,1)), MIN(DAY('Model output'!J138), MONTH('Model output'!J138), YEAR('Model output'!J138)), IF(ISNUMBER(SEARCH("0/",'Model output'!J138)),0,IF(ISNUMBER(SEARCH("/",'Model output'!J138)), VALUE(LEFT('Model output'!J138, SEARCH("/",'Model output'!J138)-1)),1)))))</f>
        <v>10</v>
      </c>
      <c r="K139" t="str" cm="1">
        <f t="array" ref="K139">IF(COUNT(FIND({0,1,2,3,4,5,6,7,8,9},'Model output'!K138))&gt;0,'Model output'!K138,"")</f>
        <v>1.6 cm</v>
      </c>
      <c r="L139" s="8" t="str">
        <f t="shared" si="29"/>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 Thyroid Carcinoma</v>
      </c>
      <c r="O139" t="str">
        <f>IF('Model output'!M138="","",'Model output'!M138)</f>
        <v>With Oncocytic and Follicular Components</v>
      </c>
      <c r="P139" t="str">
        <f>IF('Model output'!N138="","",'Model output'!N138)</f>
        <v>2.5 cm</v>
      </c>
      <c r="Q139" t="str">
        <f t="shared" si="35"/>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2</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 ""))</f>
        <v>Extending into fibroadipose tissue</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7" t="str">
        <f>IF('Model output'!S138="","",'Model output'!S138)</f>
        <v>Present</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1" t="str">
        <f>IF(OR('Model output'!V138="", 'Model output'!V138="No", AND(ISERROR(SEARCH("Positive",'Model output'!V138)), ISNUMBER(SEARCH("Negative",'Model output'!V138))), AND(ISNUMBER(SEARCH("Uninvolved",'Model output'!V138)),NOT(ISNUMBER(SEARCH("margins involved",'Model output'!V138)))), ISNUMBER(SEARCH("not involved",'Model output'!V138)), ISNUMBER(SEARCH("None",'Model output'!V138)), ISNUMBER(SEARCH("Free",'Model output'!V138)), ISNUMBER(SEARCH("1 mm",'Model output'!V138)), ISNUMBER(SEARCH("0.1 CM",'Model output'!V138)), ISNUMBER(SEARCH("less than 0.2 mm",'Model output'!V138)), ISNUMBER(SEARCH("less than 0.5 mm",'Model output'!V138)), ISNUMBER(SEARCH("less than 1.0 mm",'Model output'!V138)), ISNUMBER(SEARCH("noted very close",'Model output'!V138)), ISNUMBER(SEARCH("abut",'Model output'!V138)), ISNUMBER(SEARCH("not mentioned",'Model output'!V138)), ISNUMBER(SEARCH("Cannot be assessed",'Model output'!V138)), ISNUMBER(SEARCH("Not specified",'Model output'!V138)), ISNUMBER(SEARCH("Lymphocyte invasion - present",'Model output'!V138))), "negative", "positive")</f>
        <v>negative</v>
      </c>
      <c r="AE139" s="35"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6" t="str">
        <f t="shared" si="30"/>
        <v>2</v>
      </c>
      <c r="AG139" s="36" t="str">
        <f t="shared" si="31"/>
        <v>1b</v>
      </c>
      <c r="AH139" s="36" t="str">
        <f t="shared" si="33"/>
        <v>0</v>
      </c>
      <c r="AI139" s="42" t="str">
        <f t="shared" si="34"/>
        <v>I</v>
      </c>
      <c r="AJ139" s="39" t="s">
        <v>846</v>
      </c>
      <c r="AK139" s="41" t="s">
        <v>1090</v>
      </c>
      <c r="AL139" s="41" t="s">
        <v>1087</v>
      </c>
      <c r="AM139" s="41" t="s">
        <v>1091</v>
      </c>
      <c r="AN139" s="41" t="s">
        <v>69</v>
      </c>
      <c r="AO139" s="23">
        <f t="shared" ca="1" si="37"/>
        <v>1</v>
      </c>
      <c r="AP139" s="1">
        <f t="shared" si="38"/>
        <v>1</v>
      </c>
      <c r="AQ139" s="1">
        <f t="shared" si="39"/>
        <v>1</v>
      </c>
      <c r="AR139" s="1">
        <f t="shared" si="40"/>
        <v>1</v>
      </c>
      <c r="AS139" s="15">
        <f t="shared" si="36"/>
        <v>1</v>
      </c>
    </row>
    <row r="140" spans="1:45">
      <c r="A140" t="str">
        <f>'Model output'!A139</f>
        <v>TCGA-EL-A3GQ</v>
      </c>
      <c r="B140" s="33">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output'!G139)),AND(ISNUMBER(SEARCH("2",'Model output'!G139)),NOT(ISNUMBER(SEARCH("1 of 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output'!H139="","negative",IF(OR(ISNUMBER(SEARCH("lymph node",'Model output'!H139)),ISNUMBER(SEARCH("gland",'Model output'!H139)),ISNUMBER(SEARCH("lobe",'Model output'!H139)),ISNUMBER(SEARCH("isthmus",'Model output'!H139)),ISNUMBER(SEARCH("mediastinum",'Model output'!H139)),ISNUMBER(SEARCH("Not mentioned",'Model output'!H139)), ISNUMBER(SEARCH("Not applicable",'Model output'!H139)), ISNUMBER(SEARCH("paratracheal",'Model output'!H139)),ISNUMBER(SEARCH("fibroadipose tissue",'Model output'!H139)),ISNUMBER(SEARCH("thyroid node",'Model output'!H139)),ISNUMBER(SEARCH("skeletal muscle",'Model output'!H139)),ISNUMBER(SEARCH("right",'Model output'!H139)),ISNUMBER(SEARCH("left",'Model output'!H139)),ISNUMBER(SEARCH("Not specified",'Model output'!H139))),"negative","positive"))</f>
        <v>negative</v>
      </c>
      <c r="I140">
        <f>IF(OR('Model output'!I139="",'Model output'!I139="Not answered",'Model output'!I139="Not mentioned"),"",IF(ISNUMBER('Model output'!I139),'Model output'!I139,1))</f>
        <v>1</v>
      </c>
      <c r="J140">
        <f>IF(OR('Model output'!J139="",'Model output'!J139="Not answered",'Model output'!J139="Not mentioned"),"",IF(AND(ISNUMBER('Model output'!J139),'Model output'!J139&lt;=I140),'Model output'!J139,IF(AND(ISNUMBER('Model output'!J139), 'Model output'!J139&gt;=DATE(2024,1,1)), MIN(DAY('Model output'!J139), MONTH('Model output'!J139), YEAR('Model output'!J139)), IF(ISNUMBER(SEARCH("0/",'Model output'!J139)),0,IF(ISNUMBER(SEARCH("/",'Model output'!J139)), VALUE(LEFT('Model output'!J139, SEARCH("/",'Model output'!J139)-1)),1)))))</f>
        <v>0</v>
      </c>
      <c r="K140" t="str" cm="1">
        <f t="array" ref="K140">IF(COUNT(FIND({0,1,2,3,4,5,6,7,8,9},'Model output'!K139))&gt;0,'Model output'!K139,"")</f>
        <v/>
      </c>
      <c r="L140" s="8" t="str">
        <f t="shared" si="29"/>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 Thyroid Carcinoma, Follicular Variant</v>
      </c>
      <c r="O140" t="str">
        <f>IF('Model output'!M139="","",'Model output'!M139)</f>
        <v/>
      </c>
      <c r="P140" t="str">
        <f>IF('Model output'!N139="","",'Model output'!N139)</f>
        <v>1.3 cm</v>
      </c>
      <c r="Q140" t="str">
        <f t="shared" si="35"/>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 ""))</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7"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1" t="str">
        <f>IF(OR('Model output'!V139="", 'Model output'!V139="No", AND(ISERROR(SEARCH("Positive",'Model output'!V139)), ISNUMBER(SEARCH("Negative",'Model output'!V139))), AND(ISNUMBER(SEARCH("Uninvolved",'Model output'!V139)),NOT(ISNUMBER(SEARCH("margins involved",'Model output'!V139)))), ISNUMBER(SEARCH("not involved",'Model output'!V139)), ISNUMBER(SEARCH("None",'Model output'!V139)), ISNUMBER(SEARCH("Free",'Model output'!V139)), ISNUMBER(SEARCH("1 mm",'Model output'!V139)), ISNUMBER(SEARCH("0.1 CM",'Model output'!V139)), ISNUMBER(SEARCH("less than 0.2 mm",'Model output'!V139)), ISNUMBER(SEARCH("less than 0.5 mm",'Model output'!V139)), ISNUMBER(SEARCH("less than 1.0 mm",'Model output'!V139)), ISNUMBER(SEARCH("noted very close",'Model output'!V139)), ISNUMBER(SEARCH("abut",'Model output'!V139)), ISNUMBER(SEARCH("not mentioned",'Model output'!V139)), ISNUMBER(SEARCH("Cannot be assessed",'Model output'!V139)), ISNUMBER(SEARCH("Not specified",'Model output'!V139)), ISNUMBER(SEARCH("Lymphocyte invasion - present",'Model output'!V139))), "negative", "positive")</f>
        <v>negative</v>
      </c>
      <c r="AE140" s="35"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6" t="str">
        <f t="shared" si="30"/>
        <v>1b</v>
      </c>
      <c r="AG140" s="36" t="str">
        <f t="shared" si="31"/>
        <v>0</v>
      </c>
      <c r="AH140" s="36" t="str">
        <f t="shared" si="33"/>
        <v>0</v>
      </c>
      <c r="AI140" s="42" t="str">
        <f t="shared" si="34"/>
        <v>I</v>
      </c>
      <c r="AJ140" s="39" t="s">
        <v>844</v>
      </c>
      <c r="AK140" s="41" t="s">
        <v>1087</v>
      </c>
      <c r="AL140" s="41" t="s">
        <v>1088</v>
      </c>
      <c r="AM140" s="41" t="s">
        <v>1091</v>
      </c>
      <c r="AN140" s="41" t="s">
        <v>69</v>
      </c>
      <c r="AO140" s="23">
        <f t="shared" ca="1" si="37"/>
        <v>1</v>
      </c>
      <c r="AP140" s="1">
        <f t="shared" si="38"/>
        <v>1</v>
      </c>
      <c r="AQ140" s="1">
        <f t="shared" si="39"/>
        <v>1</v>
      </c>
      <c r="AR140" s="1">
        <f t="shared" si="40"/>
        <v>1</v>
      </c>
      <c r="AS140" s="15">
        <f t="shared" si="36"/>
        <v>1</v>
      </c>
    </row>
    <row r="141" spans="1:45">
      <c r="A141" t="str">
        <f>'Model output'!A140</f>
        <v>TCGA-EL-A3N2</v>
      </c>
      <c r="B141" s="33">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1</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output'!G140)),AND(ISNUMBER(SEARCH("2",'Model output'!G140)),NOT(ISNUMBER(SEARCH("1 of 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output'!H140="","negative",IF(OR(ISNUMBER(SEARCH("lymph node",'Model output'!H140)),ISNUMBER(SEARCH("gland",'Model output'!H140)),ISNUMBER(SEARCH("lobe",'Model output'!H140)),ISNUMBER(SEARCH("isthmus",'Model output'!H140)),ISNUMBER(SEARCH("mediastinum",'Model output'!H140)),ISNUMBER(SEARCH("Not mentioned",'Model output'!H140)), ISNUMBER(SEARCH("Not applicable",'Model output'!H140)), ISNUMBER(SEARCH("paratracheal",'Model output'!H140)),ISNUMBER(SEARCH("fibroadipose tissue",'Model output'!H140)),ISNUMBER(SEARCH("thyroid node",'Model output'!H140)),ISNUMBER(SEARCH("skeletal muscle",'Model output'!H140)),ISNUMBER(SEARCH("right",'Model output'!H140)),ISNUMBER(SEARCH("left",'Model output'!H140)),ISNUMBER(SEARCH("Not specified",'Model output'!H140))),"negative","positive"))</f>
        <v>negative</v>
      </c>
      <c r="I141">
        <f>IF(OR('Model output'!I140="",'Model output'!I140="Not answered",'Model output'!I140="Not mentioned"),"",IF(ISNUMBER('Model output'!I140),'Model output'!I140,1))</f>
        <v>17</v>
      </c>
      <c r="J141">
        <f>IF(OR('Model output'!J140="",'Model output'!J140="Not answered",'Model output'!J140="Not mentioned"),"",IF(AND(ISNUMBER('Model output'!J140),'Model output'!J140&lt;=I141),'Model output'!J140,IF(AND(ISNUMBER('Model output'!J140), 'Model output'!J140&gt;=DATE(2024,1,1)), MIN(DAY('Model output'!J140), MONTH('Model output'!J140), YEAR('Model output'!J140)), IF(ISNUMBER(SEARCH("0/",'Model output'!J140)),0,IF(ISNUMBER(SEARCH("/",'Model output'!J140)), VALUE(LEFT('Model output'!J140, SEARCH("/",'Model output'!J140)-1)),1)))))</f>
        <v>5</v>
      </c>
      <c r="K141" t="str" cm="1">
        <f t="array" ref="K141">IF(COUNT(FIND({0,1,2,3,4,5,6,7,8,9},'Model output'!K140))&gt;0,'Model output'!K140,"")</f>
        <v>2.5cm</v>
      </c>
      <c r="L141" s="8" t="str">
        <f t="shared" si="29"/>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 Thyroid Carcinoma, Conventional Type</v>
      </c>
      <c r="O141" t="str">
        <f>IF('Model output'!M140="","",'Model output'!M140)</f>
        <v/>
      </c>
      <c r="P141" t="str">
        <f>IF('Model output'!N140="","",'Model output'!N140)</f>
        <v>3.5cm</v>
      </c>
      <c r="Q141" t="str">
        <f t="shared" si="35"/>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 ""))</f>
        <v>extending into fibroadipose tissue and abutting skeletal muscle</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7" t="str">
        <f>IF('Model output'!S140="","",'Model output'!S140)</f>
        <v>Present</v>
      </c>
      <c r="Y141" t="str">
        <f>IF(OR('Model output'!S140="",ISNUMBER(SEARCH("Absent",'Model output'!S140)),ISNUMBER(SEARCH("Not identified",'Model output'!S140)),AND(ISNUMBER(SEARCH("No",'Model output'!S140)),NOT(ISNUMBER(SEARCH("carcinoma",'Model output'!S140)))),ISNUMBER(SEARCH("negative",'Model output'!S140))),"negative",IF(Z141="positive","gETE", "positive"))</f>
        <v>positive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negative</v>
      </c>
      <c r="AA141" t="str">
        <f>IF('Model output'!T140="","",IF('Model output'!T140="Not mentioned", "No", "Yes"))</f>
        <v/>
      </c>
      <c r="AB141" t="str">
        <f>IF(AA141&lt;&gt;"Yes","",IF(OR('Model output'!U140="",ISNUMBER(SEARCH("Not identified",'Model output'!U140))),"",'Model output'!U140))</f>
        <v/>
      </c>
      <c r="AC141" s="1" t="str">
        <f>IF(OR('Model output'!V140="", 'Model output'!V140="No", AND(ISERROR(SEARCH("Positive",'Model output'!V140)), ISNUMBER(SEARCH("Negative",'Model output'!V140))), AND(ISNUMBER(SEARCH("Uninvolved",'Model output'!V140)),NOT(ISNUMBER(SEARCH("margins involved",'Model output'!V140)))), ISNUMBER(SEARCH("not involved",'Model output'!V140)), ISNUMBER(SEARCH("None",'Model output'!V140)), ISNUMBER(SEARCH("Free",'Model output'!V140)), ISNUMBER(SEARCH("1 mm",'Model output'!V140)), ISNUMBER(SEARCH("0.1 CM",'Model output'!V140)), ISNUMBER(SEARCH("less than 0.2 mm",'Model output'!V140)), ISNUMBER(SEARCH("less than 0.5 mm",'Model output'!V140)), ISNUMBER(SEARCH("less than 1.0 mm",'Model output'!V140)), ISNUMBER(SEARCH("noted very close",'Model output'!V140)), ISNUMBER(SEARCH("abut",'Model output'!V140)), ISNUMBER(SEARCH("not mentioned",'Model output'!V140)), ISNUMBER(SEARCH("Cannot be assessed",'Model output'!V140)), ISNUMBER(SEARCH("Not specified",'Model output'!V140)), ISNUMBER(SEARCH("Lymphocyte invasion - present",'Model output'!V140))), "negative", "positive")</f>
        <v>negative</v>
      </c>
      <c r="AE141" s="35" t="str" cm="1">
        <f t="array" aca="1" ref="AE141" ca="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intermediate</v>
      </c>
      <c r="AF141" s="36" t="str">
        <f t="shared" si="30"/>
        <v>2</v>
      </c>
      <c r="AG141" s="36" t="str">
        <f t="shared" si="31"/>
        <v>1b</v>
      </c>
      <c r="AH141" s="36" t="str">
        <f t="shared" si="33"/>
        <v>0</v>
      </c>
      <c r="AI141" s="42" t="str">
        <f t="shared" si="34"/>
        <v>I</v>
      </c>
      <c r="AJ141" s="39" t="s">
        <v>843</v>
      </c>
      <c r="AK141" s="41" t="s">
        <v>1093</v>
      </c>
      <c r="AL141" s="41" t="s">
        <v>1087</v>
      </c>
      <c r="AM141" s="41" t="s">
        <v>1091</v>
      </c>
      <c r="AN141" s="41" t="s">
        <v>69</v>
      </c>
      <c r="AO141" s="23">
        <f t="shared" ca="1" si="37"/>
        <v>0</v>
      </c>
      <c r="AP141" s="1">
        <f t="shared" si="38"/>
        <v>0</v>
      </c>
      <c r="AQ141" s="1">
        <f t="shared" si="39"/>
        <v>1</v>
      </c>
      <c r="AR141" s="1">
        <f t="shared" si="40"/>
        <v>1</v>
      </c>
      <c r="AS141" s="15">
        <f t="shared" si="36"/>
        <v>1</v>
      </c>
    </row>
    <row r="142" spans="1:45">
      <c r="A142" t="str">
        <f>'Model output'!A141</f>
        <v>TCGA-EL-A4K0</v>
      </c>
      <c r="B142" s="33">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output'!G141)),AND(ISNUMBER(SEARCH("2",'Model output'!G141)),NOT(ISNUMBER(SEARCH("1 of 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output'!H141="","negative",IF(OR(ISNUMBER(SEARCH("lymph node",'Model output'!H141)),ISNUMBER(SEARCH("gland",'Model output'!H141)),ISNUMBER(SEARCH("lobe",'Model output'!H141)),ISNUMBER(SEARCH("isthmus",'Model output'!H141)),ISNUMBER(SEARCH("mediastinum",'Model output'!H141)),ISNUMBER(SEARCH("Not mentioned",'Model output'!H141)), ISNUMBER(SEARCH("Not applicable",'Model output'!H141)), ISNUMBER(SEARCH("paratracheal",'Model output'!H141)),ISNUMBER(SEARCH("fibroadipose tissue",'Model output'!H141)),ISNUMBER(SEARCH("thyroid node",'Model output'!H141)),ISNUMBER(SEARCH("skeletal muscle",'Model output'!H141)),ISNUMBER(SEARCH("right",'Model output'!H141)),ISNUMBER(SEARCH("left",'Model output'!H141)),ISNUMBER(SEARCH("Not specified",'Model output'!H141))),"negative","positive"))</f>
        <v>negative</v>
      </c>
      <c r="I142">
        <f>IF(OR('Model output'!I141="",'Model output'!I141="Not answered",'Model output'!I141="Not mentioned"),"",IF(ISNUMBER('Model output'!I141),'Model output'!I141,1))</f>
        <v>1</v>
      </c>
      <c r="J142">
        <f>IF(OR('Model output'!J141="",'Model output'!J141="Not answered",'Model output'!J141="Not mentioned"),"",IF(AND(ISNUMBER('Model output'!J141),'Model output'!J141&lt;=I142),'Model output'!J141,IF(AND(ISNUMBER('Model output'!J141), 'Model output'!J141&gt;=DATE(2024,1,1)), MIN(DAY('Model output'!J141), MONTH('Model output'!J141), YEAR('Model output'!J141)), IF(ISNUMBER(SEARCH("0/",'Model output'!J141)),0,IF(ISNUMBER(SEARCH("/",'Model output'!J141)), VALUE(LEFT('Model output'!J141, SEARCH("/",'Model output'!J141)-1)),1)))))</f>
        <v>0</v>
      </c>
      <c r="K142" t="str" cm="1">
        <f t="array" ref="K142">IF(COUNT(FIND({0,1,2,3,4,5,6,7,8,9},'Model output'!K141))&gt;0,'Model output'!K141,"")</f>
        <v/>
      </c>
      <c r="L142" s="8" t="str">
        <f t="shared" si="29"/>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 Thyroid Carcinoma, Conventional Type</v>
      </c>
      <c r="O142" t="str">
        <f>IF('Model output'!M141="","",'Model output'!M141)</f>
        <v/>
      </c>
      <c r="P142" t="str">
        <f>IF('Model output'!N141="","",'Model output'!N141)</f>
        <v>1.1 cm</v>
      </c>
      <c r="Q142" t="str">
        <f t="shared" si="35"/>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1</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 ""))</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7"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1" t="str">
        <f>IF(OR('Model output'!V141="", 'Model output'!V141="No", AND(ISERROR(SEARCH("Positive",'Model output'!V141)), ISNUMBER(SEARCH("Negative",'Model output'!V141))), AND(ISNUMBER(SEARCH("Uninvolved",'Model output'!V141)),NOT(ISNUMBER(SEARCH("margins involved",'Model output'!V141)))), ISNUMBER(SEARCH("not involved",'Model output'!V141)), ISNUMBER(SEARCH("None",'Model output'!V141)), ISNUMBER(SEARCH("Free",'Model output'!V141)), ISNUMBER(SEARCH("1 mm",'Model output'!V141)), ISNUMBER(SEARCH("0.1 CM",'Model output'!V141)), ISNUMBER(SEARCH("less than 0.2 mm",'Model output'!V141)), ISNUMBER(SEARCH("less than 0.5 mm",'Model output'!V141)), ISNUMBER(SEARCH("less than 1.0 mm",'Model output'!V141)), ISNUMBER(SEARCH("noted very close",'Model output'!V141)), ISNUMBER(SEARCH("abut",'Model output'!V141)), ISNUMBER(SEARCH("not mentioned",'Model output'!V141)), ISNUMBER(SEARCH("Cannot be assessed",'Model output'!V141)), ISNUMBER(SEARCH("Not specified",'Model output'!V141)), ISNUMBER(SEARCH("Lymphocyte invasion - present",'Model output'!V141))), "negative", "positive")</f>
        <v>negative</v>
      </c>
      <c r="AE142" s="35"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6" t="str">
        <f t="shared" si="30"/>
        <v>1b</v>
      </c>
      <c r="AG142" s="36" t="str">
        <f t="shared" si="31"/>
        <v>0</v>
      </c>
      <c r="AH142" s="36" t="str">
        <f t="shared" si="33"/>
        <v>0</v>
      </c>
      <c r="AI142" s="42" t="str">
        <f t="shared" si="34"/>
        <v>I</v>
      </c>
      <c r="AJ142" s="39" t="s">
        <v>844</v>
      </c>
      <c r="AK142" s="41" t="s">
        <v>1087</v>
      </c>
      <c r="AL142" s="41" t="s">
        <v>1088</v>
      </c>
      <c r="AM142" s="41" t="s">
        <v>1091</v>
      </c>
      <c r="AN142" s="41" t="s">
        <v>69</v>
      </c>
      <c r="AO142" s="23">
        <f t="shared" ca="1" si="37"/>
        <v>1</v>
      </c>
      <c r="AP142" s="1">
        <f t="shared" si="38"/>
        <v>1</v>
      </c>
      <c r="AQ142" s="1">
        <f t="shared" si="39"/>
        <v>1</v>
      </c>
      <c r="AR142" s="1">
        <f t="shared" si="40"/>
        <v>1</v>
      </c>
      <c r="AS142" s="15">
        <f t="shared" si="36"/>
        <v>1</v>
      </c>
    </row>
    <row r="143" spans="1:45">
      <c r="A143" t="str">
        <f>'Model output'!A142</f>
        <v>TCGA-EL-A4K1</v>
      </c>
      <c r="B143" s="33">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output'!G142)),AND(ISNUMBER(SEARCH("2",'Model output'!G142)),NOT(ISNUMBER(SEARCH("1 of 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output'!H142="","negative",IF(OR(ISNUMBER(SEARCH("lymph node",'Model output'!H142)),ISNUMBER(SEARCH("gland",'Model output'!H142)),ISNUMBER(SEARCH("lobe",'Model output'!H142)),ISNUMBER(SEARCH("isthmus",'Model output'!H142)),ISNUMBER(SEARCH("mediastinum",'Model output'!H142)),ISNUMBER(SEARCH("Not mentioned",'Model output'!H142)), ISNUMBER(SEARCH("Not applicable",'Model output'!H142)), ISNUMBER(SEARCH("paratracheal",'Model output'!H142)),ISNUMBER(SEARCH("fibroadipose tissue",'Model output'!H142)),ISNUMBER(SEARCH("thyroid node",'Model output'!H142)),ISNUMBER(SEARCH("skeletal muscle",'Model output'!H142)),ISNUMBER(SEARCH("right",'Model output'!H142)),ISNUMBER(SEARCH("left",'Model output'!H142)),ISNUMBER(SEARCH("Not specified",'Model output'!H142))),"negative","positive"))</f>
        <v>negative</v>
      </c>
      <c r="I143">
        <f>IF(OR('Model output'!I142="",'Model output'!I142="Not answered",'Model output'!I142="Not mentioned"),"",IF(ISNUMBER('Model output'!I142),'Model output'!I142,1))</f>
        <v>1</v>
      </c>
      <c r="J143">
        <f>IF(OR('Model output'!J142="",'Model output'!J142="Not answered",'Model output'!J142="Not mentioned"),"",IF(AND(ISNUMBER('Model output'!J142),'Model output'!J142&lt;=I143),'Model output'!J142,IF(AND(ISNUMBER('Model output'!J142), 'Model output'!J142&gt;=DATE(2024,1,1)), MIN(DAY('Model output'!J142), MONTH('Model output'!J142), YEAR('Model output'!J142)), IF(ISNUMBER(SEARCH("0/",'Model output'!J142)),0,IF(ISNUMBER(SEARCH("/",'Model output'!J142)), VALUE(LEFT('Model output'!J142, SEARCH("/",'Model output'!J142)-1)),1)))))</f>
        <v>1</v>
      </c>
      <c r="K143" t="str" cm="1">
        <f t="array" ref="K143">IF(COUNT(FIND({0,1,2,3,4,5,6,7,8,9},'Model output'!K142))&gt;0,'Model output'!K142,"")</f>
        <v>0.4 cm</v>
      </c>
      <c r="L143" s="8" t="str">
        <f t="shared" si="29"/>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 Thyroid Carcinoma, Conventional Type</v>
      </c>
      <c r="O143" t="str">
        <f>IF('Model output'!M142="","",'Model output'!M142)</f>
        <v/>
      </c>
      <c r="P143" t="str">
        <f>IF('Model output'!N142="","",'Model output'!N142)</f>
        <v>2.9 cm</v>
      </c>
      <c r="Q143" t="str">
        <f t="shared" si="35"/>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 ""))</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7" t="str">
        <f>IF('Model output'!S142="","",'Model output'!S142)</f>
        <v>Present, extending into skeletal muscle</v>
      </c>
      <c r="Y143" t="str">
        <f>IF(OR('Model output'!S142="",ISNUMBER(SEARCH("Absent",'Model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1" t="str">
        <f>IF(OR('Model output'!V142="", 'Model output'!V142="No", AND(ISERROR(SEARCH("Positive",'Model output'!V142)), ISNUMBER(SEARCH("Negative",'Model output'!V142))), AND(ISNUMBER(SEARCH("Uninvolved",'Model output'!V142)),NOT(ISNUMBER(SEARCH("margins involved",'Model output'!V142)))), ISNUMBER(SEARCH("not involved",'Model output'!V142)), ISNUMBER(SEARCH("None",'Model output'!V142)), ISNUMBER(SEARCH("Free",'Model output'!V142)), ISNUMBER(SEARCH("1 mm",'Model output'!V142)), ISNUMBER(SEARCH("0.1 CM",'Model output'!V142)), ISNUMBER(SEARCH("less than 0.2 mm",'Model output'!V142)), ISNUMBER(SEARCH("less than 0.5 mm",'Model output'!V142)), ISNUMBER(SEARCH("less than 1.0 mm",'Model output'!V142)), ISNUMBER(SEARCH("noted very close",'Model output'!V142)), ISNUMBER(SEARCH("abut",'Model output'!V142)), ISNUMBER(SEARCH("not mentioned",'Model output'!V142)), ISNUMBER(SEARCH("Cannot be assessed",'Model output'!V142)), ISNUMBER(SEARCH("Not specified",'Model output'!V142)), ISNUMBER(SEARCH("Lymphocyte invasion - present",'Model output'!V142))), "negative", "positive")</f>
        <v>negative</v>
      </c>
      <c r="AE143" s="35"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36" t="str">
        <f t="shared" si="30"/>
        <v>3b</v>
      </c>
      <c r="AG143" s="36" t="str">
        <f t="shared" si="31"/>
        <v>1a</v>
      </c>
      <c r="AH143" s="36" t="str">
        <f t="shared" si="33"/>
        <v>0</v>
      </c>
      <c r="AI143" s="42" t="str">
        <f t="shared" si="34"/>
        <v>II</v>
      </c>
      <c r="AJ143" s="39" t="s">
        <v>843</v>
      </c>
      <c r="AK143" s="41" t="s">
        <v>1086</v>
      </c>
      <c r="AL143" s="41" t="s">
        <v>667</v>
      </c>
      <c r="AM143" s="41" t="s">
        <v>1091</v>
      </c>
      <c r="AN143" s="41" t="s">
        <v>1089</v>
      </c>
      <c r="AO143" s="23">
        <f t="shared" si="37"/>
        <v>1</v>
      </c>
      <c r="AP143" s="1">
        <f t="shared" si="38"/>
        <v>1</v>
      </c>
      <c r="AQ143" s="1">
        <f t="shared" si="39"/>
        <v>1</v>
      </c>
      <c r="AR143" s="1">
        <f t="shared" si="40"/>
        <v>1</v>
      </c>
      <c r="AS143" s="15">
        <f t="shared" si="36"/>
        <v>1</v>
      </c>
    </row>
    <row r="144" spans="1:45">
      <c r="A144" t="str">
        <f>'Model output'!A143</f>
        <v>TCGA-EL-A4K2</v>
      </c>
      <c r="B144" s="33">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output'!G143)),AND(ISNUMBER(SEARCH("2",'Model output'!G143)),NOT(ISNUMBER(SEARCH("1 of 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output'!H143="","negative",IF(OR(ISNUMBER(SEARCH("lymph node",'Model output'!H143)),ISNUMBER(SEARCH("gland",'Model output'!H143)),ISNUMBER(SEARCH("lobe",'Model output'!H143)),ISNUMBER(SEARCH("isthmus",'Model output'!H143)),ISNUMBER(SEARCH("mediastinum",'Model output'!H143)),ISNUMBER(SEARCH("Not mentioned",'Model output'!H143)), ISNUMBER(SEARCH("Not applicable",'Model output'!H143)), ISNUMBER(SEARCH("paratracheal",'Model output'!H143)),ISNUMBER(SEARCH("fibroadipose tissue",'Model output'!H143)),ISNUMBER(SEARCH("thyroid node",'Model output'!H143)),ISNUMBER(SEARCH("skeletal muscle",'Model output'!H143)),ISNUMBER(SEARCH("right",'Model output'!H143)),ISNUMBER(SEARCH("left",'Model output'!H143)),ISNUMBER(SEARCH("Not specified",'Model output'!H143))),"negative","positive"))</f>
        <v>negative</v>
      </c>
      <c r="I144">
        <f>IF(OR('Model output'!I143="",'Model output'!I143="Not answered",'Model output'!I143="Not mentioned"),"",IF(ISNUMBER('Model output'!I143),'Model output'!I143,1))</f>
        <v>1</v>
      </c>
      <c r="J144">
        <f>IF(OR('Model output'!J143="",'Model output'!J143="Not answered",'Model output'!J143="Not mentioned"),"",IF(AND(ISNUMBER('Model output'!J143),'Model output'!J143&lt;=I144),'Model output'!J143,IF(AND(ISNUMBER('Model output'!J143), 'Model output'!J143&gt;=DATE(2024,1,1)), MIN(DAY('Model output'!J143), MONTH('Model output'!J143), YEAR('Model output'!J143)), IF(ISNUMBER(SEARCH("0/",'Model output'!J143)),0,IF(ISNUMBER(SEARCH("/",'Model output'!J143)), VALUE(LEFT('Model output'!J143, SEARCH("/",'Model output'!J143)-1)),1)))))</f>
        <v>0</v>
      </c>
      <c r="K144" t="str" cm="1">
        <f t="array" ref="K144">IF(COUNT(FIND({0,1,2,3,4,5,6,7,8,9},'Model output'!K143))&gt;0,'Model output'!K143,"")</f>
        <v/>
      </c>
      <c r="L144" s="8" t="str">
        <f t="shared" si="29"/>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 Thyroid Carcinoma, Conventional Type</v>
      </c>
      <c r="O144" t="str">
        <f>IF('Model output'!M143="","",'Model output'!M143)</f>
        <v/>
      </c>
      <c r="P144" t="str">
        <f>IF('Model output'!N143="","",'Model output'!N143)</f>
        <v>1.8 cm</v>
      </c>
      <c r="Q144" t="str">
        <f t="shared" si="35"/>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 ""))</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7"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No</v>
      </c>
      <c r="AB144" t="str">
        <f>IF(AA144&lt;&gt;"Yes","",IF(OR('Model output'!U143="",ISNUMBER(SEARCH("Not identified",'Model output'!U143))),"",'Model output'!U143))</f>
        <v/>
      </c>
      <c r="AC144" s="1" t="str">
        <f>IF(OR('Model output'!V143="", 'Model output'!V143="No", AND(ISERROR(SEARCH("Positive",'Model output'!V143)), ISNUMBER(SEARCH("Negative",'Model output'!V143))), AND(ISNUMBER(SEARCH("Uninvolved",'Model output'!V143)),NOT(ISNUMBER(SEARCH("margins involved",'Model output'!V143)))), ISNUMBER(SEARCH("not involved",'Model output'!V143)), ISNUMBER(SEARCH("None",'Model output'!V143)), ISNUMBER(SEARCH("Free",'Model output'!V143)), ISNUMBER(SEARCH("1 mm",'Model output'!V143)), ISNUMBER(SEARCH("0.1 CM",'Model output'!V143)), ISNUMBER(SEARCH("less than 0.2 mm",'Model output'!V143)), ISNUMBER(SEARCH("less than 0.5 mm",'Model output'!V143)), ISNUMBER(SEARCH("less than 1.0 mm",'Model output'!V143)), ISNUMBER(SEARCH("noted very close",'Model output'!V143)), ISNUMBER(SEARCH("abut",'Model output'!V143)), ISNUMBER(SEARCH("not mentioned",'Model output'!V143)), ISNUMBER(SEARCH("Cannot be assessed",'Model output'!V143)), ISNUMBER(SEARCH("Not specified",'Model output'!V143)), ISNUMBER(SEARCH("Lymphocyte invasion - present",'Model output'!V143))), "negative", "positive")</f>
        <v>negative</v>
      </c>
      <c r="AE144" s="35"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6" t="str">
        <f t="shared" si="30"/>
        <v>1b</v>
      </c>
      <c r="AG144" s="36" t="str">
        <f t="shared" si="31"/>
        <v>0</v>
      </c>
      <c r="AH144" s="36" t="str">
        <f t="shared" si="33"/>
        <v>0</v>
      </c>
      <c r="AI144" s="42" t="str">
        <f t="shared" si="34"/>
        <v>I</v>
      </c>
      <c r="AJ144" s="39" t="s">
        <v>844</v>
      </c>
      <c r="AK144" s="41" t="s">
        <v>1087</v>
      </c>
      <c r="AL144" s="41" t="s">
        <v>1088</v>
      </c>
      <c r="AM144" s="41" t="s">
        <v>1091</v>
      </c>
      <c r="AN144" s="41" t="s">
        <v>69</v>
      </c>
      <c r="AO144" s="23">
        <f t="shared" ca="1" si="37"/>
        <v>1</v>
      </c>
      <c r="AP144" s="1">
        <f t="shared" si="38"/>
        <v>1</v>
      </c>
      <c r="AQ144" s="1">
        <f t="shared" si="39"/>
        <v>1</v>
      </c>
      <c r="AR144" s="1">
        <f t="shared" si="40"/>
        <v>1</v>
      </c>
      <c r="AS144" s="15">
        <f t="shared" si="36"/>
        <v>1</v>
      </c>
    </row>
    <row r="145" spans="1:45">
      <c r="A145" t="str">
        <f>'Model output'!A144</f>
        <v>TCGA-EL-A4K4</v>
      </c>
      <c r="B145" s="33">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1a</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1</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output'!G144)),AND(ISNUMBER(SEARCH("2",'Model output'!G144)),NOT(ISNUMBER(SEARCH("1 of 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output'!H144="","negative",IF(OR(ISNUMBER(SEARCH("lymph node",'Model output'!H144)),ISNUMBER(SEARCH("gland",'Model output'!H144)),ISNUMBER(SEARCH("lobe",'Model output'!H144)),ISNUMBER(SEARCH("isthmus",'Model output'!H144)),ISNUMBER(SEARCH("mediastinum",'Model output'!H144)),ISNUMBER(SEARCH("Not mentioned",'Model output'!H144)), ISNUMBER(SEARCH("Not applicable",'Model output'!H144)), ISNUMBER(SEARCH("paratracheal",'Model output'!H144)),ISNUMBER(SEARCH("fibroadipose tissue",'Model output'!H144)),ISNUMBER(SEARCH("thyroid node",'Model output'!H144)),ISNUMBER(SEARCH("skeletal muscle",'Model output'!H144)),ISNUMBER(SEARCH("right",'Model output'!H144)),ISNUMBER(SEARCH("left",'Model output'!H144)),ISNUMBER(SEARCH("Not specified",'Model output'!H144))),"negative","positive"))</f>
        <v>negative</v>
      </c>
      <c r="I145">
        <f>IF(OR('Model output'!I144="",'Model output'!I144="Not answered",'Model output'!I144="Not mentioned"),"",IF(ISNUMBER('Model output'!I144),'Model output'!I144,1))</f>
        <v>15</v>
      </c>
      <c r="J145">
        <f>IF(OR('Model output'!J144="",'Model output'!J144="Not answered",'Model output'!J144="Not mentioned"),"",IF(AND(ISNUMBER('Model output'!J144),'Model output'!J144&lt;=I145),'Model output'!J144,IF(AND(ISNUMBER('Model output'!J144), 'Model output'!J144&gt;=DATE(2024,1,1)), MIN(DAY('Model output'!J144), MONTH('Model output'!J144), YEAR('Model output'!J144)), IF(ISNUMBER(SEARCH("0/",'Model output'!J144)),0,IF(ISNUMBER(SEARCH("/",'Model output'!J144)), VALUE(LEFT('Model output'!J144, SEARCH("/",'Model output'!J144)-1)),1)))))</f>
        <v>4</v>
      </c>
      <c r="K145" t="str" cm="1">
        <f t="array" ref="K145">IF(COUNT(FIND({0,1,2,3,4,5,6,7,8,9},'Model output'!K144))&gt;0,'Model output'!K144,"")</f>
        <v>5 cm</v>
      </c>
      <c r="L145" s="8" t="str">
        <f t="shared" si="29"/>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 Thyroid Carcinoma, Conventional Type</v>
      </c>
      <c r="O145" t="str">
        <f>IF('Model output'!M144="","",'Model output'!M144)</f>
        <v/>
      </c>
      <c r="P145" t="str">
        <f>IF('Model output'!N144="","",'Model output'!N144)</f>
        <v>4.4 cm</v>
      </c>
      <c r="Q145" t="str">
        <f t="shared" si="35"/>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 ""))</f>
        <v>Extrathyroidal extension</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s="17" t="str">
        <f>IF('Model output'!S144="","",'Model output'!S144)</f>
        <v>Present, extending into skeletal muscle</v>
      </c>
      <c r="Y145" t="str">
        <f>IF(OR('Model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1" t="str">
        <f>IF(OR('Model output'!V144="", 'Model output'!V144="No", AND(ISERROR(SEARCH("Positive",'Model output'!V144)), ISNUMBER(SEARCH("Negative",'Model output'!V144))), AND(ISNUMBER(SEARCH("Uninvolved",'Model output'!V144)),NOT(ISNUMBER(SEARCH("margins involved",'Model output'!V144)))), ISNUMBER(SEARCH("not involved",'Model output'!V144)), ISNUMBER(SEARCH("None",'Model output'!V144)), ISNUMBER(SEARCH("Free",'Model output'!V144)), ISNUMBER(SEARCH("1 mm",'Model output'!V144)), ISNUMBER(SEARCH("0.1 CM",'Model output'!V144)), ISNUMBER(SEARCH("less than 0.2 mm",'Model output'!V144)), ISNUMBER(SEARCH("less than 0.5 mm",'Model output'!V144)), ISNUMBER(SEARCH("less than 1.0 mm",'Model output'!V144)), ISNUMBER(SEARCH("noted very close",'Model output'!V144)), ISNUMBER(SEARCH("abut",'Model output'!V144)), ISNUMBER(SEARCH("not mentioned",'Model output'!V144)), ISNUMBER(SEARCH("Cannot be assessed",'Model output'!V144)), ISNUMBER(SEARCH("Not specified",'Model output'!V144)), ISNUMBER(SEARCH("Lymphocyte invasion - present",'Model output'!V144))), "negative", "positive")</f>
        <v>positive</v>
      </c>
      <c r="AE145" s="35"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6" t="str">
        <f t="shared" si="30"/>
        <v>3b</v>
      </c>
      <c r="AG145" s="36" t="str">
        <f t="shared" si="31"/>
        <v>1b</v>
      </c>
      <c r="AH145" s="36" t="str">
        <f t="shared" si="33"/>
        <v>0</v>
      </c>
      <c r="AI145" s="42" t="str">
        <f t="shared" si="34"/>
        <v>I</v>
      </c>
      <c r="AJ145" s="39" t="s">
        <v>843</v>
      </c>
      <c r="AK145" s="41" t="s">
        <v>1086</v>
      </c>
      <c r="AL145" s="41" t="s">
        <v>1087</v>
      </c>
      <c r="AM145" s="41" t="s">
        <v>1091</v>
      </c>
      <c r="AN145" s="41" t="s">
        <v>69</v>
      </c>
      <c r="AO145" s="23">
        <f t="shared" si="37"/>
        <v>1</v>
      </c>
      <c r="AP145" s="1">
        <f t="shared" si="38"/>
        <v>1</v>
      </c>
      <c r="AQ145" s="1">
        <f t="shared" si="39"/>
        <v>1</v>
      </c>
      <c r="AR145" s="1">
        <f t="shared" si="40"/>
        <v>1</v>
      </c>
      <c r="AS145" s="15">
        <f t="shared" si="36"/>
        <v>1</v>
      </c>
    </row>
    <row r="146" spans="1:45">
      <c r="A146" t="str">
        <f>'Model output'!A145</f>
        <v>TCGA-EL-A4K6</v>
      </c>
      <c r="B146" s="33">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1</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output'!G145)),AND(ISNUMBER(SEARCH("2",'Model output'!G145)),NOT(ISNUMBER(SEARCH("1 of 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output'!H145="","negative",IF(OR(ISNUMBER(SEARCH("lymph node",'Model output'!H145)),ISNUMBER(SEARCH("gland",'Model output'!H145)),ISNUMBER(SEARCH("lobe",'Model output'!H145)),ISNUMBER(SEARCH("isthmus",'Model output'!H145)),ISNUMBER(SEARCH("mediastinum",'Model output'!H145)),ISNUMBER(SEARCH("Not mentioned",'Model output'!H145)), ISNUMBER(SEARCH("Not applicable",'Model output'!H145)), ISNUMBER(SEARCH("paratracheal",'Model output'!H145)),ISNUMBER(SEARCH("fibroadipose tissue",'Model output'!H145)),ISNUMBER(SEARCH("thyroid node",'Model output'!H145)),ISNUMBER(SEARCH("skeletal muscle",'Model output'!H145)),ISNUMBER(SEARCH("right",'Model output'!H145)),ISNUMBER(SEARCH("left",'Model output'!H145)),ISNUMBER(SEARCH("Not specified",'Model output'!H145))),"negative","positive"))</f>
        <v>negative</v>
      </c>
      <c r="I146">
        <f>IF(OR('Model output'!I145="",'Model output'!I145="Not answered",'Model output'!I145="Not mentioned"),"",IF(ISNUMBER('Model output'!I145),'Model output'!I145,1))</f>
        <v>39</v>
      </c>
      <c r="J146">
        <f>IF(OR('Model output'!J145="",'Model output'!J145="Not answered",'Model output'!J145="Not mentioned"),"",IF(AND(ISNUMBER('Model output'!J145),'Model output'!J145&lt;=I146),'Model output'!J145,IF(AND(ISNUMBER('Model output'!J145), 'Model output'!J145&gt;=DATE(2024,1,1)), MIN(DAY('Model output'!J145), MONTH('Model output'!J145), YEAR('Model output'!J145)), IF(ISNUMBER(SEARCH("0/",'Model output'!J145)),0,IF(ISNUMBER(SEARCH("/",'Model output'!J145)), VALUE(LEFT('Model output'!J145, SEARCH("/",'Model output'!J145)-1)),1)))))</f>
        <v>3</v>
      </c>
      <c r="K146" t="str" cm="1">
        <f t="array" ref="K146">IF(COUNT(FIND({0,1,2,3,4,5,6,7,8,9},'Model output'!K145))&gt;0,'Model output'!K145,"")</f>
        <v>1.4 cm</v>
      </c>
      <c r="L146" s="8" t="str">
        <f t="shared" si="29"/>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 Thyroid Carcinoma</v>
      </c>
      <c r="O146" t="str">
        <f>IF('Model output'!M145="","",'Model output'!M145)</f>
        <v>Follicular Variant</v>
      </c>
      <c r="P146" t="str">
        <f>IF('Model output'!N145="","",'Model output'!N145)</f>
        <v>6.2 cm</v>
      </c>
      <c r="Q146" t="str">
        <f t="shared" si="35"/>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 ""))</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7" t="str">
        <f>IF('Model output'!S145="","",'Model output'!S145)</f>
        <v>Present</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1" t="str">
        <f>IF(OR('Model output'!V145="", 'Model output'!V145="No", AND(ISERROR(SEARCH("Positive",'Model output'!V145)), ISNUMBER(SEARCH("Negative",'Model output'!V145))), AND(ISNUMBER(SEARCH("Uninvolved",'Model output'!V145)),NOT(ISNUMBER(SEARCH("margins involved",'Model output'!V145)))), ISNUMBER(SEARCH("not involved",'Model output'!V145)), ISNUMBER(SEARCH("None",'Model output'!V145)), ISNUMBER(SEARCH("Free",'Model output'!V145)), ISNUMBER(SEARCH("1 mm",'Model output'!V145)), ISNUMBER(SEARCH("0.1 CM",'Model output'!V145)), ISNUMBER(SEARCH("less than 0.2 mm",'Model output'!V145)), ISNUMBER(SEARCH("less than 0.5 mm",'Model output'!V145)), ISNUMBER(SEARCH("less than 1.0 mm",'Model output'!V145)), ISNUMBER(SEARCH("noted very close",'Model output'!V145)), ISNUMBER(SEARCH("abut",'Model output'!V145)), ISNUMBER(SEARCH("not mentioned",'Model output'!V145)), ISNUMBER(SEARCH("Cannot be assessed",'Model output'!V145)), ISNUMBER(SEARCH("Not specified",'Model output'!V145)), ISNUMBER(SEARCH("Lymphocyte invasion - present",'Model output'!V145))), "negative", "positive")</f>
        <v>negative</v>
      </c>
      <c r="AE146" s="35"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6" t="str">
        <f t="shared" si="30"/>
        <v>3a</v>
      </c>
      <c r="AG146" s="36" t="str">
        <f t="shared" si="31"/>
        <v>1a</v>
      </c>
      <c r="AH146" s="36" t="str">
        <f t="shared" si="33"/>
        <v>0</v>
      </c>
      <c r="AI146" s="42" t="str">
        <f t="shared" si="34"/>
        <v>II</v>
      </c>
      <c r="AJ146" s="39" t="s">
        <v>846</v>
      </c>
      <c r="AK146" s="41" t="s">
        <v>1092</v>
      </c>
      <c r="AL146" s="41" t="s">
        <v>667</v>
      </c>
      <c r="AM146" s="41" t="s">
        <v>1091</v>
      </c>
      <c r="AN146" s="41" t="s">
        <v>1089</v>
      </c>
      <c r="AO146" s="23">
        <f t="shared" ca="1" si="37"/>
        <v>1</v>
      </c>
      <c r="AP146" s="1">
        <f t="shared" si="38"/>
        <v>1</v>
      </c>
      <c r="AQ146" s="1">
        <f t="shared" si="39"/>
        <v>1</v>
      </c>
      <c r="AR146" s="1">
        <f t="shared" si="40"/>
        <v>1</v>
      </c>
      <c r="AS146" s="15">
        <f t="shared" si="36"/>
        <v>1</v>
      </c>
    </row>
    <row r="147" spans="1:45">
      <c r="A147" t="str">
        <f>'Model output'!A146</f>
        <v>TCGA-EL-A4K9</v>
      </c>
      <c r="B147" s="33">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0</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output'!G146)),AND(ISNUMBER(SEARCH("2",'Model output'!G146)),NOT(ISNUMBER(SEARCH("1 of 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output'!H146="","negative",IF(OR(ISNUMBER(SEARCH("lymph node",'Model output'!H146)),ISNUMBER(SEARCH("gland",'Model output'!H146)),ISNUMBER(SEARCH("lobe",'Model output'!H146)),ISNUMBER(SEARCH("isthmus",'Model output'!H146)),ISNUMBER(SEARCH("mediastinum",'Model output'!H146)),ISNUMBER(SEARCH("Not mentioned",'Model output'!H146)), ISNUMBER(SEARCH("Not applicable",'Model output'!H146)), ISNUMBER(SEARCH("paratracheal",'Model output'!H146)),ISNUMBER(SEARCH("fibroadipose tissue",'Model output'!H146)),ISNUMBER(SEARCH("thyroid node",'Model output'!H146)),ISNUMBER(SEARCH("skeletal muscle",'Model output'!H146)),ISNUMBER(SEARCH("right",'Model output'!H146)),ISNUMBER(SEARCH("left",'Model output'!H146)),ISNUMBER(SEARCH("Not specified",'Model output'!H146))),"negative","positive"))</f>
        <v>negative</v>
      </c>
      <c r="I147">
        <f>IF(OR('Model output'!I146="",'Model output'!I146="Not answered",'Model output'!I146="Not mentioned"),"",IF(ISNUMBER('Model output'!I146),'Model output'!I146,1))</f>
        <v>0</v>
      </c>
      <c r="J147">
        <f>IF(OR('Model output'!J146="",'Model output'!J146="Not answered",'Model output'!J146="Not mentioned"),"",IF(AND(ISNUMBER('Model output'!J146),'Model output'!J146&lt;=I147),'Model output'!J146,IF(AND(ISNUMBER('Model output'!J146), 'Model output'!J146&gt;=DATE(2024,1,1)), MIN(DAY('Model output'!J146), MONTH('Model output'!J146), YEAR('Model output'!J146)), IF(ISNUMBER(SEARCH("0/",'Model output'!J146)),0,IF(ISNUMBER(SEARCH("/",'Model output'!J146)), VALUE(LEFT('Model output'!J146, SEARCH("/",'Model output'!J146)-1)),1)))))</f>
        <v>0</v>
      </c>
      <c r="K147" t="str" cm="1">
        <f t="array" ref="K147">IF(COUNT(FIND({0,1,2,3,4,5,6,7,8,9},'Model output'!K146))&gt;0,'Model output'!K146,"")</f>
        <v/>
      </c>
      <c r="L147" s="8" t="str">
        <f t="shared" si="29"/>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 Thyroid Carcinoma, Conventional Type</v>
      </c>
      <c r="O147" t="str">
        <f>IF('Model output'!M146="","",'Model output'!M146)</f>
        <v/>
      </c>
      <c r="P147" t="str">
        <f>IF('Model output'!N146="","",'Model output'!N146)</f>
        <v>1.5 cm</v>
      </c>
      <c r="Q147" t="str">
        <f t="shared" si="35"/>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 ""))</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positive</v>
      </c>
      <c r="X147" s="17" t="str">
        <f>IF('Model output'!S146="","",'Model output'!S146)</f>
        <v>Present, extending into fibroadipose tissue</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1" t="str">
        <f>IF(OR('Model output'!V146="", 'Model output'!V146="No", AND(ISERROR(SEARCH("Positive",'Model output'!V146)), ISNUMBER(SEARCH("Negative",'Model output'!V146))), AND(ISNUMBER(SEARCH("Uninvolved",'Model output'!V146)),NOT(ISNUMBER(SEARCH("margins involved",'Model output'!V146)))), ISNUMBER(SEARCH("not involved",'Model output'!V146)), ISNUMBER(SEARCH("None",'Model output'!V146)), ISNUMBER(SEARCH("Free",'Model output'!V146)), ISNUMBER(SEARCH("1 mm",'Model output'!V146)), ISNUMBER(SEARCH("0.1 CM",'Model output'!V146)), ISNUMBER(SEARCH("less than 0.2 mm",'Model output'!V146)), ISNUMBER(SEARCH("less than 0.5 mm",'Model output'!V146)), ISNUMBER(SEARCH("less than 1.0 mm",'Model output'!V146)), ISNUMBER(SEARCH("noted very close",'Model output'!V146)), ISNUMBER(SEARCH("abut",'Model output'!V146)), ISNUMBER(SEARCH("not mentioned",'Model output'!V146)), ISNUMBER(SEARCH("Cannot be assessed",'Model output'!V146)), ISNUMBER(SEARCH("Not specified",'Model output'!V146)), ISNUMBER(SEARCH("Lymphocyte invasion - present",'Model output'!V146))), "negative", "positive")</f>
        <v>negative</v>
      </c>
      <c r="AE147" s="35"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6" t="str">
        <f t="shared" si="30"/>
        <v>1b</v>
      </c>
      <c r="AG147" s="36" t="str">
        <f t="shared" si="31"/>
        <v>0</v>
      </c>
      <c r="AH147" s="36" t="str">
        <f t="shared" si="33"/>
        <v>0</v>
      </c>
      <c r="AI147" s="42" t="str">
        <f t="shared" si="34"/>
        <v>I</v>
      </c>
      <c r="AJ147" s="39" t="s">
        <v>846</v>
      </c>
      <c r="AK147" s="41" t="s">
        <v>1087</v>
      </c>
      <c r="AL147" s="41" t="s">
        <v>1091</v>
      </c>
      <c r="AM147" s="41" t="s">
        <v>1091</v>
      </c>
      <c r="AN147" s="41" t="s">
        <v>69</v>
      </c>
      <c r="AO147" s="23">
        <f t="shared" ca="1" si="37"/>
        <v>1</v>
      </c>
      <c r="AP147" s="1">
        <f t="shared" si="38"/>
        <v>1</v>
      </c>
      <c r="AQ147" s="1">
        <f t="shared" si="39"/>
        <v>1</v>
      </c>
      <c r="AR147" s="1">
        <f t="shared" si="40"/>
        <v>1</v>
      </c>
      <c r="AS147" s="15">
        <f t="shared" si="36"/>
        <v>1</v>
      </c>
    </row>
    <row r="148" spans="1:45">
      <c r="A148" t="str">
        <f>'Model output'!A147</f>
        <v>TCGA-EL-A4KD</v>
      </c>
      <c r="B148" s="33">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4a</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1</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output'!G147)),AND(ISNUMBER(SEARCH("2",'Model output'!G147)),NOT(ISNUMBER(SEARCH("1 of 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output'!H147="","negative",IF(OR(ISNUMBER(SEARCH("lymph node",'Model output'!H147)),ISNUMBER(SEARCH("gland",'Model output'!H147)),ISNUMBER(SEARCH("lobe",'Model output'!H147)),ISNUMBER(SEARCH("isthmus",'Model output'!H147)),ISNUMBER(SEARCH("mediastinum",'Model output'!H147)),ISNUMBER(SEARCH("Not mentioned",'Model output'!H147)), ISNUMBER(SEARCH("Not applicable",'Model output'!H147)), ISNUMBER(SEARCH("paratracheal",'Model output'!H147)),ISNUMBER(SEARCH("fibroadipose tissue",'Model output'!H147)),ISNUMBER(SEARCH("thyroid node",'Model output'!H147)),ISNUMBER(SEARCH("skeletal muscle",'Model output'!H147)),ISNUMBER(SEARCH("right",'Model output'!H147)),ISNUMBER(SEARCH("left",'Model output'!H147)),ISNUMBER(SEARCH("Not specified",'Model output'!H147))),"negative","positive"))</f>
        <v>negative</v>
      </c>
      <c r="I148">
        <f>IF(OR('Model output'!I147="",'Model output'!I147="Not answered",'Model output'!I147="Not mentioned"),"",IF(ISNUMBER('Model output'!I147),'Model output'!I147,1))</f>
        <v>17</v>
      </c>
      <c r="J148">
        <f>IF(OR('Model output'!J147="",'Model output'!J147="Not answered",'Model output'!J147="Not mentioned"),"",IF(AND(ISNUMBER('Model output'!J147),'Model output'!J147&lt;=I148),'Model output'!J147,IF(AND(ISNUMBER('Model output'!J147), 'Model output'!J147&gt;=DATE(2024,1,1)), MIN(DAY('Model output'!J147), MONTH('Model output'!J147), YEAR('Model output'!J147)), IF(ISNUMBER(SEARCH("0/",'Model output'!J147)),0,IF(ISNUMBER(SEARCH("/",'Model output'!J147)), VALUE(LEFT('Model output'!J147, SEARCH("/",'Model output'!J147)-1)),1)))))</f>
        <v>4</v>
      </c>
      <c r="K148" t="str" cm="1">
        <f t="array" ref="K148">IF(COUNT(FIND({0,1,2,3,4,5,6,7,8,9},'Model output'!K147))&gt;0,'Model output'!K147,"")</f>
        <v/>
      </c>
      <c r="L148" s="8" t="str">
        <f t="shared" si="29"/>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 Thyroid Carcinoma, Follicular Variant</v>
      </c>
      <c r="O148" t="str">
        <f>IF('Model output'!M147="","",'Model output'!M147)</f>
        <v/>
      </c>
      <c r="P148" t="str">
        <f>IF('Model output'!N147="","",'Model output'!N147)</f>
        <v>5.5 cm</v>
      </c>
      <c r="Q148" t="str">
        <f t="shared" si="35"/>
        <v>5.5cm</v>
      </c>
      <c r="R148" cm="1">
        <f t="array" ref="R148">IF(Q148="","",IF(ISNUMBER(SEARCH("cm",Q148)),MAX(VALUE(SUBSTITUTE(_xlfn.FILTERXML("&lt;t&gt;&lt;s&gt;"&amp;SUBSTITUTE(Q148,",","&lt;/s&gt;&lt;s&gt;")&amp;"&lt;/s&gt;&lt;/t&gt;","//s"),"cm",""))),MAX(VALUE(SUBSTITUTE(_xlfn.FILTERXML("&lt;t&gt;&lt;s&gt;"&amp;SUBSTITUTE(Q148,",","&lt;/s&gt;&lt;s&gt;")&amp;"&lt;/s&gt;&lt;/t&gt;","//s"),"mm","")))/10))</f>
        <v>5.5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 ""))</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s="17" t="str">
        <f>IF('Model output'!S147="","",'Model output'!S147)</f>
        <v>Present</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Yes</v>
      </c>
      <c r="AB148" t="str">
        <f>IF(AA148&lt;&gt;"Yes","",IF(OR('Model output'!U147="",ISNUMBER(SEARCH("Not identified",'Model output'!U147))),"",'Model output'!U147))</f>
        <v/>
      </c>
      <c r="AC148" s="1" t="str">
        <f>IF(OR('Model output'!V147="", 'Model output'!V147="No", AND(ISERROR(SEARCH("Positive",'Model output'!V147)), ISNUMBER(SEARCH("Negative",'Model output'!V147))), AND(ISNUMBER(SEARCH("Uninvolved",'Model output'!V147)),NOT(ISNUMBER(SEARCH("margins involved",'Model output'!V147)))), ISNUMBER(SEARCH("not involved",'Model output'!V147)), ISNUMBER(SEARCH("None",'Model output'!V147)), ISNUMBER(SEARCH("Free",'Model output'!V147)), ISNUMBER(SEARCH("1 mm",'Model output'!V147)), ISNUMBER(SEARCH("0.1 CM",'Model output'!V147)), ISNUMBER(SEARCH("less than 0.2 mm",'Model output'!V147)), ISNUMBER(SEARCH("less than 0.5 mm",'Model output'!V147)), ISNUMBER(SEARCH("less than 1.0 mm",'Model output'!V147)), ISNUMBER(SEARCH("noted very close",'Model output'!V147)), ISNUMBER(SEARCH("abut",'Model output'!V147)), ISNUMBER(SEARCH("not mentioned",'Model output'!V147)), ISNUMBER(SEARCH("Cannot be assessed",'Model output'!V147)), ISNUMBER(SEARCH("Not specified",'Model output'!V147)), ISNUMBER(SEARCH("Lymphocyte invasion - present",'Model output'!V147))), "negative", "positive")</f>
        <v>negative</v>
      </c>
      <c r="AE148" s="35"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6" t="str">
        <f t="shared" si="30"/>
        <v>3a</v>
      </c>
      <c r="AG148" s="36" t="str">
        <f t="shared" si="31"/>
        <v>1a</v>
      </c>
      <c r="AH148" s="36" t="str">
        <f t="shared" si="33"/>
        <v>0</v>
      </c>
      <c r="AI148" s="42" t="str">
        <f t="shared" si="34"/>
        <v>I</v>
      </c>
      <c r="AJ148" s="39" t="s">
        <v>846</v>
      </c>
      <c r="AK148" s="41" t="s">
        <v>1092</v>
      </c>
      <c r="AL148" s="41" t="s">
        <v>667</v>
      </c>
      <c r="AM148" s="41" t="s">
        <v>1091</v>
      </c>
      <c r="AN148" s="41" t="s">
        <v>69</v>
      </c>
      <c r="AO148" s="23">
        <f t="shared" ca="1" si="37"/>
        <v>1</v>
      </c>
      <c r="AP148" s="1">
        <f t="shared" si="38"/>
        <v>1</v>
      </c>
      <c r="AQ148" s="1">
        <f t="shared" si="39"/>
        <v>1</v>
      </c>
      <c r="AR148" s="1">
        <f t="shared" si="40"/>
        <v>1</v>
      </c>
      <c r="AS148" s="15">
        <f t="shared" si="36"/>
        <v>1</v>
      </c>
    </row>
    <row r="149" spans="1:45">
      <c r="A149" t="str">
        <f>'Model output'!A148</f>
        <v>TCGA-EL-A4KG</v>
      </c>
      <c r="B149" s="33">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1</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output'!G148)),AND(ISNUMBER(SEARCH("2",'Model output'!G148)),NOT(ISNUMBER(SEARCH("1 of 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output'!H148="","negative",IF(OR(ISNUMBER(SEARCH("lymph node",'Model output'!H148)),ISNUMBER(SEARCH("gland",'Model output'!H148)),ISNUMBER(SEARCH("lobe",'Model output'!H148)),ISNUMBER(SEARCH("isthmus",'Model output'!H148)),ISNUMBER(SEARCH("mediastinum",'Model output'!H148)),ISNUMBER(SEARCH("Not mentioned",'Model output'!H148)), ISNUMBER(SEARCH("Not applicable",'Model output'!H148)), ISNUMBER(SEARCH("paratracheal",'Model output'!H148)),ISNUMBER(SEARCH("fibroadipose tissue",'Model output'!H148)),ISNUMBER(SEARCH("thyroid node",'Model output'!H148)),ISNUMBER(SEARCH("skeletal muscle",'Model output'!H148)),ISNUMBER(SEARCH("right",'Model output'!H148)),ISNUMBER(SEARCH("left",'Model output'!H148)),ISNUMBER(SEARCH("Not specified",'Model output'!H148))),"negative","positive"))</f>
        <v>negative</v>
      </c>
      <c r="I149">
        <f>IF(OR('Model output'!I148="",'Model output'!I148="Not answered",'Model output'!I148="Not mentioned"),"",IF(ISNUMBER('Model output'!I148),'Model output'!I148,1))</f>
        <v>1</v>
      </c>
      <c r="J149">
        <f>IF(OR('Model output'!J148="",'Model output'!J148="Not answered",'Model output'!J148="Not mentioned"),"",IF(AND(ISNUMBER('Model output'!J148),'Model output'!J148&lt;=I149),'Model output'!J148,IF(AND(ISNUMBER('Model output'!J148), 'Model output'!J148&gt;=DATE(2024,1,1)), MIN(DAY('Model output'!J148), MONTH('Model output'!J148), YEAR('Model output'!J148)), IF(ISNUMBER(SEARCH("0/",'Model output'!J148)),0,IF(ISNUMBER(SEARCH("/",'Model output'!J148)), VALUE(LEFT('Model output'!J148, SEARCH("/",'Model output'!J148)-1)),1)))))</f>
        <v>0</v>
      </c>
      <c r="K149" t="str" cm="1">
        <f t="array" ref="K149">IF(COUNT(FIND({0,1,2,3,4,5,6,7,8,9},'Model output'!K148))&gt;0,'Model output'!K148,"")</f>
        <v/>
      </c>
      <c r="L149" s="8" t="str">
        <f t="shared" si="29"/>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 Thyroid Carcinoma, Conventional Type</v>
      </c>
      <c r="O149" t="str">
        <f>IF('Model output'!M148="","",'Model output'!M148)</f>
        <v/>
      </c>
      <c r="P149" t="str">
        <f>IF('Model output'!N148="","",'Model output'!N148)</f>
        <v>2 cm</v>
      </c>
      <c r="Q149" t="str">
        <f t="shared" si="35"/>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 ""))</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7"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1" t="str">
        <f>IF(OR('Model output'!V148="", 'Model output'!V148="No", AND(ISERROR(SEARCH("Positive",'Model output'!V148)), ISNUMBER(SEARCH("Negative",'Model output'!V148))), AND(ISNUMBER(SEARCH("Uninvolved",'Model output'!V148)),NOT(ISNUMBER(SEARCH("margins involved",'Model output'!V148)))), ISNUMBER(SEARCH("not involved",'Model output'!V148)), ISNUMBER(SEARCH("None",'Model output'!V148)), ISNUMBER(SEARCH("Free",'Model output'!V148)), ISNUMBER(SEARCH("1 mm",'Model output'!V148)), ISNUMBER(SEARCH("0.1 CM",'Model output'!V148)), ISNUMBER(SEARCH("less than 0.2 mm",'Model output'!V148)), ISNUMBER(SEARCH("less than 0.5 mm",'Model output'!V148)), ISNUMBER(SEARCH("less than 1.0 mm",'Model output'!V148)), ISNUMBER(SEARCH("noted very close",'Model output'!V148)), ISNUMBER(SEARCH("abut",'Model output'!V148)), ISNUMBER(SEARCH("not mentioned",'Model output'!V148)), ISNUMBER(SEARCH("Cannot be assessed",'Model output'!V148)), ISNUMBER(SEARCH("Not specified",'Model output'!V148)), ISNUMBER(SEARCH("Lymphocyte invasion - present",'Model output'!V148))), "negative", "positive")</f>
        <v>negative</v>
      </c>
      <c r="AE149" s="35"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6" t="str">
        <f t="shared" si="30"/>
        <v>1b</v>
      </c>
      <c r="AG149" s="36" t="str">
        <f t="shared" si="31"/>
        <v>0</v>
      </c>
      <c r="AH149" s="36" t="str">
        <f t="shared" si="33"/>
        <v>0</v>
      </c>
      <c r="AI149" s="42" t="str">
        <f t="shared" si="34"/>
        <v>I</v>
      </c>
      <c r="AJ149" s="39" t="s">
        <v>846</v>
      </c>
      <c r="AK149" s="41" t="s">
        <v>1087</v>
      </c>
      <c r="AL149" s="41" t="s">
        <v>1088</v>
      </c>
      <c r="AM149" s="41" t="s">
        <v>1091</v>
      </c>
      <c r="AN149" s="41" t="s">
        <v>69</v>
      </c>
      <c r="AO149" s="23">
        <f t="shared" ca="1" si="37"/>
        <v>1</v>
      </c>
      <c r="AP149" s="1">
        <f t="shared" si="38"/>
        <v>1</v>
      </c>
      <c r="AQ149" s="1">
        <f t="shared" si="39"/>
        <v>1</v>
      </c>
      <c r="AR149" s="1">
        <f t="shared" si="40"/>
        <v>1</v>
      </c>
      <c r="AS149" s="15">
        <f t="shared" si="36"/>
        <v>1</v>
      </c>
    </row>
    <row r="150" spans="1:45">
      <c r="A150" t="str">
        <f>'Model output'!A149</f>
        <v>TCGA-EL-A4KH</v>
      </c>
      <c r="B150" s="33">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0</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output'!G149)),AND(ISNUMBER(SEARCH("2",'Model output'!G149)),NOT(ISNUMBER(SEARCH("1 of 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output'!H149="","negative",IF(OR(ISNUMBER(SEARCH("lymph node",'Model output'!H149)),ISNUMBER(SEARCH("gland",'Model output'!H149)),ISNUMBER(SEARCH("lobe",'Model output'!H149)),ISNUMBER(SEARCH("isthmus",'Model output'!H149)),ISNUMBER(SEARCH("mediastinum",'Model output'!H149)),ISNUMBER(SEARCH("Not mentioned",'Model output'!H149)), ISNUMBER(SEARCH("Not applicable",'Model output'!H149)), ISNUMBER(SEARCH("paratracheal",'Model output'!H149)),ISNUMBER(SEARCH("fibroadipose tissue",'Model output'!H149)),ISNUMBER(SEARCH("thyroid node",'Model output'!H149)),ISNUMBER(SEARCH("skeletal muscle",'Model output'!H149)),ISNUMBER(SEARCH("right",'Model output'!H149)),ISNUMBER(SEARCH("left",'Model output'!H149)),ISNUMBER(SEARCH("Not specified",'Model output'!H149))),"negative","positive"))</f>
        <v>negative</v>
      </c>
      <c r="I150">
        <f>IF(OR('Model output'!I149="",'Model output'!I149="Not answered",'Model output'!I149="Not mentioned"),"",IF(ISNUMBER('Model output'!I149),'Model output'!I149,1))</f>
        <v>0</v>
      </c>
      <c r="J150">
        <f>IF(OR('Model output'!J149="",'Model output'!J149="Not answered",'Model output'!J149="Not mentioned"),"",IF(AND(ISNUMBER('Model output'!J149),'Model output'!J149&lt;=I150),'Model output'!J149,IF(AND(ISNUMBER('Model output'!J149), 'Model output'!J149&gt;=DATE(2024,1,1)), MIN(DAY('Model output'!J149), MONTH('Model output'!J149), YEAR('Model output'!J149)), IF(ISNUMBER(SEARCH("0/",'Model output'!J149)),0,IF(ISNUMBER(SEARCH("/",'Model output'!J149)), VALUE(LEFT('Model output'!J149, SEARCH("/",'Model output'!J149)-1)),1)))))</f>
        <v>0</v>
      </c>
      <c r="K150" t="str" cm="1">
        <f t="array" ref="K150">IF(COUNT(FIND({0,1,2,3,4,5,6,7,8,9},'Model output'!K149))&gt;0,'Model output'!K149,"")</f>
        <v/>
      </c>
      <c r="L150" s="8" t="str">
        <f t="shared" si="29"/>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 Thyroid Carcinoma</v>
      </c>
      <c r="O150" t="str">
        <f>IF('Model output'!M149="","",'Model output'!M149)</f>
        <v>Follicular Variant</v>
      </c>
      <c r="P150" t="str">
        <f>IF('Model output'!N149="","",'Model output'!N149)</f>
        <v>2.1 cm</v>
      </c>
      <c r="Q150" t="str">
        <f t="shared" si="35"/>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1</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 ""))</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7"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1" t="str">
        <f>IF(OR('Model output'!V149="", 'Model output'!V149="No", AND(ISERROR(SEARCH("Positive",'Model output'!V149)), ISNUMBER(SEARCH("Negative",'Model output'!V149))), AND(ISNUMBER(SEARCH("Uninvolved",'Model output'!V149)),NOT(ISNUMBER(SEARCH("margins involved",'Model output'!V149)))), ISNUMBER(SEARCH("not involved",'Model output'!V149)), ISNUMBER(SEARCH("None",'Model output'!V149)), ISNUMBER(SEARCH("Free",'Model output'!V149)), ISNUMBER(SEARCH("1 mm",'Model output'!V149)), ISNUMBER(SEARCH("0.1 CM",'Model output'!V149)), ISNUMBER(SEARCH("less than 0.2 mm",'Model output'!V149)), ISNUMBER(SEARCH("less than 0.5 mm",'Model output'!V149)), ISNUMBER(SEARCH("less than 1.0 mm",'Model output'!V149)), ISNUMBER(SEARCH("noted very close",'Model output'!V149)), ISNUMBER(SEARCH("abut",'Model output'!V149)), ISNUMBER(SEARCH("not mentioned",'Model output'!V149)), ISNUMBER(SEARCH("Cannot be assessed",'Model output'!V149)), ISNUMBER(SEARCH("Not specified",'Model output'!V149)), ISNUMBER(SEARCH("Lymphocyte invasion - present",'Model output'!V149))), "negative", "positive")</f>
        <v>negative</v>
      </c>
      <c r="AE150" s="35"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6" t="str">
        <f t="shared" si="30"/>
        <v>2</v>
      </c>
      <c r="AG150" s="36" t="str">
        <f t="shared" si="31"/>
        <v>0</v>
      </c>
      <c r="AH150" s="36" t="str">
        <f t="shared" si="33"/>
        <v>0</v>
      </c>
      <c r="AI150" s="42" t="str">
        <f t="shared" si="34"/>
        <v>I</v>
      </c>
      <c r="AJ150" s="39" t="s">
        <v>844</v>
      </c>
      <c r="AK150" s="41" t="s">
        <v>1090</v>
      </c>
      <c r="AL150" s="41" t="s">
        <v>1091</v>
      </c>
      <c r="AM150" s="41" t="s">
        <v>1091</v>
      </c>
      <c r="AN150" s="41" t="s">
        <v>69</v>
      </c>
      <c r="AO150" s="23">
        <f t="shared" ca="1" si="37"/>
        <v>1</v>
      </c>
      <c r="AP150" s="1">
        <f t="shared" si="38"/>
        <v>1</v>
      </c>
      <c r="AQ150" s="1">
        <f t="shared" si="39"/>
        <v>1</v>
      </c>
      <c r="AR150" s="1">
        <f t="shared" si="40"/>
        <v>1</v>
      </c>
      <c r="AS150" s="15">
        <f t="shared" si="36"/>
        <v>1</v>
      </c>
    </row>
    <row r="151" spans="1:45">
      <c r="A151" t="str">
        <f>'Model output'!A150</f>
        <v>TCGA-EL-A4KI</v>
      </c>
      <c r="B151" s="33">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3</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0</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output'!G150)),AND(ISNUMBER(SEARCH("2",'Model output'!G150)),NOT(ISNUMBER(SEARCH("1 of 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output'!H150="","negative",IF(OR(ISNUMBER(SEARCH("lymph node",'Model output'!H150)),ISNUMBER(SEARCH("gland",'Model output'!H150)),ISNUMBER(SEARCH("lobe",'Model output'!H150)),ISNUMBER(SEARCH("isthmus",'Model output'!H150)),ISNUMBER(SEARCH("mediastinum",'Model output'!H150)),ISNUMBER(SEARCH("Not mentioned",'Model output'!H150)), ISNUMBER(SEARCH("Not applicable",'Model output'!H150)), ISNUMBER(SEARCH("paratracheal",'Model output'!H150)),ISNUMBER(SEARCH("fibroadipose tissue",'Model output'!H150)),ISNUMBER(SEARCH("thyroid node",'Model output'!H150)),ISNUMBER(SEARCH("skeletal muscle",'Model output'!H150)),ISNUMBER(SEARCH("right",'Model output'!H150)),ISNUMBER(SEARCH("left",'Model output'!H150)),ISNUMBER(SEARCH("Not specified",'Model output'!H150))),"negative","positive"))</f>
        <v>negative</v>
      </c>
      <c r="I151">
        <f>IF(OR('Model output'!I150="",'Model output'!I150="Not answered",'Model output'!I150="Not mentioned"),"",IF(ISNUMBER('Model output'!I150),'Model output'!I150,1))</f>
        <v>1</v>
      </c>
      <c r="J151">
        <f>IF(OR('Model output'!J150="",'Model output'!J150="Not answered",'Model output'!J150="Not mentioned"),"",IF(AND(ISNUMBER('Model output'!J150),'Model output'!J150&lt;=I151),'Model output'!J150,IF(AND(ISNUMBER('Model output'!J150), 'Model output'!J150&gt;=DATE(2024,1,1)), MIN(DAY('Model output'!J150), MONTH('Model output'!J150), YEAR('Model output'!J150)), IF(ISNUMBER(SEARCH("0/",'Model output'!J150)),0,IF(ISNUMBER(SEARCH("/",'Model output'!J150)), VALUE(LEFT('Model output'!J150, SEARCH("/",'Model output'!J150)-1)),1)))))</f>
        <v>0</v>
      </c>
      <c r="K151" t="str" cm="1">
        <f t="array" ref="K151">IF(COUNT(FIND({0,1,2,3,4,5,6,7,8,9},'Model output'!K150))&gt;0,'Model output'!K150,"")</f>
        <v/>
      </c>
      <c r="L151" s="8" t="str">
        <f t="shared" si="29"/>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 Thyroid Carcinoma</v>
      </c>
      <c r="O151" t="str">
        <f>IF('Model output'!M150="","",'Model output'!M150)</f>
        <v>With higher-grade insular areas and necrosis</v>
      </c>
      <c r="P151" t="str">
        <f>IF('Model output'!N150="","",'Model output'!N150)</f>
        <v>3.4 cm</v>
      </c>
      <c r="Q151" t="str">
        <f t="shared" si="35"/>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 ""))</f>
        <v>Favor into fibrous tissue</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7" t="str">
        <f>IF('Model output'!S150="","",'Model output'!S150)</f>
        <v>Yes</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Yes</v>
      </c>
      <c r="AB151" t="str">
        <f>IF(AA151&lt;&gt;"Yes","",IF(OR('Model output'!U150="",ISNUMBER(SEARCH("Not identified",'Model output'!U150))),"",'Model output'!U150))</f>
        <v/>
      </c>
      <c r="AC151" s="1" t="str">
        <f>IF(OR('Model output'!V150="", 'Model output'!V150="No", AND(ISERROR(SEARCH("Positive",'Model output'!V150)), ISNUMBER(SEARCH("Negative",'Model output'!V150))), AND(ISNUMBER(SEARCH("Uninvolved",'Model output'!V150)),NOT(ISNUMBER(SEARCH("margins involved",'Model output'!V150)))), ISNUMBER(SEARCH("not involved",'Model output'!V150)), ISNUMBER(SEARCH("None",'Model output'!V150)), ISNUMBER(SEARCH("Free",'Model output'!V150)), ISNUMBER(SEARCH("1 mm",'Model output'!V150)), ISNUMBER(SEARCH("0.1 CM",'Model output'!V150)), ISNUMBER(SEARCH("less than 0.2 mm",'Model output'!V150)), ISNUMBER(SEARCH("less than 0.5 mm",'Model output'!V150)), ISNUMBER(SEARCH("less than 1.0 mm",'Model output'!V150)), ISNUMBER(SEARCH("noted very close",'Model output'!V150)), ISNUMBER(SEARCH("abut",'Model output'!V150)), ISNUMBER(SEARCH("not mentioned",'Model output'!V150)), ISNUMBER(SEARCH("Cannot be assessed",'Model output'!V150)), ISNUMBER(SEARCH("Not specified",'Model output'!V150)), ISNUMBER(SEARCH("Lymphocyte invasion - present",'Model output'!V150))), "negative", "positive")</f>
        <v>negative</v>
      </c>
      <c r="AE151" s="35"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6" t="str">
        <f t="shared" si="30"/>
        <v>2</v>
      </c>
      <c r="AG151" s="36" t="str">
        <f t="shared" si="31"/>
        <v>0</v>
      </c>
      <c r="AH151" s="36" t="str">
        <f t="shared" si="33"/>
        <v>0</v>
      </c>
      <c r="AI151" s="42" t="str">
        <f t="shared" si="34"/>
        <v>I</v>
      </c>
      <c r="AJ151" s="39" t="s">
        <v>846</v>
      </c>
      <c r="AK151" s="41" t="s">
        <v>1090</v>
      </c>
      <c r="AL151" s="41" t="s">
        <v>1088</v>
      </c>
      <c r="AM151" s="41" t="s">
        <v>1091</v>
      </c>
      <c r="AN151" s="41" t="s">
        <v>69</v>
      </c>
      <c r="AO151" s="23">
        <f t="shared" ca="1" si="37"/>
        <v>1</v>
      </c>
      <c r="AP151" s="1">
        <f t="shared" si="38"/>
        <v>1</v>
      </c>
      <c r="AQ151" s="1">
        <f t="shared" si="39"/>
        <v>1</v>
      </c>
      <c r="AR151" s="1">
        <f t="shared" si="40"/>
        <v>1</v>
      </c>
      <c r="AS151" s="15">
        <f t="shared" si="36"/>
        <v>1</v>
      </c>
    </row>
    <row r="152" spans="1:45">
      <c r="A152" t="str">
        <f>'Model output'!A151</f>
        <v>TCGA-EM-A1CU</v>
      </c>
      <c r="B152" s="33">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output'!G151)),AND(ISNUMBER(SEARCH("2",'Model output'!G151)),NOT(ISNUMBER(SEARCH("1 of 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lateral</v>
      </c>
      <c r="H152" t="str">
        <f>IF('Model output'!H151="","negative",IF(OR(ISNUMBER(SEARCH("lymph node",'Model output'!H151)),ISNUMBER(SEARCH("gland",'Model output'!H151)),ISNUMBER(SEARCH("lobe",'Model output'!H151)),ISNUMBER(SEARCH("isthmus",'Model output'!H151)),ISNUMBER(SEARCH("mediastinum",'Model output'!H151)),ISNUMBER(SEARCH("Not mentioned",'Model output'!H151)), ISNUMBER(SEARCH("Not applicable",'Model output'!H151)), ISNUMBER(SEARCH("paratracheal",'Model output'!H151)),ISNUMBER(SEARCH("fibroadipose tissue",'Model output'!H151)),ISNUMBER(SEARCH("thyroid node",'Model output'!H151)),ISNUMBER(SEARCH("skeletal muscle",'Model output'!H151)),ISNUMBER(SEARCH("right",'Model output'!H151)),ISNUMBER(SEARCH("left",'Model output'!H151)),ISNUMBER(SEARCH("Not specified",'Model output'!H151))),"negative","positive"))</f>
        <v>negative</v>
      </c>
      <c r="I152">
        <f>IF(OR('Model output'!I151="",'Model output'!I151="Not answered",'Model output'!I151="Not mentioned"),"",IF(ISNUMBER('Model output'!I151),'Model output'!I151,1))</f>
        <v>20</v>
      </c>
      <c r="J152">
        <f>IF(OR('Model output'!J151="",'Model output'!J151="Not answered",'Model output'!J151="Not mentioned"),"",IF(AND(ISNUMBER('Model output'!J151),'Model output'!J151&lt;=I152),'Model output'!J151,IF(AND(ISNUMBER('Model output'!J151), 'Model output'!J151&gt;=DATE(2024,1,1)), MIN(DAY('Model output'!J151), MONTH('Model output'!J151), YEAR('Model output'!J151)), IF(ISNUMBER(SEARCH("0/",'Model output'!J151)),0,IF(ISNUMBER(SEARCH("/",'Model output'!J151)), VALUE(LEFT('Model output'!J151, SEARCH("/",'Model output'!J151)-1)),1)))))</f>
        <v>1</v>
      </c>
      <c r="K152" t="str" cm="1">
        <f t="array" ref="K152">IF(COUNT(FIND({0,1,2,3,4,5,6,7,8,9},'Model output'!K151))&gt;0,'Model output'!K151,"")</f>
        <v/>
      </c>
      <c r="L152" s="8" t="str">
        <f t="shared" si="29"/>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 classical type</v>
      </c>
      <c r="O152" t="str">
        <f>IF('Model output'!M151="","",'Model output'!M151)</f>
        <v/>
      </c>
      <c r="P152" t="str">
        <f>IF('Model output'!N151="","",'Model output'!N151)</f>
        <v>6.5 cm</v>
      </c>
      <c r="Q152" t="str">
        <f t="shared" si="35"/>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t="str">
        <f>IF('Model output'!O151="","",'Model output'!O151)</f>
        <v>2 (one in left lobe and one in right lobe)</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 ""))</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7"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Yes</v>
      </c>
      <c r="AB152" t="str">
        <f>IF(AA152&lt;&gt;"Yes","",IF(OR('Model output'!U151="",ISNUMBER(SEARCH("Not identified",'Model output'!U151))),"",'Model output'!U151))</f>
        <v/>
      </c>
      <c r="AC152" s="1" t="str">
        <f>IF(OR('Model output'!V151="", 'Model output'!V151="No", AND(ISERROR(SEARCH("Positive",'Model output'!V151)), ISNUMBER(SEARCH("Negative",'Model output'!V151))), AND(ISNUMBER(SEARCH("Uninvolved",'Model output'!V151)),NOT(ISNUMBER(SEARCH("margins involved",'Model output'!V151)))), ISNUMBER(SEARCH("not involved",'Model output'!V151)), ISNUMBER(SEARCH("None",'Model output'!V151)), ISNUMBER(SEARCH("Free",'Model output'!V151)), ISNUMBER(SEARCH("1 mm",'Model output'!V151)), ISNUMBER(SEARCH("0.1 CM",'Model output'!V151)), ISNUMBER(SEARCH("less than 0.2 mm",'Model output'!V151)), ISNUMBER(SEARCH("less than 0.5 mm",'Model output'!V151)), ISNUMBER(SEARCH("less than 1.0 mm",'Model output'!V151)), ISNUMBER(SEARCH("noted very close",'Model output'!V151)), ISNUMBER(SEARCH("abut",'Model output'!V151)), ISNUMBER(SEARCH("not mentioned",'Model output'!V151)), ISNUMBER(SEARCH("Cannot be assessed",'Model output'!V151)), ISNUMBER(SEARCH("Not specified",'Model output'!V151)), ISNUMBER(SEARCH("Lymphocyte invasion - present",'Model output'!V151))), "negative", "positive")</f>
        <v>negative</v>
      </c>
      <c r="AE152" s="35"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intermediate</v>
      </c>
      <c r="AF152" s="36" t="str">
        <f t="shared" si="30"/>
        <v>3a</v>
      </c>
      <c r="AG152" s="36" t="str">
        <f t="shared" si="31"/>
        <v>1b</v>
      </c>
      <c r="AH152" s="36" t="str">
        <f t="shared" si="33"/>
        <v>0</v>
      </c>
      <c r="AI152" s="42" t="str">
        <f t="shared" si="34"/>
        <v>I</v>
      </c>
      <c r="AJ152" s="39" t="s">
        <v>844</v>
      </c>
      <c r="AK152" s="41" t="s">
        <v>1092</v>
      </c>
      <c r="AL152" s="41" t="s">
        <v>667</v>
      </c>
      <c r="AM152" s="41" t="s">
        <v>1091</v>
      </c>
      <c r="AN152" s="41" t="s">
        <v>69</v>
      </c>
      <c r="AO152" s="23">
        <f t="shared" ca="1" si="37"/>
        <v>0</v>
      </c>
      <c r="AP152" s="1">
        <f t="shared" si="38"/>
        <v>1</v>
      </c>
      <c r="AQ152" s="1">
        <f t="shared" si="39"/>
        <v>0</v>
      </c>
      <c r="AR152" s="1">
        <f t="shared" si="40"/>
        <v>1</v>
      </c>
      <c r="AS152" s="15">
        <f t="shared" si="36"/>
        <v>1</v>
      </c>
    </row>
    <row r="153" spans="1:45">
      <c r="A153" t="str">
        <f>'Model output'!A152</f>
        <v>TCGA-EM-A1CV</v>
      </c>
      <c r="B153" s="33">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output'!G152)),AND(ISNUMBER(SEARCH("2",'Model output'!G152)),NOT(ISNUMBER(SEARCH("1 of 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output'!H152="","negative",IF(OR(ISNUMBER(SEARCH("lymph node",'Model output'!H152)),ISNUMBER(SEARCH("gland",'Model output'!H152)),ISNUMBER(SEARCH("lobe",'Model output'!H152)),ISNUMBER(SEARCH("isthmus",'Model output'!H152)),ISNUMBER(SEARCH("mediastinum",'Model output'!H152)),ISNUMBER(SEARCH("Not mentioned",'Model output'!H152)), ISNUMBER(SEARCH("Not applicable",'Model output'!H152)), ISNUMBER(SEARCH("paratracheal",'Model output'!H152)),ISNUMBER(SEARCH("fibroadipose tissue",'Model output'!H152)),ISNUMBER(SEARCH("thyroid node",'Model output'!H152)),ISNUMBER(SEARCH("skeletal muscle",'Model output'!H152)),ISNUMBER(SEARCH("right",'Model output'!H152)),ISNUMBER(SEARCH("left",'Model output'!H152)),ISNUMBER(SEARCH("Not specified",'Model output'!H152))),"negative","positive"))</f>
        <v>negative</v>
      </c>
      <c r="I153">
        <f>IF(OR('Model output'!I152="",'Model output'!I152="Not answered",'Model output'!I152="Not mentioned"),"",IF(ISNUMBER('Model output'!I152),'Model output'!I152,1))</f>
        <v>3</v>
      </c>
      <c r="J153">
        <f>IF(OR('Model output'!J152="",'Model output'!J152="Not answered",'Model output'!J152="Not mentioned"),"",IF(AND(ISNUMBER('Model output'!J152),'Model output'!J152&lt;=I153),'Model output'!J152,IF(AND(ISNUMBER('Model output'!J152), 'Model output'!J152&gt;=DATE(2024,1,1)), MIN(DAY('Model output'!J152), MONTH('Model output'!J152), YEAR('Model output'!J152)), IF(ISNUMBER(SEARCH("0/",'Model output'!J152)),0,IF(ISNUMBER(SEARCH("/",'Model output'!J152)), VALUE(LEFT('Model output'!J152, SEARCH("/",'Model output'!J152)-1)),1)))))</f>
        <v>0</v>
      </c>
      <c r="K153" t="str" cm="1">
        <f t="array" ref="K153">IF(COUNT(FIND({0,1,2,3,4,5,6,7,8,9},'Model output'!K152))&gt;0,'Model output'!K152,"")</f>
        <v/>
      </c>
      <c r="L153" s="8" t="str">
        <f t="shared" si="29"/>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Follicular variant</v>
      </c>
      <c r="P153" t="str">
        <f>IF('Model output'!N152="","",'Model output'!N152)</f>
        <v>1.1cm</v>
      </c>
      <c r="Q153" t="str">
        <f t="shared" si="35"/>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 ""))</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7"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1" t="str">
        <f>IF(OR('Model output'!V152="", 'Model output'!V152="No", AND(ISERROR(SEARCH("Positive",'Model output'!V152)), ISNUMBER(SEARCH("Negative",'Model output'!V152))), AND(ISNUMBER(SEARCH("Uninvolved",'Model output'!V152)),NOT(ISNUMBER(SEARCH("margins involved",'Model output'!V152)))), ISNUMBER(SEARCH("not involved",'Model output'!V152)), ISNUMBER(SEARCH("None",'Model output'!V152)), ISNUMBER(SEARCH("Free",'Model output'!V152)), ISNUMBER(SEARCH("1 mm",'Model output'!V152)), ISNUMBER(SEARCH("0.1 CM",'Model output'!V152)), ISNUMBER(SEARCH("less than 0.2 mm",'Model output'!V152)), ISNUMBER(SEARCH("less than 0.5 mm",'Model output'!V152)), ISNUMBER(SEARCH("less than 1.0 mm",'Model output'!V152)), ISNUMBER(SEARCH("noted very close",'Model output'!V152)), ISNUMBER(SEARCH("abut",'Model output'!V152)), ISNUMBER(SEARCH("not mentioned",'Model output'!V152)), ISNUMBER(SEARCH("Cannot be assessed",'Model output'!V152)), ISNUMBER(SEARCH("Not specified",'Model output'!V152)), ISNUMBER(SEARCH("Lymphocyte invasion - present",'Model output'!V152))), "negative", "positive")</f>
        <v>negative</v>
      </c>
      <c r="AE153" s="35"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6" t="str">
        <f t="shared" si="30"/>
        <v>1b</v>
      </c>
      <c r="AG153" s="36" t="str">
        <f t="shared" si="31"/>
        <v>0</v>
      </c>
      <c r="AH153" s="36" t="str">
        <f t="shared" si="33"/>
        <v>0</v>
      </c>
      <c r="AI153" s="42" t="str">
        <f t="shared" si="34"/>
        <v>I</v>
      </c>
      <c r="AJ153" s="39" t="s">
        <v>844</v>
      </c>
      <c r="AK153" s="41" t="s">
        <v>1087</v>
      </c>
      <c r="AL153" s="41" t="s">
        <v>1088</v>
      </c>
      <c r="AM153" s="41" t="s">
        <v>1091</v>
      </c>
      <c r="AN153" s="41" t="s">
        <v>69</v>
      </c>
      <c r="AO153" s="23">
        <f t="shared" ca="1" si="37"/>
        <v>1</v>
      </c>
      <c r="AP153" s="1">
        <f t="shared" si="38"/>
        <v>1</v>
      </c>
      <c r="AQ153" s="1">
        <f t="shared" si="39"/>
        <v>1</v>
      </c>
      <c r="AR153" s="1">
        <f t="shared" si="40"/>
        <v>1</v>
      </c>
      <c r="AS153" s="15">
        <f t="shared" si="36"/>
        <v>1</v>
      </c>
    </row>
    <row r="154" spans="1:45">
      <c r="A154" t="str">
        <f>'Model output'!A153</f>
        <v>TCGA-EM-A1CW</v>
      </c>
      <c r="B154" s="33">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output'!G153)),AND(ISNUMBER(SEARCH("2",'Model output'!G153)),NOT(ISNUMBER(SEARCH("1 of 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output'!H153="","negative",IF(OR(ISNUMBER(SEARCH("lymph node",'Model output'!H153)),ISNUMBER(SEARCH("gland",'Model output'!H153)),ISNUMBER(SEARCH("lobe",'Model output'!H153)),ISNUMBER(SEARCH("isthmus",'Model output'!H153)),ISNUMBER(SEARCH("mediastinum",'Model output'!H153)),ISNUMBER(SEARCH("Not mentioned",'Model output'!H153)), ISNUMBER(SEARCH("Not applicable",'Model output'!H153)), ISNUMBER(SEARCH("paratracheal",'Model output'!H153)),ISNUMBER(SEARCH("fibroadipose tissue",'Model output'!H153)),ISNUMBER(SEARCH("thyroid node",'Model output'!H153)),ISNUMBER(SEARCH("skeletal muscle",'Model output'!H153)),ISNUMBER(SEARCH("right",'Model output'!H153)),ISNUMBER(SEARCH("left",'Model output'!H153)),ISNUMBER(SEARCH("Not specified",'Model output'!H153))),"negative","positive"))</f>
        <v>negative</v>
      </c>
      <c r="I154">
        <f>IF(OR('Model output'!I153="",'Model output'!I153="Not answered",'Model output'!I153="Not mentioned"),"",IF(ISNUMBER('Model output'!I153),'Model output'!I153,1))</f>
        <v>1</v>
      </c>
      <c r="J154">
        <f>IF(OR('Model output'!J153="",'Model output'!J153="Not answered",'Model output'!J153="Not mentioned"),"",IF(AND(ISNUMBER('Model output'!J153),'Model output'!J153&lt;=I154),'Model output'!J153,IF(AND(ISNUMBER('Model output'!J153), 'Model output'!J153&gt;=DATE(2024,1,1)), MIN(DAY('Model output'!J153), MONTH('Model output'!J153), YEAR('Model output'!J153)), IF(ISNUMBER(SEARCH("0/",'Model output'!J153)),0,IF(ISNUMBER(SEARCH("/",'Model output'!J153)), VALUE(LEFT('Model output'!J153, SEARCH("/",'Model output'!J153)-1)),1)))))</f>
        <v>0</v>
      </c>
      <c r="K154" t="str" cm="1">
        <f t="array" ref="K154">IF(COUNT(FIND({0,1,2,3,4,5,6,7,8,9},'Model output'!K153))&gt;0,'Model output'!K153,"")</f>
        <v/>
      </c>
      <c r="L154" s="8" t="str">
        <f t="shared" si="29"/>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5"/>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 ""))</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7"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1" t="str">
        <f>IF(OR('Model output'!V153="", 'Model output'!V153="No", AND(ISERROR(SEARCH("Positive",'Model output'!V153)), ISNUMBER(SEARCH("Negative",'Model output'!V153))), AND(ISNUMBER(SEARCH("Uninvolved",'Model output'!V153)),NOT(ISNUMBER(SEARCH("margins involved",'Model output'!V153)))), ISNUMBER(SEARCH("not involved",'Model output'!V153)), ISNUMBER(SEARCH("None",'Model output'!V153)), ISNUMBER(SEARCH("Free",'Model output'!V153)), ISNUMBER(SEARCH("1 mm",'Model output'!V153)), ISNUMBER(SEARCH("0.1 CM",'Model output'!V153)), ISNUMBER(SEARCH("less than 0.2 mm",'Model output'!V153)), ISNUMBER(SEARCH("less than 0.5 mm",'Model output'!V153)), ISNUMBER(SEARCH("less than 1.0 mm",'Model output'!V153)), ISNUMBER(SEARCH("noted very close",'Model output'!V153)), ISNUMBER(SEARCH("abut",'Model output'!V153)), ISNUMBER(SEARCH("not mentioned",'Model output'!V153)), ISNUMBER(SEARCH("Cannot be assessed",'Model output'!V153)), ISNUMBER(SEARCH("Not specified",'Model output'!V153)), ISNUMBER(SEARCH("Lymphocyte invasion - present",'Model output'!V153))), "negative", "positive")</f>
        <v>negative</v>
      </c>
      <c r="AE154" s="35"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6" t="str">
        <f t="shared" si="30"/>
        <v>3a</v>
      </c>
      <c r="AG154" s="36" t="str">
        <f t="shared" si="31"/>
        <v>0</v>
      </c>
      <c r="AH154" s="36" t="str">
        <f t="shared" si="33"/>
        <v>0</v>
      </c>
      <c r="AI154" s="42" t="str">
        <f t="shared" si="34"/>
        <v>I</v>
      </c>
      <c r="AJ154" s="39" t="s">
        <v>844</v>
      </c>
      <c r="AK154" s="41" t="s">
        <v>1092</v>
      </c>
      <c r="AL154" s="41" t="s">
        <v>1088</v>
      </c>
      <c r="AM154" s="41" t="s">
        <v>1091</v>
      </c>
      <c r="AN154" s="41" t="s">
        <v>69</v>
      </c>
      <c r="AO154" s="23">
        <f t="shared" ca="1" si="37"/>
        <v>1</v>
      </c>
      <c r="AP154" s="1">
        <f t="shared" si="38"/>
        <v>1</v>
      </c>
      <c r="AQ154" s="1">
        <f t="shared" si="39"/>
        <v>1</v>
      </c>
      <c r="AR154" s="1">
        <f t="shared" si="40"/>
        <v>1</v>
      </c>
      <c r="AS154" s="15">
        <f t="shared" si="36"/>
        <v>1</v>
      </c>
    </row>
    <row r="155" spans="1:45">
      <c r="A155" t="str">
        <f>'Model output'!A154</f>
        <v>TCGA-EM-A1YA</v>
      </c>
      <c r="B155" s="33">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output'!G154)),AND(ISNUMBER(SEARCH("2",'Model output'!G154)),NOT(ISNUMBER(SEARCH("1 of 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output'!H154="","negative",IF(OR(ISNUMBER(SEARCH("lymph node",'Model output'!H154)),ISNUMBER(SEARCH("gland",'Model output'!H154)),ISNUMBER(SEARCH("lobe",'Model output'!H154)),ISNUMBER(SEARCH("isthmus",'Model output'!H154)),ISNUMBER(SEARCH("mediastinum",'Model output'!H154)),ISNUMBER(SEARCH("Not mentioned",'Model output'!H154)), ISNUMBER(SEARCH("Not applicable",'Model output'!H154)), ISNUMBER(SEARCH("paratracheal",'Model output'!H154)),ISNUMBER(SEARCH("fibroadipose tissue",'Model output'!H154)),ISNUMBER(SEARCH("thyroid node",'Model output'!H154)),ISNUMBER(SEARCH("skeletal muscle",'Model output'!H154)),ISNUMBER(SEARCH("right",'Model output'!H154)),ISNUMBER(SEARCH("left",'Model output'!H154)),ISNUMBER(SEARCH("Not specified",'Model output'!H154))),"negative","positive"))</f>
        <v>negative</v>
      </c>
      <c r="I155" t="str">
        <f>IF(OR('Model output'!I154="",'Model output'!I154="Not answered",'Model output'!I154="Not mentioned"),"",IF(ISNUMBER('Model output'!I154),'Model output'!I154,1))</f>
        <v/>
      </c>
      <c r="J155" t="str">
        <f>IF(OR('Model output'!J154="",'Model output'!J154="Not answered",'Model output'!J154="Not mentioned"),"",IF(AND(ISNUMBER('Model output'!J154),'Model output'!J154&lt;=I155),'Model output'!J154,IF(AND(ISNUMBER('Model output'!J154), 'Model output'!J154&gt;=DATE(2024,1,1)), MIN(DAY('Model output'!J154), MONTH('Model output'!J154), YEAR('Model output'!J154)), IF(ISNUMBER(SEARCH("0/",'Model output'!J154)),0,IF(ISNUMBER(SEARCH("/",'Model output'!J154)), VALUE(LEFT('Model output'!J154, SEARCH("/",'Model output'!J154)-1)),1)))))</f>
        <v/>
      </c>
      <c r="K155" t="str" cm="1">
        <f t="array" ref="K155">IF(COUNT(FIND({0,1,2,3,4,5,6,7,8,9},'Model output'!K154))&gt;0,'Model output'!K154,"")</f>
        <v/>
      </c>
      <c r="L155" s="8" t="str">
        <f t="shared" si="29"/>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5"/>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 ""))</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7"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1" t="str">
        <f>IF(OR('Model output'!V154="", 'Model output'!V154="No", AND(ISERROR(SEARCH("Positive",'Model output'!V154)), ISNUMBER(SEARCH("Negative",'Model output'!V154))), AND(ISNUMBER(SEARCH("Uninvolved",'Model output'!V154)),NOT(ISNUMBER(SEARCH("margins involved",'Model output'!V154)))), ISNUMBER(SEARCH("not involved",'Model output'!V154)), ISNUMBER(SEARCH("None",'Model output'!V154)), ISNUMBER(SEARCH("Free",'Model output'!V154)), ISNUMBER(SEARCH("1 mm",'Model output'!V154)), ISNUMBER(SEARCH("0.1 CM",'Model output'!V154)), ISNUMBER(SEARCH("less than 0.2 mm",'Model output'!V154)), ISNUMBER(SEARCH("less than 0.5 mm",'Model output'!V154)), ISNUMBER(SEARCH("less than 1.0 mm",'Model output'!V154)), ISNUMBER(SEARCH("noted very close",'Model output'!V154)), ISNUMBER(SEARCH("abut",'Model output'!V154)), ISNUMBER(SEARCH("not mentioned",'Model output'!V154)), ISNUMBER(SEARCH("Cannot be assessed",'Model output'!V154)), ISNUMBER(SEARCH("Not specified",'Model output'!V154)), ISNUMBER(SEARCH("Lymphocyte invasion - present",'Model output'!V154))), "negative", "positive")</f>
        <v>negative</v>
      </c>
      <c r="AE155" s="35"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6" t="str">
        <f t="shared" si="30"/>
        <v>2</v>
      </c>
      <c r="AG155" s="36" t="str">
        <f t="shared" si="31"/>
        <v>0</v>
      </c>
      <c r="AH155" s="36" t="str">
        <f t="shared" si="33"/>
        <v>0</v>
      </c>
      <c r="AI155" s="42" t="str">
        <f t="shared" si="34"/>
        <v>I</v>
      </c>
      <c r="AJ155" s="39" t="s">
        <v>844</v>
      </c>
      <c r="AK155" s="41" t="s">
        <v>1090</v>
      </c>
      <c r="AL155" s="41" t="s">
        <v>1091</v>
      </c>
      <c r="AM155" s="41" t="s">
        <v>1091</v>
      </c>
      <c r="AN155" s="41" t="s">
        <v>69</v>
      </c>
      <c r="AO155" s="23">
        <f t="shared" ca="1" si="37"/>
        <v>1</v>
      </c>
      <c r="AP155" s="1">
        <f t="shared" si="38"/>
        <v>1</v>
      </c>
      <c r="AQ155" s="1">
        <f t="shared" si="39"/>
        <v>1</v>
      </c>
      <c r="AR155" s="1">
        <f t="shared" si="40"/>
        <v>1</v>
      </c>
      <c r="AS155" s="15">
        <f t="shared" si="36"/>
        <v>1</v>
      </c>
    </row>
    <row r="156" spans="1:45">
      <c r="A156" t="str">
        <f>'Model output'!A155</f>
        <v>TCGA-EM-A1YB</v>
      </c>
      <c r="B156" s="33">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output'!G155)),AND(ISNUMBER(SEARCH("2",'Model output'!G155)),NOT(ISNUMBER(SEARCH("1 of 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output'!H155="","negative",IF(OR(ISNUMBER(SEARCH("lymph node",'Model output'!H155)),ISNUMBER(SEARCH("gland",'Model output'!H155)),ISNUMBER(SEARCH("lobe",'Model output'!H155)),ISNUMBER(SEARCH("isthmus",'Model output'!H155)),ISNUMBER(SEARCH("mediastinum",'Model output'!H155)),ISNUMBER(SEARCH("Not mentioned",'Model output'!H155)), ISNUMBER(SEARCH("Not applicable",'Model output'!H155)), ISNUMBER(SEARCH("paratracheal",'Model output'!H155)),ISNUMBER(SEARCH("fibroadipose tissue",'Model output'!H155)),ISNUMBER(SEARCH("thyroid node",'Model output'!H155)),ISNUMBER(SEARCH("skeletal muscle",'Model output'!H155)),ISNUMBER(SEARCH("right",'Model output'!H155)),ISNUMBER(SEARCH("left",'Model output'!H155)),ISNUMBER(SEARCH("Not specified",'Model output'!H155))),"negative","positive"))</f>
        <v>negative</v>
      </c>
      <c r="I156">
        <f>IF(OR('Model output'!I155="",'Model output'!I155="Not answered",'Model output'!I155="Not mentioned"),"",IF(ISNUMBER('Model output'!I155),'Model output'!I155,1))</f>
        <v>0</v>
      </c>
      <c r="J156">
        <f>IF(OR('Model output'!J155="",'Model output'!J155="Not answered",'Model output'!J155="Not mentioned"),"",IF(AND(ISNUMBER('Model output'!J155),'Model output'!J155&lt;=I156),'Model output'!J155,IF(AND(ISNUMBER('Model output'!J155), 'Model output'!J155&gt;=DATE(2024,1,1)), MIN(DAY('Model output'!J155), MONTH('Model output'!J155), YEAR('Model output'!J155)), IF(ISNUMBER(SEARCH("0/",'Model output'!J155)),0,IF(ISNUMBER(SEARCH("/",'Model output'!J155)), VALUE(LEFT('Model output'!J155, SEARCH("/",'Model output'!J155)-1)),1)))))</f>
        <v>0</v>
      </c>
      <c r="K156" t="str" cm="1">
        <f t="array" ref="K156">IF(COUNT(FIND({0,1,2,3,4,5,6,7,8,9},'Model output'!K155))&gt;0,'Model output'!K155,"")</f>
        <v/>
      </c>
      <c r="L156" s="8" t="str">
        <f t="shared" si="29"/>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5"/>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 ""))</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7"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No</v>
      </c>
      <c r="AB156" t="str">
        <f>IF(AA156&lt;&gt;"Yes","",IF(OR('Model output'!U155="",ISNUMBER(SEARCH("Not identified",'Model output'!U155))),"",'Model output'!U155))</f>
        <v/>
      </c>
      <c r="AC156" s="1" t="str">
        <f>IF(OR('Model output'!V155="", 'Model output'!V155="No", AND(ISERROR(SEARCH("Positive",'Model output'!V155)), ISNUMBER(SEARCH("Negative",'Model output'!V155))), AND(ISNUMBER(SEARCH("Uninvolved",'Model output'!V155)),NOT(ISNUMBER(SEARCH("margins involved",'Model output'!V155)))), ISNUMBER(SEARCH("not involved",'Model output'!V155)), ISNUMBER(SEARCH("None",'Model output'!V155)), ISNUMBER(SEARCH("Free",'Model output'!V155)), ISNUMBER(SEARCH("1 mm",'Model output'!V155)), ISNUMBER(SEARCH("0.1 CM",'Model output'!V155)), ISNUMBER(SEARCH("less than 0.2 mm",'Model output'!V155)), ISNUMBER(SEARCH("less than 0.5 mm",'Model output'!V155)), ISNUMBER(SEARCH("less than 1.0 mm",'Model output'!V155)), ISNUMBER(SEARCH("noted very close",'Model output'!V155)), ISNUMBER(SEARCH("abut",'Model output'!V155)), ISNUMBER(SEARCH("not mentioned",'Model output'!V155)), ISNUMBER(SEARCH("Cannot be assessed",'Model output'!V155)), ISNUMBER(SEARCH("Not specified",'Model output'!V155)), ISNUMBER(SEARCH("Lymphocyte invasion - present",'Model output'!V155))), "negative", "positive")</f>
        <v>negative</v>
      </c>
      <c r="AE156" s="35"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6" t="str">
        <f t="shared" si="30"/>
        <v>2</v>
      </c>
      <c r="AG156" s="36" t="str">
        <f t="shared" si="31"/>
        <v>0</v>
      </c>
      <c r="AH156" s="36" t="str">
        <f t="shared" si="33"/>
        <v>0</v>
      </c>
      <c r="AI156" s="42" t="str">
        <f t="shared" si="34"/>
        <v>I</v>
      </c>
      <c r="AJ156" s="39" t="s">
        <v>844</v>
      </c>
      <c r="AK156" s="41" t="s">
        <v>1090</v>
      </c>
      <c r="AL156" s="41" t="s">
        <v>1091</v>
      </c>
      <c r="AM156" s="41" t="s">
        <v>1091</v>
      </c>
      <c r="AN156" s="41" t="s">
        <v>69</v>
      </c>
      <c r="AO156" s="23">
        <f t="shared" ca="1" si="37"/>
        <v>1</v>
      </c>
      <c r="AP156" s="1">
        <f t="shared" si="38"/>
        <v>1</v>
      </c>
      <c r="AQ156" s="1">
        <f t="shared" si="39"/>
        <v>1</v>
      </c>
      <c r="AR156" s="1">
        <f t="shared" si="40"/>
        <v>1</v>
      </c>
      <c r="AS156" s="15">
        <f t="shared" si="36"/>
        <v>1</v>
      </c>
    </row>
    <row r="157" spans="1:45">
      <c r="A157" t="str">
        <f>'Model output'!A156</f>
        <v>TCGA-EM-A22I</v>
      </c>
      <c r="B157" s="33">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output'!G156)),AND(ISNUMBER(SEARCH("2",'Model output'!G156)),NOT(ISNUMBER(SEARCH("1 of 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output'!H156="","negative",IF(OR(ISNUMBER(SEARCH("lymph node",'Model output'!H156)),ISNUMBER(SEARCH("gland",'Model output'!H156)),ISNUMBER(SEARCH("lobe",'Model output'!H156)),ISNUMBER(SEARCH("isthmus",'Model output'!H156)),ISNUMBER(SEARCH("mediastinum",'Model output'!H156)),ISNUMBER(SEARCH("Not mentioned",'Model output'!H156)), ISNUMBER(SEARCH("Not applicable",'Model output'!H156)), ISNUMBER(SEARCH("paratracheal",'Model output'!H156)),ISNUMBER(SEARCH("fibroadipose tissue",'Model output'!H156)),ISNUMBER(SEARCH("thyroid node",'Model output'!H156)),ISNUMBER(SEARCH("skeletal muscle",'Model output'!H156)),ISNUMBER(SEARCH("right",'Model output'!H156)),ISNUMBER(SEARCH("left",'Model output'!H156)),ISNUMBER(SEARCH("Not specified",'Model output'!H156))),"negative","positive"))</f>
        <v>negative</v>
      </c>
      <c r="I157">
        <f>IF(OR('Model output'!I156="",'Model output'!I156="Not answered",'Model output'!I156="Not mentioned"),"",IF(ISNUMBER('Model output'!I156),'Model output'!I156,1))</f>
        <v>1</v>
      </c>
      <c r="J157">
        <f>IF(OR('Model output'!J156="",'Model output'!J156="Not answered",'Model output'!J156="Not mentioned"),"",IF(AND(ISNUMBER('Model output'!J156),'Model output'!J156&lt;=I157),'Model output'!J156,IF(AND(ISNUMBER('Model output'!J156), 'Model output'!J156&gt;=DATE(2024,1,1)), MIN(DAY('Model output'!J156), MONTH('Model output'!J156), YEAR('Model output'!J156)), IF(ISNUMBER(SEARCH("0/",'Model output'!J156)),0,IF(ISNUMBER(SEARCH("/",'Model output'!J156)), VALUE(LEFT('Model output'!J156, SEARCH("/",'Model output'!J156)-1)),1)))))</f>
        <v>0</v>
      </c>
      <c r="K157" t="str" cm="1">
        <f t="array" ref="K157">IF(COUNT(FIND({0,1,2,3,4,5,6,7,8,9},'Model output'!K156))&gt;0,'Model output'!K156,"")</f>
        <v/>
      </c>
      <c r="L157" s="8" t="str">
        <f t="shared" si="29"/>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Papillary carcinoma, follicular variant</v>
      </c>
      <c r="P157" t="str">
        <f>IF('Model output'!N156="","",'Model output'!N156)</f>
        <v>2.1 cm</v>
      </c>
      <c r="Q157" t="str">
        <f t="shared" si="35"/>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 ""))</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7"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Yes</v>
      </c>
      <c r="AB157" t="str">
        <f>IF(AA157&lt;&gt;"Yes","",IF(OR('Model output'!U156="",ISNUMBER(SEARCH("Not identified",'Model output'!U156))),"",'Model output'!U156))</f>
        <v/>
      </c>
      <c r="AC157" s="1" t="str">
        <f>IF(OR('Model output'!V156="", 'Model output'!V156="No", AND(ISERROR(SEARCH("Positive",'Model output'!V156)), ISNUMBER(SEARCH("Negative",'Model output'!V156))), AND(ISNUMBER(SEARCH("Uninvolved",'Model output'!V156)),NOT(ISNUMBER(SEARCH("margins involved",'Model output'!V156)))), ISNUMBER(SEARCH("not involved",'Model output'!V156)), ISNUMBER(SEARCH("None",'Model output'!V156)), ISNUMBER(SEARCH("Free",'Model output'!V156)), ISNUMBER(SEARCH("1 mm",'Model output'!V156)), ISNUMBER(SEARCH("0.1 CM",'Model output'!V156)), ISNUMBER(SEARCH("less than 0.2 mm",'Model output'!V156)), ISNUMBER(SEARCH("less than 0.5 mm",'Model output'!V156)), ISNUMBER(SEARCH("less than 1.0 mm",'Model output'!V156)), ISNUMBER(SEARCH("noted very close",'Model output'!V156)), ISNUMBER(SEARCH("abut",'Model output'!V156)), ISNUMBER(SEARCH("not mentioned",'Model output'!V156)), ISNUMBER(SEARCH("Cannot be assessed",'Model output'!V156)), ISNUMBER(SEARCH("Not specified",'Model output'!V156)), ISNUMBER(SEARCH("Lymphocyte invasion - present",'Model output'!V156))), "negative", "positive")</f>
        <v>positive</v>
      </c>
      <c r="AE157" s="35"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6" t="str">
        <f t="shared" si="30"/>
        <v>2</v>
      </c>
      <c r="AG157" s="36" t="str">
        <f t="shared" si="31"/>
        <v>0</v>
      </c>
      <c r="AH157" s="36" t="str">
        <f t="shared" si="33"/>
        <v>0</v>
      </c>
      <c r="AI157" s="42" t="str">
        <f t="shared" si="34"/>
        <v>I</v>
      </c>
      <c r="AJ157" s="39" t="s">
        <v>843</v>
      </c>
      <c r="AK157" s="41" t="s">
        <v>1090</v>
      </c>
      <c r="AL157" s="41" t="s">
        <v>1088</v>
      </c>
      <c r="AM157" s="41" t="s">
        <v>1091</v>
      </c>
      <c r="AN157" s="41" t="s">
        <v>69</v>
      </c>
      <c r="AO157" s="23">
        <f t="shared" si="37"/>
        <v>1</v>
      </c>
      <c r="AP157" s="1">
        <f t="shared" si="38"/>
        <v>1</v>
      </c>
      <c r="AQ157" s="1">
        <f t="shared" si="39"/>
        <v>1</v>
      </c>
      <c r="AR157" s="1">
        <f t="shared" si="40"/>
        <v>1</v>
      </c>
      <c r="AS157" s="15">
        <f t="shared" si="36"/>
        <v>1</v>
      </c>
    </row>
    <row r="158" spans="1:45">
      <c r="A158" t="str">
        <f>'Model output'!A157</f>
        <v>TCGA-EM-A22J</v>
      </c>
      <c r="B158" s="33">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output'!G157)),AND(ISNUMBER(SEARCH("2",'Model output'!G157)),NOT(ISNUMBER(SEARCH("1 of 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output'!H157="","negative",IF(OR(ISNUMBER(SEARCH("lymph node",'Model output'!H157)),ISNUMBER(SEARCH("gland",'Model output'!H157)),ISNUMBER(SEARCH("lobe",'Model output'!H157)),ISNUMBER(SEARCH("isthmus",'Model output'!H157)),ISNUMBER(SEARCH("mediastinum",'Model output'!H157)),ISNUMBER(SEARCH("Not mentioned",'Model output'!H157)), ISNUMBER(SEARCH("Not applicable",'Model output'!H157)), ISNUMBER(SEARCH("paratracheal",'Model output'!H157)),ISNUMBER(SEARCH("fibroadipose tissue",'Model output'!H157)),ISNUMBER(SEARCH("thyroid node",'Model output'!H157)),ISNUMBER(SEARCH("skeletal muscle",'Model output'!H157)),ISNUMBER(SEARCH("right",'Model output'!H157)),ISNUMBER(SEARCH("left",'Model output'!H157)),ISNUMBER(SEARCH("Not specified",'Model output'!H157))),"negative","positive"))</f>
        <v>negative</v>
      </c>
      <c r="I158">
        <f>IF(OR('Model output'!I157="",'Model output'!I157="Not answered",'Model output'!I157="Not mentioned"),"",IF(ISNUMBER('Model output'!I157),'Model output'!I157,1))</f>
        <v>1</v>
      </c>
      <c r="J158">
        <f>IF(OR('Model output'!J157="",'Model output'!J157="Not answered",'Model output'!J157="Not mentioned"),"",IF(AND(ISNUMBER('Model output'!J157),'Model output'!J157&lt;=I158),'Model output'!J157,IF(AND(ISNUMBER('Model output'!J157), 'Model output'!J157&gt;=DATE(2024,1,1)), MIN(DAY('Model output'!J157), MONTH('Model output'!J157), YEAR('Model output'!J157)), IF(ISNUMBER(SEARCH("0/",'Model output'!J157)),0,IF(ISNUMBER(SEARCH("/",'Model output'!J157)), VALUE(LEFT('Model output'!J157, SEARCH("/",'Model output'!J157)-1)),1)))))</f>
        <v>0</v>
      </c>
      <c r="K158" t="str" cm="1">
        <f t="array" ref="K158">IF(COUNT(FIND({0,1,2,3,4,5,6,7,8,9},'Model output'!K157))&gt;0,'Model output'!K157,"")</f>
        <v/>
      </c>
      <c r="L158" s="8" t="str">
        <f t="shared" si="29"/>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Papillary carcinoma, oncocytic or oxyphilic variant, Papillary carcinoma, solid variant</v>
      </c>
      <c r="P158" t="str">
        <f>IF('Model output'!N157="","",'Model output'!N157)</f>
        <v>2.5cm</v>
      </c>
      <c r="Q158" t="str">
        <f t="shared" si="35"/>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 ""))</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7" t="str">
        <f>IF('Model output'!S157="","",'Model output'!S157)</f>
        <v>Not identified</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1" t="str">
        <f>IF(OR('Model output'!V157="", 'Model output'!V157="No", AND(ISERROR(SEARCH("Positive",'Model output'!V157)), ISNUMBER(SEARCH("Negative",'Model output'!V157))), AND(ISNUMBER(SEARCH("Uninvolved",'Model output'!V157)),NOT(ISNUMBER(SEARCH("margins involved",'Model output'!V157)))), ISNUMBER(SEARCH("not involved",'Model output'!V157)), ISNUMBER(SEARCH("None",'Model output'!V157)), ISNUMBER(SEARCH("Free",'Model output'!V157)), ISNUMBER(SEARCH("1 mm",'Model output'!V157)), ISNUMBER(SEARCH("0.1 CM",'Model output'!V157)), ISNUMBER(SEARCH("less than 0.2 mm",'Model output'!V157)), ISNUMBER(SEARCH("less than 0.5 mm",'Model output'!V157)), ISNUMBER(SEARCH("less than 1.0 mm",'Model output'!V157)), ISNUMBER(SEARCH("noted very close",'Model output'!V157)), ISNUMBER(SEARCH("abut",'Model output'!V157)), ISNUMBER(SEARCH("not mentioned",'Model output'!V157)), ISNUMBER(SEARCH("Cannot be assessed",'Model output'!V157)), ISNUMBER(SEARCH("Not specified",'Model output'!V157)), ISNUMBER(SEARCH("Lymphocyte invasion - present",'Model output'!V157))), "negative", "positive")</f>
        <v>negative</v>
      </c>
      <c r="AE158" s="35"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36" t="str">
        <f t="shared" si="30"/>
        <v>2</v>
      </c>
      <c r="AG158" s="36" t="str">
        <f t="shared" si="31"/>
        <v>0</v>
      </c>
      <c r="AH158" s="36" t="str">
        <f t="shared" si="33"/>
        <v>0</v>
      </c>
      <c r="AI158" s="42" t="str">
        <f t="shared" si="34"/>
        <v>I</v>
      </c>
      <c r="AJ158" s="39" t="s">
        <v>846</v>
      </c>
      <c r="AK158" s="41" t="s">
        <v>1090</v>
      </c>
      <c r="AL158" s="41" t="s">
        <v>1088</v>
      </c>
      <c r="AM158" s="41" t="s">
        <v>1091</v>
      </c>
      <c r="AN158" s="41" t="s">
        <v>69</v>
      </c>
      <c r="AO158" s="23">
        <f t="shared" ca="1" si="37"/>
        <v>1</v>
      </c>
      <c r="AP158" s="1">
        <f t="shared" si="38"/>
        <v>1</v>
      </c>
      <c r="AQ158" s="1">
        <f t="shared" si="39"/>
        <v>1</v>
      </c>
      <c r="AR158" s="1">
        <f t="shared" si="40"/>
        <v>1</v>
      </c>
      <c r="AS158" s="15">
        <f t="shared" si="36"/>
        <v>1</v>
      </c>
    </row>
    <row r="159" spans="1:45">
      <c r="A159" t="str">
        <f>'Model output'!A158</f>
        <v>TCGA-EM-A22K</v>
      </c>
      <c r="B159" s="33">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output'!G158)),AND(ISNUMBER(SEARCH("2",'Model output'!G158)),NOT(ISNUMBER(SEARCH("1 of 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lateral</v>
      </c>
      <c r="H159" t="str">
        <f>IF('Model output'!H158="","negative",IF(OR(ISNUMBER(SEARCH("lymph node",'Model output'!H158)),ISNUMBER(SEARCH("gland",'Model output'!H158)),ISNUMBER(SEARCH("lobe",'Model output'!H158)),ISNUMBER(SEARCH("isthmus",'Model output'!H158)),ISNUMBER(SEARCH("mediastinum",'Model output'!H158)),ISNUMBER(SEARCH("Not mentioned",'Model output'!H158)), ISNUMBER(SEARCH("Not applicable",'Model output'!H158)), ISNUMBER(SEARCH("paratracheal",'Model output'!H158)),ISNUMBER(SEARCH("fibroadipose tissue",'Model output'!H158)),ISNUMBER(SEARCH("thyroid node",'Model output'!H158)),ISNUMBER(SEARCH("skeletal muscle",'Model output'!H158)),ISNUMBER(SEARCH("right",'Model output'!H158)),ISNUMBER(SEARCH("left",'Model output'!H158)),ISNUMBER(SEARCH("Not specified",'Model output'!H158))),"negative","positive"))</f>
        <v>negative</v>
      </c>
      <c r="I159">
        <f>IF(OR('Model output'!I158="",'Model output'!I158="Not answered",'Model output'!I158="Not mentioned"),"",IF(ISNUMBER('Model output'!I158),'Model output'!I158,1))</f>
        <v>83</v>
      </c>
      <c r="J159">
        <f>IF(OR('Model output'!J158="",'Model output'!J158="Not answered",'Model output'!J158="Not mentioned"),"",IF(AND(ISNUMBER('Model output'!J158),'Model output'!J158&lt;=I159),'Model output'!J158,IF(AND(ISNUMBER('Model output'!J158), 'Model output'!J158&gt;=DATE(2024,1,1)), MIN(DAY('Model output'!J158), MONTH('Model output'!J158), YEAR('Model output'!J158)), IF(ISNUMBER(SEARCH("0/",'Model output'!J158)),0,IF(ISNUMBER(SEARCH("/",'Model output'!J158)), VALUE(LEFT('Model output'!J158, SEARCH("/",'Model output'!J158)-1)),1)))))</f>
        <v>10</v>
      </c>
      <c r="K159" t="str" cm="1">
        <f t="array" ref="K159">IF(COUNT(FIND({0,1,2,3,4,5,6,7,8,9},'Model output'!K158))&gt;0,'Model output'!K158,"")</f>
        <v/>
      </c>
      <c r="L159" s="8" t="str">
        <f t="shared" si="29"/>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v>
      </c>
      <c r="O159" t="str">
        <f>IF('Model output'!M158="","",'Model output'!M158)</f>
        <v>classical, follicular variant with focal columnar cell change</v>
      </c>
      <c r="P159" t="str">
        <f>IF('Model output'!N158="","",'Model output'!N158)</f>
        <v>1.1 cm</v>
      </c>
      <c r="Q159" t="str">
        <f t="shared" si="35"/>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 ""))</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7" t="str">
        <f>IF('Model output'!S158="","",'Model output'!S158)</f>
        <v>Not identified</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1" t="str">
        <f>IF(OR('Model output'!V158="", 'Model output'!V158="No", AND(ISERROR(SEARCH("Positive",'Model output'!V158)), ISNUMBER(SEARCH("Negative",'Model output'!V158))), AND(ISNUMBER(SEARCH("Uninvolved",'Model output'!V158)),NOT(ISNUMBER(SEARCH("margins involved",'Model output'!V158)))), ISNUMBER(SEARCH("not involved",'Model output'!V158)), ISNUMBER(SEARCH("None",'Model output'!V158)), ISNUMBER(SEARCH("Free",'Model output'!V158)), ISNUMBER(SEARCH("1 mm",'Model output'!V158)), ISNUMBER(SEARCH("0.1 CM",'Model output'!V158)), ISNUMBER(SEARCH("less than 0.2 mm",'Model output'!V158)), ISNUMBER(SEARCH("less than 0.5 mm",'Model output'!V158)), ISNUMBER(SEARCH("less than 1.0 mm",'Model output'!V158)), ISNUMBER(SEARCH("noted very close",'Model output'!V158)), ISNUMBER(SEARCH("abut",'Model output'!V158)), ISNUMBER(SEARCH("not mentioned",'Model output'!V158)), ISNUMBER(SEARCH("Cannot be assessed",'Model output'!V158)), ISNUMBER(SEARCH("Not specified",'Model output'!V158)), ISNUMBER(SEARCH("Lymphocyte invasion - present",'Model output'!V158))), "negative", "positive")</f>
        <v>positive</v>
      </c>
      <c r="AE159" s="35"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6" t="str">
        <f t="shared" si="30"/>
        <v>1b</v>
      </c>
      <c r="AG159" s="36" t="str">
        <f t="shared" si="31"/>
        <v>1b</v>
      </c>
      <c r="AH159" s="36" t="str">
        <f t="shared" si="33"/>
        <v>0</v>
      </c>
      <c r="AI159" s="42" t="str">
        <f t="shared" si="34"/>
        <v>I</v>
      </c>
      <c r="AJ159" s="39" t="s">
        <v>843</v>
      </c>
      <c r="AK159" s="41" t="s">
        <v>1087</v>
      </c>
      <c r="AL159" s="41" t="s">
        <v>1087</v>
      </c>
      <c r="AM159" s="41" t="s">
        <v>1091</v>
      </c>
      <c r="AN159" s="41" t="s">
        <v>69</v>
      </c>
      <c r="AO159" s="23">
        <f t="shared" si="37"/>
        <v>1</v>
      </c>
      <c r="AP159" s="1">
        <f t="shared" si="38"/>
        <v>1</v>
      </c>
      <c r="AQ159" s="1">
        <f t="shared" si="39"/>
        <v>1</v>
      </c>
      <c r="AR159" s="1">
        <f t="shared" si="40"/>
        <v>1</v>
      </c>
      <c r="AS159" s="15">
        <f t="shared" si="36"/>
        <v>1</v>
      </c>
    </row>
    <row r="160" spans="1:45">
      <c r="A160" t="str">
        <f>'Model output'!A159</f>
        <v>TCGA-EM-A22L</v>
      </c>
      <c r="B160" s="33">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output'!G159)),AND(ISNUMBER(SEARCH("2",'Model output'!G159)),NOT(ISNUMBER(SEARCH("1 of 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output'!H159="","negative",IF(OR(ISNUMBER(SEARCH("lymph node",'Model output'!H159)),ISNUMBER(SEARCH("gland",'Model output'!H159)),ISNUMBER(SEARCH("lobe",'Model output'!H159)),ISNUMBER(SEARCH("isthmus",'Model output'!H159)),ISNUMBER(SEARCH("mediastinum",'Model output'!H159)),ISNUMBER(SEARCH("Not mentioned",'Model output'!H159)), ISNUMBER(SEARCH("Not applicable",'Model output'!H159)), ISNUMBER(SEARCH("paratracheal",'Model output'!H159)),ISNUMBER(SEARCH("fibroadipose tissue",'Model output'!H159)),ISNUMBER(SEARCH("thyroid node",'Model output'!H159)),ISNUMBER(SEARCH("skeletal muscle",'Model output'!H159)),ISNUMBER(SEARCH("right",'Model output'!H159)),ISNUMBER(SEARCH("left",'Model output'!H159)),ISNUMBER(SEARCH("Not specified",'Model output'!H159))),"negative","positive"))</f>
        <v>negative</v>
      </c>
      <c r="I160">
        <f>IF(OR('Model output'!I159="",'Model output'!I159="Not answered",'Model output'!I159="Not mentioned"),"",IF(ISNUMBER('Model output'!I159),'Model output'!I159,1))</f>
        <v>1</v>
      </c>
      <c r="J160">
        <f>IF(OR('Model output'!J159="",'Model output'!J159="Not answered",'Model output'!J159="Not mentioned"),"",IF(AND(ISNUMBER('Model output'!J159),'Model output'!J159&lt;=I160),'Model output'!J159,IF(AND(ISNUMBER('Model output'!J159), 'Model output'!J159&gt;=DATE(2024,1,1)), MIN(DAY('Model output'!J159), MONTH('Model output'!J159), YEAR('Model output'!J159)), IF(ISNUMBER(SEARCH("0/",'Model output'!J159)),0,IF(ISNUMBER(SEARCH("/",'Model output'!J159)), VALUE(LEFT('Model output'!J159, SEARCH("/",'Model output'!J159)-1)),1)))))</f>
        <v>0</v>
      </c>
      <c r="K160" t="str" cm="1">
        <f t="array" ref="K160">IF(COUNT(FIND({0,1,2,3,4,5,6,7,8,9},'Model output'!K159))&gt;0,'Model output'!K159,"")</f>
        <v/>
      </c>
      <c r="L160" s="8" t="str">
        <f t="shared" si="29"/>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Papillary carcinoma, macrofollicular variant</v>
      </c>
      <c r="P160" t="str">
        <f>IF('Model output'!N159="","",'Model output'!N159)</f>
        <v>2.2cm</v>
      </c>
      <c r="Q160" t="str">
        <f t="shared" si="35"/>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 ""))</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7" t="str">
        <f>IF('Model output'!S159="","",'Model output'!S159)</f>
        <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1" t="str">
        <f>IF(OR('Model output'!V159="", 'Model output'!V159="No", AND(ISERROR(SEARCH("Positive",'Model output'!V159)), ISNUMBER(SEARCH("Negative",'Model output'!V159))), AND(ISNUMBER(SEARCH("Uninvolved",'Model output'!V159)),NOT(ISNUMBER(SEARCH("margins involved",'Model output'!V159)))), ISNUMBER(SEARCH("not involved",'Model output'!V159)), ISNUMBER(SEARCH("None",'Model output'!V159)), ISNUMBER(SEARCH("Free",'Model output'!V159)), ISNUMBER(SEARCH("1 mm",'Model output'!V159)), ISNUMBER(SEARCH("0.1 CM",'Model output'!V159)), ISNUMBER(SEARCH("less than 0.2 mm",'Model output'!V159)), ISNUMBER(SEARCH("less than 0.5 mm",'Model output'!V159)), ISNUMBER(SEARCH("less than 1.0 mm",'Model output'!V159)), ISNUMBER(SEARCH("noted very close",'Model output'!V159)), ISNUMBER(SEARCH("abut",'Model output'!V159)), ISNUMBER(SEARCH("not mentioned",'Model output'!V159)), ISNUMBER(SEARCH("Cannot be assessed",'Model output'!V159)), ISNUMBER(SEARCH("Not specified",'Model output'!V159)), ISNUMBER(SEARCH("Lymphocyte invasion - present",'Model output'!V159))), "negative", "positive")</f>
        <v>negative</v>
      </c>
      <c r="AE160" s="35"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6" t="str">
        <f t="shared" si="30"/>
        <v>2</v>
      </c>
      <c r="AG160" s="36" t="str">
        <f t="shared" si="31"/>
        <v>0</v>
      </c>
      <c r="AH160" s="36" t="str">
        <f t="shared" si="33"/>
        <v>0</v>
      </c>
      <c r="AI160" s="42" t="str">
        <f t="shared" si="34"/>
        <v>I</v>
      </c>
      <c r="AJ160" s="39" t="s">
        <v>846</v>
      </c>
      <c r="AK160" s="41" t="s">
        <v>1090</v>
      </c>
      <c r="AL160" s="41" t="s">
        <v>1088</v>
      </c>
      <c r="AM160" s="41" t="s">
        <v>1091</v>
      </c>
      <c r="AN160" s="41" t="s">
        <v>69</v>
      </c>
      <c r="AO160" s="23">
        <f t="shared" ca="1" si="37"/>
        <v>1</v>
      </c>
      <c r="AP160" s="1">
        <f t="shared" si="38"/>
        <v>1</v>
      </c>
      <c r="AQ160" s="1">
        <f t="shared" si="39"/>
        <v>1</v>
      </c>
      <c r="AR160" s="1">
        <f t="shared" si="40"/>
        <v>1</v>
      </c>
      <c r="AS160" s="15">
        <f t="shared" si="36"/>
        <v>1</v>
      </c>
    </row>
    <row r="161" spans="1:45">
      <c r="A161" t="str">
        <f>'Model output'!A160</f>
        <v>TCGA-EM-A22M</v>
      </c>
      <c r="B161" s="33">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output'!G160)),AND(ISNUMBER(SEARCH("2",'Model output'!G160)),NOT(ISNUMBER(SEARCH("1 of 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output'!H160="","negative",IF(OR(ISNUMBER(SEARCH("lymph node",'Model output'!H160)),ISNUMBER(SEARCH("gland",'Model output'!H160)),ISNUMBER(SEARCH("lobe",'Model output'!H160)),ISNUMBER(SEARCH("isthmus",'Model output'!H160)),ISNUMBER(SEARCH("mediastinum",'Model output'!H160)),ISNUMBER(SEARCH("Not mentioned",'Model output'!H160)), ISNUMBER(SEARCH("Not applicable",'Model output'!H160)), ISNUMBER(SEARCH("paratracheal",'Model output'!H160)),ISNUMBER(SEARCH("fibroadipose tissue",'Model output'!H160)),ISNUMBER(SEARCH("thyroid node",'Model output'!H160)),ISNUMBER(SEARCH("skeletal muscle",'Model output'!H160)),ISNUMBER(SEARCH("right",'Model output'!H160)),ISNUMBER(SEARCH("left",'Model output'!H160)),ISNUMBER(SEARCH("Not specified",'Model output'!H160))),"negative","positive"))</f>
        <v>negative</v>
      </c>
      <c r="I161">
        <f>IF(OR('Model output'!I160="",'Model output'!I160="Not answered",'Model output'!I160="Not mentioned"),"",IF(ISNUMBER('Model output'!I160),'Model output'!I160,1))</f>
        <v>3</v>
      </c>
      <c r="J161">
        <f>IF(OR('Model output'!J160="",'Model output'!J160="Not answered",'Model output'!J160="Not mentioned"),"",IF(AND(ISNUMBER('Model output'!J160),'Model output'!J160&lt;=I161),'Model output'!J160,IF(AND(ISNUMBER('Model output'!J160), 'Model output'!J160&gt;=DATE(2024,1,1)), MIN(DAY('Model output'!J160), MONTH('Model output'!J160), YEAR('Model output'!J160)), IF(ISNUMBER(SEARCH("0/",'Model output'!J160)),0,IF(ISNUMBER(SEARCH("/",'Model output'!J160)), VALUE(LEFT('Model output'!J160, SEARCH("/",'Model output'!J160)-1)),1)))))</f>
        <v>0</v>
      </c>
      <c r="K161" t="str" cm="1">
        <f t="array" ref="K161">IF(COUNT(FIND({0,1,2,3,4,5,6,7,8,9},'Model output'!K160))&gt;0,'Model output'!K160,"")</f>
        <v/>
      </c>
      <c r="L161" s="8" t="str">
        <f t="shared" si="29"/>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 columnar cell variant</v>
      </c>
      <c r="O161" t="str">
        <f>IF('Model output'!M160="","",'Model output'!M160)</f>
        <v/>
      </c>
      <c r="P161" t="str">
        <f>IF('Model output'!N160="","",'Model output'!N160)</f>
        <v>1.7 cm</v>
      </c>
      <c r="Q161" t="str">
        <f t="shared" si="35"/>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 ""))</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7" t="str">
        <f>IF('Model output'!S160="","",'Model output'!S160)</f>
        <v>Not identified</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Yes</v>
      </c>
      <c r="AB161" t="str">
        <f>IF(AA161&lt;&gt;"Yes","",IF(OR('Model output'!U160="",ISNUMBER(SEARCH("Not identified",'Model output'!U160))),"",'Model output'!U160))</f>
        <v>The dominant tumor is positive for HBME-1 (membranous and apical), cytokeratin 19 (membranous) and galectin-3 (cytoplasmic and focal nuclear)</v>
      </c>
      <c r="AC161" s="1" t="str">
        <f>IF(OR('Model output'!V160="", 'Model output'!V160="No", AND(ISERROR(SEARCH("Positive",'Model output'!V160)), ISNUMBER(SEARCH("Negative",'Model output'!V160))), AND(ISNUMBER(SEARCH("Uninvolved",'Model output'!V160)),NOT(ISNUMBER(SEARCH("margins involved",'Model output'!V160)))), ISNUMBER(SEARCH("not involved",'Model output'!V160)), ISNUMBER(SEARCH("None",'Model output'!V160)), ISNUMBER(SEARCH("Free",'Model output'!V160)), ISNUMBER(SEARCH("1 mm",'Model output'!V160)), ISNUMBER(SEARCH("0.1 CM",'Model output'!V160)), ISNUMBER(SEARCH("less than 0.2 mm",'Model output'!V160)), ISNUMBER(SEARCH("less than 0.5 mm",'Model output'!V160)), ISNUMBER(SEARCH("less than 1.0 mm",'Model output'!V160)), ISNUMBER(SEARCH("noted very close",'Model output'!V160)), ISNUMBER(SEARCH("abut",'Model output'!V160)), ISNUMBER(SEARCH("not mentioned",'Model output'!V160)), ISNUMBER(SEARCH("Cannot be assessed",'Model output'!V160)), ISNUMBER(SEARCH("Not specified",'Model output'!V160)), ISNUMBER(SEARCH("Lymphocyte invasion - present",'Model output'!V160))), "negative", "positive")</f>
        <v>negative</v>
      </c>
      <c r="AE161" s="35"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6" t="str">
        <f t="shared" si="30"/>
        <v>1b</v>
      </c>
      <c r="AG161" s="36" t="str">
        <f t="shared" si="31"/>
        <v>0</v>
      </c>
      <c r="AH161" s="36" t="str">
        <f t="shared" si="33"/>
        <v>0</v>
      </c>
      <c r="AI161" s="42" t="str">
        <f t="shared" si="34"/>
        <v>I</v>
      </c>
      <c r="AJ161" s="39" t="s">
        <v>846</v>
      </c>
      <c r="AK161" s="41" t="s">
        <v>1087</v>
      </c>
      <c r="AL161" s="41" t="s">
        <v>1088</v>
      </c>
      <c r="AM161" s="41" t="s">
        <v>1091</v>
      </c>
      <c r="AN161" s="41" t="s">
        <v>69</v>
      </c>
      <c r="AO161" s="23">
        <f t="shared" ca="1" si="37"/>
        <v>1</v>
      </c>
      <c r="AP161" s="1">
        <f t="shared" si="38"/>
        <v>1</v>
      </c>
      <c r="AQ161" s="1">
        <f t="shared" si="39"/>
        <v>1</v>
      </c>
      <c r="AR161" s="1">
        <f t="shared" si="40"/>
        <v>1</v>
      </c>
      <c r="AS161" s="15">
        <f t="shared" si="36"/>
        <v>1</v>
      </c>
    </row>
    <row r="162" spans="1:45">
      <c r="A162" t="str">
        <f>'Model output'!A161</f>
        <v>TCGA-EM-A22N</v>
      </c>
      <c r="B162" s="33">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output'!G161)),AND(ISNUMBER(SEARCH("2",'Model output'!G161)),NOT(ISNUMBER(SEARCH("1 of 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output'!H161="","negative",IF(OR(ISNUMBER(SEARCH("lymph node",'Model output'!H161)),ISNUMBER(SEARCH("gland",'Model output'!H161)),ISNUMBER(SEARCH("lobe",'Model output'!H161)),ISNUMBER(SEARCH("isthmus",'Model output'!H161)),ISNUMBER(SEARCH("mediastinum",'Model output'!H161)),ISNUMBER(SEARCH("Not mentioned",'Model output'!H161)), ISNUMBER(SEARCH("Not applicable",'Model output'!H161)), ISNUMBER(SEARCH("paratracheal",'Model output'!H161)),ISNUMBER(SEARCH("fibroadipose tissue",'Model output'!H161)),ISNUMBER(SEARCH("thyroid node",'Model output'!H161)),ISNUMBER(SEARCH("skeletal muscle",'Model output'!H161)),ISNUMBER(SEARCH("right",'Model output'!H161)),ISNUMBER(SEARCH("left",'Model output'!H161)),ISNUMBER(SEARCH("Not specified",'Model output'!H161))),"negative","positive"))</f>
        <v>negative</v>
      </c>
      <c r="I162">
        <f>IF(OR('Model output'!I161="",'Model output'!I161="Not answered",'Model output'!I161="Not mentioned"),"",IF(ISNUMBER('Model output'!I161),'Model output'!I161,1))</f>
        <v>2</v>
      </c>
      <c r="J162">
        <f>IF(OR('Model output'!J161="",'Model output'!J161="Not answered",'Model output'!J161="Not mentioned"),"",IF(AND(ISNUMBER('Model output'!J161),'Model output'!J161&lt;=I162),'Model output'!J161,IF(AND(ISNUMBER('Model output'!J161), 'Model output'!J161&gt;=DATE(2024,1,1)), MIN(DAY('Model output'!J161), MONTH('Model output'!J161), YEAR('Model output'!J161)), IF(ISNUMBER(SEARCH("0/",'Model output'!J161)),0,IF(ISNUMBER(SEARCH("/",'Model output'!J161)), VALUE(LEFT('Model output'!J161, SEARCH("/",'Model output'!J161)-1)),1)))))</f>
        <v>0</v>
      </c>
      <c r="K162" t="str" cm="1">
        <f t="array" ref="K162">IF(COUNT(FIND({0,1,2,3,4,5,6,7,8,9},'Model output'!K161))&gt;0,'Model output'!K161,"")</f>
        <v/>
      </c>
      <c r="L162" s="8" t="str">
        <f t="shared" si="29"/>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 Papillary carcinoma, oncocytic or oxyphilic variant</v>
      </c>
      <c r="O162" t="str">
        <f>IF('Model output'!M161="","",'Model output'!M161)</f>
        <v/>
      </c>
      <c r="P162" t="str">
        <f>IF('Model output'!N161="","",'Model output'!N161)</f>
        <v>2.0cm</v>
      </c>
      <c r="Q162" t="str">
        <f t="shared" si="35"/>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 ""))</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7" t="str">
        <f>IF('Model output'!S161="","",'Model output'!S161)</f>
        <v>Not identified</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1" t="str">
        <f>IF(OR('Model output'!V161="", 'Model output'!V161="No", AND(ISERROR(SEARCH("Positive",'Model output'!V161)), ISNUMBER(SEARCH("Negative",'Model output'!V161))), AND(ISNUMBER(SEARCH("Uninvolved",'Model output'!V161)),NOT(ISNUMBER(SEARCH("margins involved",'Model output'!V161)))), ISNUMBER(SEARCH("not involved",'Model output'!V161)), ISNUMBER(SEARCH("None",'Model output'!V161)), ISNUMBER(SEARCH("Free",'Model output'!V161)), ISNUMBER(SEARCH("1 mm",'Model output'!V161)), ISNUMBER(SEARCH("0.1 CM",'Model output'!V161)), ISNUMBER(SEARCH("less than 0.2 mm",'Model output'!V161)), ISNUMBER(SEARCH("less than 0.5 mm",'Model output'!V161)), ISNUMBER(SEARCH("less than 1.0 mm",'Model output'!V161)), ISNUMBER(SEARCH("noted very close",'Model output'!V161)), ISNUMBER(SEARCH("abut",'Model output'!V161)), ISNUMBER(SEARCH("not mentioned",'Model output'!V161)), ISNUMBER(SEARCH("Cannot be assessed",'Model output'!V161)), ISNUMBER(SEARCH("Not specified",'Model output'!V161)), ISNUMBER(SEARCH("Lymphocyte invasion - present",'Model output'!V161))), "negative", "positive")</f>
        <v>negative</v>
      </c>
      <c r="AE162" s="35"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6" t="str">
        <f t="shared" si="30"/>
        <v>1b</v>
      </c>
      <c r="AG162" s="36" t="str">
        <f t="shared" si="31"/>
        <v>0</v>
      </c>
      <c r="AH162" s="36" t="str">
        <f t="shared" si="33"/>
        <v>0</v>
      </c>
      <c r="AI162" s="42" t="str">
        <f t="shared" si="34"/>
        <v>I</v>
      </c>
      <c r="AJ162" s="39" t="s">
        <v>844</v>
      </c>
      <c r="AK162" s="41" t="s">
        <v>1087</v>
      </c>
      <c r="AL162" s="41" t="s">
        <v>1088</v>
      </c>
      <c r="AM162" s="41" t="s">
        <v>1091</v>
      </c>
      <c r="AN162" s="41" t="s">
        <v>69</v>
      </c>
      <c r="AO162" s="23">
        <f t="shared" ca="1" si="37"/>
        <v>1</v>
      </c>
      <c r="AP162" s="1">
        <f t="shared" si="38"/>
        <v>1</v>
      </c>
      <c r="AQ162" s="1">
        <f t="shared" si="39"/>
        <v>1</v>
      </c>
      <c r="AR162" s="1">
        <f t="shared" si="40"/>
        <v>1</v>
      </c>
      <c r="AS162" s="15">
        <f t="shared" si="36"/>
        <v>1</v>
      </c>
    </row>
    <row r="163" spans="1:45">
      <c r="A163" t="str">
        <f>'Model output'!A162</f>
        <v>TCGA-EM-A22O</v>
      </c>
      <c r="B163" s="33">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output'!G162)),AND(ISNUMBER(SEARCH("2",'Model output'!G162)),NOT(ISNUMBER(SEARCH("1 of 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output'!H162="","negative",IF(OR(ISNUMBER(SEARCH("lymph node",'Model output'!H162)),ISNUMBER(SEARCH("gland",'Model output'!H162)),ISNUMBER(SEARCH("lobe",'Model output'!H162)),ISNUMBER(SEARCH("isthmus",'Model output'!H162)),ISNUMBER(SEARCH("mediastinum",'Model output'!H162)),ISNUMBER(SEARCH("Not mentioned",'Model output'!H162)), ISNUMBER(SEARCH("Not applicable",'Model output'!H162)), ISNUMBER(SEARCH("paratracheal",'Model output'!H162)),ISNUMBER(SEARCH("fibroadipose tissue",'Model output'!H162)),ISNUMBER(SEARCH("thyroid node",'Model output'!H162)),ISNUMBER(SEARCH("skeletal muscle",'Model output'!H162)),ISNUMBER(SEARCH("right",'Model output'!H162)),ISNUMBER(SEARCH("left",'Model output'!H162)),ISNUMBER(SEARCH("Not specified",'Model output'!H162))),"negative","positive"))</f>
        <v>negative</v>
      </c>
      <c r="I163">
        <f>IF(OR('Model output'!I162="",'Model output'!I162="Not answered",'Model output'!I162="Not mentioned"),"",IF(ISNUMBER('Model output'!I162),'Model output'!I162,1))</f>
        <v>1</v>
      </c>
      <c r="J163">
        <f>IF(OR('Model output'!J162="",'Model output'!J162="Not answered",'Model output'!J162="Not mentioned"),"",IF(AND(ISNUMBER('Model output'!J162),'Model output'!J162&lt;=I163),'Model output'!J162,IF(AND(ISNUMBER('Model output'!J162), 'Model output'!J162&gt;=DATE(2024,1,1)), MIN(DAY('Model output'!J162), MONTH('Model output'!J162), YEAR('Model output'!J162)), IF(ISNUMBER(SEARCH("0/",'Model output'!J162)),0,IF(ISNUMBER(SEARCH("/",'Model output'!J162)), VALUE(LEFT('Model output'!J162, SEARCH("/",'Model output'!J162)-1)),1)))))</f>
        <v>1</v>
      </c>
      <c r="K163" t="str" cm="1">
        <f t="array" ref="K163">IF(COUNT(FIND({0,1,2,3,4,5,6,7,8,9},'Model output'!K162))&gt;0,'Model output'!K162,"")</f>
        <v>1.0 cm</v>
      </c>
      <c r="L163" s="8" t="str">
        <f t="shared" si="29"/>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
      </c>
      <c r="P163" t="str">
        <f>IF('Model output'!N162="","",'Model output'!N162)</f>
        <v>6.6 cm</v>
      </c>
      <c r="Q163" t="str">
        <f t="shared" si="35"/>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 ""))</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7"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1" t="str">
        <f>IF(OR('Model output'!V162="", 'Model output'!V162="No", AND(ISERROR(SEARCH("Positive",'Model output'!V162)), ISNUMBER(SEARCH("Negative",'Model output'!V162))), AND(ISNUMBER(SEARCH("Uninvolved",'Model output'!V162)),NOT(ISNUMBER(SEARCH("margins involved",'Model output'!V162)))), ISNUMBER(SEARCH("not involved",'Model output'!V162)), ISNUMBER(SEARCH("None",'Model output'!V162)), ISNUMBER(SEARCH("Free",'Model output'!V162)), ISNUMBER(SEARCH("1 mm",'Model output'!V162)), ISNUMBER(SEARCH("0.1 CM",'Model output'!V162)), ISNUMBER(SEARCH("less than 0.2 mm",'Model output'!V162)), ISNUMBER(SEARCH("less than 0.5 mm",'Model output'!V162)), ISNUMBER(SEARCH("less than 1.0 mm",'Model output'!V162)), ISNUMBER(SEARCH("noted very close",'Model output'!V162)), ISNUMBER(SEARCH("abut",'Model output'!V162)), ISNUMBER(SEARCH("not mentioned",'Model output'!V162)), ISNUMBER(SEARCH("Cannot be assessed",'Model output'!V162)), ISNUMBER(SEARCH("Not specified",'Model output'!V162)), ISNUMBER(SEARCH("Lymphocyte invasion - present",'Model output'!V162))), "negative", "positive")</f>
        <v>positive</v>
      </c>
      <c r="AE163" s="35"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6" t="str">
        <f t="shared" si="30"/>
        <v>3b</v>
      </c>
      <c r="AG163" s="36" t="str">
        <f t="shared" si="31"/>
        <v>1a</v>
      </c>
      <c r="AH163" s="36" t="str">
        <f t="shared" si="33"/>
        <v>0</v>
      </c>
      <c r="AI163" s="42" t="str">
        <f t="shared" si="34"/>
        <v>II</v>
      </c>
      <c r="AJ163" s="39" t="s">
        <v>843</v>
      </c>
      <c r="AK163" s="41" t="s">
        <v>1093</v>
      </c>
      <c r="AL163" s="41" t="s">
        <v>667</v>
      </c>
      <c r="AM163" s="41" t="s">
        <v>1091</v>
      </c>
      <c r="AN163" s="41" t="s">
        <v>1094</v>
      </c>
      <c r="AO163" s="23">
        <f t="shared" si="37"/>
        <v>1</v>
      </c>
      <c r="AP163" s="1">
        <f t="shared" si="38"/>
        <v>0</v>
      </c>
      <c r="AQ163" s="1">
        <f t="shared" si="39"/>
        <v>1</v>
      </c>
      <c r="AR163" s="1">
        <f t="shared" si="40"/>
        <v>1</v>
      </c>
      <c r="AS163" s="15">
        <f t="shared" si="36"/>
        <v>0</v>
      </c>
    </row>
    <row r="164" spans="1:45">
      <c r="A164" t="str">
        <f>'Model output'!A163</f>
        <v>TCGA-EM-A22P</v>
      </c>
      <c r="B164" s="33">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output'!G163)),AND(ISNUMBER(SEARCH("2",'Model output'!G163)),NOT(ISNUMBER(SEARCH("1 of 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output'!H163="","negative",IF(OR(ISNUMBER(SEARCH("lymph node",'Model output'!H163)),ISNUMBER(SEARCH("gland",'Model output'!H163)),ISNUMBER(SEARCH("lobe",'Model output'!H163)),ISNUMBER(SEARCH("isthmus",'Model output'!H163)),ISNUMBER(SEARCH("mediastinum",'Model output'!H163)),ISNUMBER(SEARCH("Not mentioned",'Model output'!H163)), ISNUMBER(SEARCH("Not applicable",'Model output'!H163)), ISNUMBER(SEARCH("paratracheal",'Model output'!H163)),ISNUMBER(SEARCH("fibroadipose tissue",'Model output'!H163)),ISNUMBER(SEARCH("thyroid node",'Model output'!H163)),ISNUMBER(SEARCH("skeletal muscle",'Model output'!H163)),ISNUMBER(SEARCH("right",'Model output'!H163)),ISNUMBER(SEARCH("left",'Model output'!H163)),ISNUMBER(SEARCH("Not specified",'Model output'!H163))),"negative","positive"))</f>
        <v>negative</v>
      </c>
      <c r="I164">
        <f>IF(OR('Model output'!I163="",'Model output'!I163="Not answered",'Model output'!I163="Not mentioned"),"",IF(ISNUMBER('Model output'!I163),'Model output'!I163,1))</f>
        <v>28</v>
      </c>
      <c r="J164">
        <f>IF(OR('Model output'!J163="",'Model output'!J163="Not answered",'Model output'!J163="Not mentioned"),"",IF(AND(ISNUMBER('Model output'!J163),'Model output'!J163&lt;=I164),'Model output'!J163,IF(AND(ISNUMBER('Model output'!J163), 'Model output'!J163&gt;=DATE(2024,1,1)), MIN(DAY('Model output'!J163), MONTH('Model output'!J163), YEAR('Model output'!J163)), IF(ISNUMBER(SEARCH("0/",'Model output'!J163)),0,IF(ISNUMBER(SEARCH("/",'Model output'!J163)), VALUE(LEFT('Model output'!J163, SEARCH("/",'Model output'!J163)-1)),1)))))</f>
        <v>14</v>
      </c>
      <c r="K164" t="str" cm="1">
        <f t="array" ref="K164">IF(COUNT(FIND({0,1,2,3,4,5,6,7,8,9},'Model output'!K163))&gt;0,'Model output'!K163,"")</f>
        <v/>
      </c>
      <c r="L164" s="8" t="str">
        <f t="shared" si="29"/>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 classical (usual)</v>
      </c>
      <c r="O164" t="str">
        <f>IF('Model output'!M163="","",'Model output'!M163)</f>
        <v>Classical (papillary) architecture, Classical cytomorphology</v>
      </c>
      <c r="P164" t="str">
        <f>IF('Model output'!N163="","",'Model output'!N163)</f>
        <v>1.2cm</v>
      </c>
      <c r="Q164" t="str">
        <f t="shared" si="35"/>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 ""))</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7" t="str">
        <f>IF('Model output'!S163="","",'Model output'!S163)</f>
        <v>Cannot be assessed</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1" t="str">
        <f>IF(OR('Model output'!V163="", 'Model output'!V163="No", AND(ISERROR(SEARCH("Positive",'Model output'!V163)), ISNUMBER(SEARCH("Negative",'Model output'!V163))), AND(ISNUMBER(SEARCH("Uninvolved",'Model output'!V163)),NOT(ISNUMBER(SEARCH("margins involved",'Model output'!V163)))), ISNUMBER(SEARCH("not involved",'Model output'!V163)), ISNUMBER(SEARCH("None",'Model output'!V163)), ISNUMBER(SEARCH("Free",'Model output'!V163)), ISNUMBER(SEARCH("1 mm",'Model output'!V163)), ISNUMBER(SEARCH("0.1 CM",'Model output'!V163)), ISNUMBER(SEARCH("less than 0.2 mm",'Model output'!V163)), ISNUMBER(SEARCH("less than 0.5 mm",'Model output'!V163)), ISNUMBER(SEARCH("less than 1.0 mm",'Model output'!V163)), ISNUMBER(SEARCH("noted very close",'Model output'!V163)), ISNUMBER(SEARCH("abut",'Model output'!V163)), ISNUMBER(SEARCH("not mentioned",'Model output'!V163)), ISNUMBER(SEARCH("Cannot be assessed",'Model output'!V163)), ISNUMBER(SEARCH("Not specified",'Model output'!V163)), ISNUMBER(SEARCH("Lymphocyte invasion - present",'Model output'!V163))), "negative", "positive")</f>
        <v>positive</v>
      </c>
      <c r="AE164" s="35"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6" t="str">
        <f t="shared" si="30"/>
        <v>1b</v>
      </c>
      <c r="AG164" s="36" t="str">
        <f t="shared" si="31"/>
        <v>1b</v>
      </c>
      <c r="AH164" s="36" t="str">
        <f t="shared" si="33"/>
        <v>0</v>
      </c>
      <c r="AI164" s="42" t="str">
        <f t="shared" si="34"/>
        <v>II</v>
      </c>
      <c r="AJ164" s="39" t="s">
        <v>843</v>
      </c>
      <c r="AK164" s="41" t="s">
        <v>1087</v>
      </c>
      <c r="AL164" s="41" t="s">
        <v>1087</v>
      </c>
      <c r="AM164" s="41" t="s">
        <v>1091</v>
      </c>
      <c r="AN164" s="41" t="s">
        <v>1089</v>
      </c>
      <c r="AO164" s="23">
        <f t="shared" ref="AO164:AO191" si="41">IF(AE164=AJ164,1,0)</f>
        <v>1</v>
      </c>
      <c r="AP164" s="1">
        <f t="shared" ref="AP164:AP191" si="42">IF(AF164=AK164, 1, IF(AND(AF164="x", AK164="0"), 1, IF(AND(AF164="0", AK164="x"), 1, 0)))</f>
        <v>1</v>
      </c>
      <c r="AQ164" s="1">
        <f t="shared" ref="AQ164:AQ191" si="43">IF(AG164=AL164, 1, IF(AND(AG164="x", AL164="0"), 1, IF(AND(AG164="0", AL164="x"), 1, 0)))</f>
        <v>1</v>
      </c>
      <c r="AR164" s="1">
        <f t="shared" ref="AR164:AR191" si="44">IF(AH164=AM164, 1, IF(AND(AH164="x", AM164="0"), 1, IF(AND(AH164="0", AM164="x"), 1, 0)))</f>
        <v>1</v>
      </c>
      <c r="AS164" s="15">
        <f t="shared" si="36"/>
        <v>1</v>
      </c>
    </row>
    <row r="165" spans="1:45">
      <c r="A165" t="str">
        <f>'Model output'!A164</f>
        <v>TCGA-EM-A22Q</v>
      </c>
      <c r="B165" s="33">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output'!G164)),AND(ISNUMBER(SEARCH("2",'Model output'!G164)),NOT(ISNUMBER(SEARCH("1 of 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output'!H164="","negative",IF(OR(ISNUMBER(SEARCH("lymph node",'Model output'!H164)),ISNUMBER(SEARCH("gland",'Model output'!H164)),ISNUMBER(SEARCH("lobe",'Model output'!H164)),ISNUMBER(SEARCH("isthmus",'Model output'!H164)),ISNUMBER(SEARCH("mediastinum",'Model output'!H164)),ISNUMBER(SEARCH("Not mentioned",'Model output'!H164)), ISNUMBER(SEARCH("Not applicable",'Model output'!H164)), ISNUMBER(SEARCH("paratracheal",'Model output'!H164)),ISNUMBER(SEARCH("fibroadipose tissue",'Model output'!H164)),ISNUMBER(SEARCH("thyroid node",'Model output'!H164)),ISNUMBER(SEARCH("skeletal muscle",'Model output'!H164)),ISNUMBER(SEARCH("right",'Model output'!H164)),ISNUMBER(SEARCH("left",'Model output'!H164)),ISNUMBER(SEARCH("Not specified",'Model output'!H164))),"negative","positive"))</f>
        <v>negative</v>
      </c>
      <c r="I165">
        <f>IF(OR('Model output'!I164="",'Model output'!I164="Not answered",'Model output'!I164="Not mentioned"),"",IF(ISNUMBER('Model output'!I164),'Model output'!I164,1))</f>
        <v>9</v>
      </c>
      <c r="J165">
        <f>IF(OR('Model output'!J164="",'Model output'!J164="Not answered",'Model output'!J164="Not mentioned"),"",IF(AND(ISNUMBER('Model output'!J164),'Model output'!J164&lt;=I165),'Model output'!J164,IF(AND(ISNUMBER('Model output'!J164), 'Model output'!J164&gt;=DATE(2024,1,1)), MIN(DAY('Model output'!J164), MONTH('Model output'!J164), YEAR('Model output'!J164)), IF(ISNUMBER(SEARCH("0/",'Model output'!J164)),0,IF(ISNUMBER(SEARCH("/",'Model output'!J164)), VALUE(LEFT('Model output'!J164, SEARCH("/",'Model output'!J164)-1)),1)))))</f>
        <v>0</v>
      </c>
      <c r="K165" t="str" cm="1">
        <f t="array" ref="K165">IF(COUNT(FIND({0,1,2,3,4,5,6,7,8,9},'Model output'!K164))&gt;0,'Model output'!K164,"")</f>
        <v/>
      </c>
      <c r="L165" s="8" t="str">
        <f t="shared" si="29"/>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35"/>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 ""))</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7"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1" t="str">
        <f>IF(OR('Model output'!V164="", 'Model output'!V164="No", AND(ISERROR(SEARCH("Positive",'Model output'!V164)), ISNUMBER(SEARCH("Negative",'Model output'!V164))), AND(ISNUMBER(SEARCH("Uninvolved",'Model output'!V164)),NOT(ISNUMBER(SEARCH("margins involved",'Model output'!V164)))), ISNUMBER(SEARCH("not involved",'Model output'!V164)), ISNUMBER(SEARCH("None",'Model output'!V164)), ISNUMBER(SEARCH("Free",'Model output'!V164)), ISNUMBER(SEARCH("1 mm",'Model output'!V164)), ISNUMBER(SEARCH("0.1 CM",'Model output'!V164)), ISNUMBER(SEARCH("less than 0.2 mm",'Model output'!V164)), ISNUMBER(SEARCH("less than 0.5 mm",'Model output'!V164)), ISNUMBER(SEARCH("less than 1.0 mm",'Model output'!V164)), ISNUMBER(SEARCH("noted very close",'Model output'!V164)), ISNUMBER(SEARCH("abut",'Model output'!V164)), ISNUMBER(SEARCH("not mentioned",'Model output'!V164)), ISNUMBER(SEARCH("Cannot be assessed",'Model output'!V164)), ISNUMBER(SEARCH("Not specified",'Model output'!V164)), ISNUMBER(SEARCH("Lymphocyte invasion - present",'Model output'!V164))), "negative", "positive")</f>
        <v>negative</v>
      </c>
      <c r="AE165" s="35"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6" t="str">
        <f t="shared" si="30"/>
        <v>3a</v>
      </c>
      <c r="AG165" s="36" t="str">
        <f t="shared" si="31"/>
        <v>0</v>
      </c>
      <c r="AH165" s="36" t="str">
        <f t="shared" si="33"/>
        <v>0</v>
      </c>
      <c r="AI165" s="42" t="str">
        <f t="shared" si="34"/>
        <v>I</v>
      </c>
      <c r="AJ165" s="39" t="s">
        <v>844</v>
      </c>
      <c r="AK165" s="41" t="s">
        <v>1092</v>
      </c>
      <c r="AL165" s="41" t="s">
        <v>1088</v>
      </c>
      <c r="AM165" s="41" t="s">
        <v>1091</v>
      </c>
      <c r="AN165" s="41" t="s">
        <v>69</v>
      </c>
      <c r="AO165" s="23">
        <f t="shared" ca="1" si="41"/>
        <v>1</v>
      </c>
      <c r="AP165" s="1">
        <f t="shared" si="42"/>
        <v>1</v>
      </c>
      <c r="AQ165" s="1">
        <f t="shared" si="43"/>
        <v>1</v>
      </c>
      <c r="AR165" s="1">
        <f t="shared" si="44"/>
        <v>1</v>
      </c>
      <c r="AS165" s="15">
        <f t="shared" si="36"/>
        <v>1</v>
      </c>
    </row>
    <row r="166" spans="1:45">
      <c r="A166" t="str">
        <f>'Model output'!A165</f>
        <v>TCGA-EM-A2CJ</v>
      </c>
      <c r="B166" s="33">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output'!G165)),AND(ISNUMBER(SEARCH("2",'Model output'!G165)),NOT(ISNUMBER(SEARCH("1 of 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output'!H165="","negative",IF(OR(ISNUMBER(SEARCH("lymph node",'Model output'!H165)),ISNUMBER(SEARCH("gland",'Model output'!H165)),ISNUMBER(SEARCH("lobe",'Model output'!H165)),ISNUMBER(SEARCH("isthmus",'Model output'!H165)),ISNUMBER(SEARCH("mediastinum",'Model output'!H165)),ISNUMBER(SEARCH("Not mentioned",'Model output'!H165)), ISNUMBER(SEARCH("Not applicable",'Model output'!H165)), ISNUMBER(SEARCH("paratracheal",'Model output'!H165)),ISNUMBER(SEARCH("fibroadipose tissue",'Model output'!H165)),ISNUMBER(SEARCH("thyroid node",'Model output'!H165)),ISNUMBER(SEARCH("skeletal muscle",'Model output'!H165)),ISNUMBER(SEARCH("right",'Model output'!H165)),ISNUMBER(SEARCH("left",'Model output'!H165)),ISNUMBER(SEARCH("Not specified",'Model output'!H165))),"negative","positive"))</f>
        <v>negative</v>
      </c>
      <c r="I166">
        <f>IF(OR('Model output'!I165="",'Model output'!I165="Not answered",'Model output'!I165="Not mentioned"),"",IF(ISNUMBER('Model output'!I165),'Model output'!I165,1))</f>
        <v>0</v>
      </c>
      <c r="J166">
        <f>IF(OR('Model output'!J165="",'Model output'!J165="Not answered",'Model output'!J165="Not mentioned"),"",IF(AND(ISNUMBER('Model output'!J165),'Model output'!J165&lt;=I166),'Model output'!J165,IF(AND(ISNUMBER('Model output'!J165), 'Model output'!J165&gt;=DATE(2024,1,1)), MIN(DAY('Model output'!J165), MONTH('Model output'!J165), YEAR('Model output'!J165)), IF(ISNUMBER(SEARCH("0/",'Model output'!J165)),0,IF(ISNUMBER(SEARCH("/",'Model output'!J165)), VALUE(LEFT('Model output'!J165, SEARCH("/",'Model output'!J165)-1)),1)))))</f>
        <v>0</v>
      </c>
      <c r="K166" t="str" cm="1">
        <f t="array" ref="K166">IF(COUNT(FIND({0,1,2,3,4,5,6,7,8,9},'Model output'!K165))&gt;0,'Model output'!K165,"")</f>
        <v/>
      </c>
      <c r="L166" s="8" t="str">
        <f t="shared" si="29"/>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
      </c>
      <c r="P166" t="str">
        <f>IF('Model output'!N165="","",'Model output'!N165)</f>
        <v>1.2cm</v>
      </c>
      <c r="Q166" t="str">
        <f t="shared" si="35"/>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 ""))</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7" t="str">
        <f>IF('Model output'!S165="","",'Model output'!S165)</f>
        <v>Not identified</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1" t="str">
        <f>IF(OR('Model output'!V165="", 'Model output'!V165="No", AND(ISERROR(SEARCH("Positive",'Model output'!V165)), ISNUMBER(SEARCH("Negative",'Model output'!V165))), AND(ISNUMBER(SEARCH("Uninvolved",'Model output'!V165)),NOT(ISNUMBER(SEARCH("margins involved",'Model output'!V165)))), ISNUMBER(SEARCH("not involved",'Model output'!V165)), ISNUMBER(SEARCH("None",'Model output'!V165)), ISNUMBER(SEARCH("Free",'Model output'!V165)), ISNUMBER(SEARCH("1 mm",'Model output'!V165)), ISNUMBER(SEARCH("0.1 CM",'Model output'!V165)), ISNUMBER(SEARCH("less than 0.2 mm",'Model output'!V165)), ISNUMBER(SEARCH("less than 0.5 mm",'Model output'!V165)), ISNUMBER(SEARCH("less than 1.0 mm",'Model output'!V165)), ISNUMBER(SEARCH("noted very close",'Model output'!V165)), ISNUMBER(SEARCH("abut",'Model output'!V165)), ISNUMBER(SEARCH("not mentioned",'Model output'!V165)), ISNUMBER(SEARCH("Cannot be assessed",'Model output'!V165)), ISNUMBER(SEARCH("Not specified",'Model output'!V165)), ISNUMBER(SEARCH("Lymphocyte invasion - present",'Model output'!V165))), "negative", "positive")</f>
        <v>negative</v>
      </c>
      <c r="AE166" s="35"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6" t="str">
        <f t="shared" si="30"/>
        <v>1b</v>
      </c>
      <c r="AG166" s="36" t="str">
        <f t="shared" si="31"/>
        <v>0</v>
      </c>
      <c r="AH166" s="36" t="str">
        <f t="shared" si="33"/>
        <v>0</v>
      </c>
      <c r="AI166" s="42" t="str">
        <f t="shared" si="34"/>
        <v>I</v>
      </c>
      <c r="AJ166" s="39" t="s">
        <v>844</v>
      </c>
      <c r="AK166" s="41" t="s">
        <v>1087</v>
      </c>
      <c r="AL166" s="41" t="s">
        <v>1091</v>
      </c>
      <c r="AM166" s="41" t="s">
        <v>1091</v>
      </c>
      <c r="AN166" s="41" t="s">
        <v>69</v>
      </c>
      <c r="AO166" s="23">
        <f t="shared" ca="1" si="41"/>
        <v>1</v>
      </c>
      <c r="AP166" s="1">
        <f t="shared" si="42"/>
        <v>1</v>
      </c>
      <c r="AQ166" s="1">
        <f t="shared" si="43"/>
        <v>1</v>
      </c>
      <c r="AR166" s="1">
        <f t="shared" si="44"/>
        <v>1</v>
      </c>
      <c r="AS166" s="15">
        <f t="shared" si="36"/>
        <v>1</v>
      </c>
    </row>
    <row r="167" spans="1:45">
      <c r="A167" t="str">
        <f>'Model output'!A166</f>
        <v>TCGA-EM-A2CK</v>
      </c>
      <c r="B167" s="33">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output'!G166)),AND(ISNUMBER(SEARCH("2",'Model output'!G166)),NOT(ISNUMBER(SEARCH("1 of 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output'!H166="","negative",IF(OR(ISNUMBER(SEARCH("lymph node",'Model output'!H166)),ISNUMBER(SEARCH("gland",'Model output'!H166)),ISNUMBER(SEARCH("lobe",'Model output'!H166)),ISNUMBER(SEARCH("isthmus",'Model output'!H166)),ISNUMBER(SEARCH("mediastinum",'Model output'!H166)),ISNUMBER(SEARCH("Not mentioned",'Model output'!H166)), ISNUMBER(SEARCH("Not applicable",'Model output'!H166)), ISNUMBER(SEARCH("paratracheal",'Model output'!H166)),ISNUMBER(SEARCH("fibroadipose tissue",'Model output'!H166)),ISNUMBER(SEARCH("thyroid node",'Model output'!H166)),ISNUMBER(SEARCH("skeletal muscle",'Model output'!H166)),ISNUMBER(SEARCH("right",'Model output'!H166)),ISNUMBER(SEARCH("left",'Model output'!H166)),ISNUMBER(SEARCH("Not specified",'Model output'!H166))),"negative","positive"))</f>
        <v>negative</v>
      </c>
      <c r="I167">
        <f>IF(OR('Model output'!I166="",'Model output'!I166="Not answered",'Model output'!I166="Not mentioned"),"",IF(ISNUMBER('Model output'!I166),'Model output'!I166,1))</f>
        <v>25</v>
      </c>
      <c r="J167">
        <f>IF(OR('Model output'!J166="",'Model output'!J166="Not answered",'Model output'!J166="Not mentioned"),"",IF(AND(ISNUMBER('Model output'!J166),'Model output'!J166&lt;=I167),'Model output'!J166,IF(AND(ISNUMBER('Model output'!J166), 'Model output'!J166&gt;=DATE(2024,1,1)), MIN(DAY('Model output'!J166), MONTH('Model output'!J166), YEAR('Model output'!J166)), IF(ISNUMBER(SEARCH("0/",'Model output'!J166)),0,IF(ISNUMBER(SEARCH("/",'Model output'!J166)), VALUE(LEFT('Model output'!J166, SEARCH("/",'Model output'!J166)-1)),1)))))</f>
        <v>6</v>
      </c>
      <c r="K167" t="str" cm="1">
        <f t="array" ref="K167">IF(COUNT(FIND({0,1,2,3,4,5,6,7,8,9},'Model output'!K166))&gt;0,'Model output'!K166,"")</f>
        <v/>
      </c>
      <c r="L167" s="8" t="str">
        <f t="shared" si="29"/>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Metastatic papillary thyroid carcinoma</v>
      </c>
      <c r="O167" t="str">
        <f>IF('Model output'!M166="","",'Model output'!M166)</f>
        <v>classical variant</v>
      </c>
      <c r="P167" t="str">
        <f>IF('Model output'!N166="","",'Model output'!N166)</f>
        <v>2.3cm</v>
      </c>
      <c r="Q167" t="str">
        <f t="shared" si="35"/>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t="str">
        <f>IF('Model output'!O166="","",'Model output'!O166)</f>
        <v>2 (dominant 2.3 cm, second 0.6 cm)</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 ""))</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s="17" t="str">
        <f>IF('Model output'!S166="","",'Model output'!S166)</f>
        <v>Not identified</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Yes</v>
      </c>
      <c r="AB167" t="str">
        <f>IF(AA167&lt;&gt;"Yes","",IF(OR('Model output'!U166="",ISNUMBER(SEARCH("Not identified",'Model output'!U166))),"",'Model output'!U166))</f>
        <v>Not mentioned</v>
      </c>
      <c r="AC167" s="1" t="str">
        <f>IF(OR('Model output'!V166="", 'Model output'!V166="No", AND(ISERROR(SEARCH("Positive",'Model output'!V166)), ISNUMBER(SEARCH("Negative",'Model output'!V166))), AND(ISNUMBER(SEARCH("Uninvolved",'Model output'!V166)),NOT(ISNUMBER(SEARCH("margins involved",'Model output'!V166)))), ISNUMBER(SEARCH("not involved",'Model output'!V166)), ISNUMBER(SEARCH("None",'Model output'!V166)), ISNUMBER(SEARCH("Free",'Model output'!V166)), ISNUMBER(SEARCH("1 mm",'Model output'!V166)), ISNUMBER(SEARCH("0.1 CM",'Model output'!V166)), ISNUMBER(SEARCH("less than 0.2 mm",'Model output'!V166)), ISNUMBER(SEARCH("less than 0.5 mm",'Model output'!V166)), ISNUMBER(SEARCH("less than 1.0 mm",'Model output'!V166)), ISNUMBER(SEARCH("noted very close",'Model output'!V166)), ISNUMBER(SEARCH("abut",'Model output'!V166)), ISNUMBER(SEARCH("not mentioned",'Model output'!V166)), ISNUMBER(SEARCH("Cannot be assessed",'Model output'!V166)), ISNUMBER(SEARCH("Not specified",'Model output'!V166)), ISNUMBER(SEARCH("Lymphocyte invasion - present",'Model output'!V166))), "negative", "positive")</f>
        <v>negative</v>
      </c>
      <c r="AE167" s="35"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6" t="str">
        <f t="shared" si="30"/>
        <v>2</v>
      </c>
      <c r="AG167" s="36" t="str">
        <f t="shared" si="31"/>
        <v>1b</v>
      </c>
      <c r="AH167" s="36" t="str">
        <f t="shared" si="33"/>
        <v>0</v>
      </c>
      <c r="AI167" s="42" t="str">
        <f t="shared" si="34"/>
        <v>I</v>
      </c>
      <c r="AJ167" s="39" t="s">
        <v>846</v>
      </c>
      <c r="AK167" s="41" t="s">
        <v>1090</v>
      </c>
      <c r="AL167" s="41" t="s">
        <v>1087</v>
      </c>
      <c r="AM167" s="41" t="s">
        <v>1091</v>
      </c>
      <c r="AN167" s="41" t="s">
        <v>69</v>
      </c>
      <c r="AO167" s="23">
        <f t="shared" ca="1" si="41"/>
        <v>1</v>
      </c>
      <c r="AP167" s="1">
        <f t="shared" si="42"/>
        <v>1</v>
      </c>
      <c r="AQ167" s="1">
        <f t="shared" si="43"/>
        <v>1</v>
      </c>
      <c r="AR167" s="1">
        <f t="shared" si="44"/>
        <v>1</v>
      </c>
      <c r="AS167" s="15">
        <f t="shared" si="36"/>
        <v>1</v>
      </c>
    </row>
    <row r="168" spans="1:45">
      <c r="A168" t="str">
        <f>'Model output'!A167</f>
        <v>TCGA-EM-A2CL</v>
      </c>
      <c r="B168" s="33">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output'!G167)),AND(ISNUMBER(SEARCH("2",'Model output'!G167)),NOT(ISNUMBER(SEARCH("1 of 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output'!H167="","negative",IF(OR(ISNUMBER(SEARCH("lymph node",'Model output'!H167)),ISNUMBER(SEARCH("gland",'Model output'!H167)),ISNUMBER(SEARCH("lobe",'Model output'!H167)),ISNUMBER(SEARCH("isthmus",'Model output'!H167)),ISNUMBER(SEARCH("mediastinum",'Model output'!H167)),ISNUMBER(SEARCH("Not mentioned",'Model output'!H167)), ISNUMBER(SEARCH("Not applicable",'Model output'!H167)), ISNUMBER(SEARCH("paratracheal",'Model output'!H167)),ISNUMBER(SEARCH("fibroadipose tissue",'Model output'!H167)),ISNUMBER(SEARCH("thyroid node",'Model output'!H167)),ISNUMBER(SEARCH("skeletal muscle",'Model output'!H167)),ISNUMBER(SEARCH("right",'Model output'!H167)),ISNUMBER(SEARCH("left",'Model output'!H167)),ISNUMBER(SEARCH("Not specified",'Model output'!H167))),"negative","positive"))</f>
        <v>negative</v>
      </c>
      <c r="I168">
        <f>IF(OR('Model output'!I167="",'Model output'!I167="Not answered",'Model output'!I167="Not mentioned"),"",IF(ISNUMBER('Model output'!I167),'Model output'!I167,1))</f>
        <v>0</v>
      </c>
      <c r="J168">
        <f>IF(OR('Model output'!J167="",'Model output'!J167="Not answered",'Model output'!J167="Not mentioned"),"",IF(AND(ISNUMBER('Model output'!J167),'Model output'!J167&lt;=I168),'Model output'!J167,IF(AND(ISNUMBER('Model output'!J167), 'Model output'!J167&gt;=DATE(2024,1,1)), MIN(DAY('Model output'!J167), MONTH('Model output'!J167), YEAR('Model output'!J167)), IF(ISNUMBER(SEARCH("0/",'Model output'!J167)),0,IF(ISNUMBER(SEARCH("/",'Model output'!J167)), VALUE(LEFT('Model output'!J167, SEARCH("/",'Model output'!J167)-1)),1)))))</f>
        <v>0</v>
      </c>
      <c r="K168" t="str" cm="1">
        <f t="array" ref="K168">IF(COUNT(FIND({0,1,2,3,4,5,6,7,8,9},'Model output'!K167))&gt;0,'Model output'!K167,"")</f>
        <v/>
      </c>
      <c r="L168" s="8" t="str">
        <f t="shared" si="29"/>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2.5cm</v>
      </c>
      <c r="Q168" t="str">
        <f t="shared" si="35"/>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 ""))</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7"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1" t="str">
        <f>IF(OR('Model output'!V167="", 'Model output'!V167="No", AND(ISERROR(SEARCH("Positive",'Model output'!V167)), ISNUMBER(SEARCH("Negative",'Model output'!V167))), AND(ISNUMBER(SEARCH("Uninvolved",'Model output'!V167)),NOT(ISNUMBER(SEARCH("margins involved",'Model output'!V167)))), ISNUMBER(SEARCH("not involved",'Model output'!V167)), ISNUMBER(SEARCH("None",'Model output'!V167)), ISNUMBER(SEARCH("Free",'Model output'!V167)), ISNUMBER(SEARCH("1 mm",'Model output'!V167)), ISNUMBER(SEARCH("0.1 CM",'Model output'!V167)), ISNUMBER(SEARCH("less than 0.2 mm",'Model output'!V167)), ISNUMBER(SEARCH("less than 0.5 mm",'Model output'!V167)), ISNUMBER(SEARCH("less than 1.0 mm",'Model output'!V167)), ISNUMBER(SEARCH("noted very close",'Model output'!V167)), ISNUMBER(SEARCH("abut",'Model output'!V167)), ISNUMBER(SEARCH("not mentioned",'Model output'!V167)), ISNUMBER(SEARCH("Cannot be assessed",'Model output'!V167)), ISNUMBER(SEARCH("Not specified",'Model output'!V167)), ISNUMBER(SEARCH("Lymphocyte invasion - present",'Model output'!V167))), "negative", "positive")</f>
        <v>negative</v>
      </c>
      <c r="AE168" s="35"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6" t="str">
        <f t="shared" si="30"/>
        <v>2</v>
      </c>
      <c r="AG168" s="36" t="str">
        <f t="shared" si="31"/>
        <v>0</v>
      </c>
      <c r="AH168" s="36" t="str">
        <f t="shared" si="33"/>
        <v>0</v>
      </c>
      <c r="AI168" s="42" t="str">
        <f t="shared" si="34"/>
        <v>I</v>
      </c>
      <c r="AJ168" s="39" t="s">
        <v>844</v>
      </c>
      <c r="AK168" s="41" t="s">
        <v>1090</v>
      </c>
      <c r="AL168" s="41" t="s">
        <v>1091</v>
      </c>
      <c r="AM168" s="41" t="s">
        <v>1091</v>
      </c>
      <c r="AN168" s="41" t="s">
        <v>69</v>
      </c>
      <c r="AO168" s="23">
        <f t="shared" ca="1" si="41"/>
        <v>1</v>
      </c>
      <c r="AP168" s="1">
        <f t="shared" si="42"/>
        <v>1</v>
      </c>
      <c r="AQ168" s="1">
        <f t="shared" si="43"/>
        <v>1</v>
      </c>
      <c r="AR168" s="1">
        <f t="shared" si="44"/>
        <v>1</v>
      </c>
      <c r="AS168" s="15">
        <f t="shared" si="36"/>
        <v>1</v>
      </c>
    </row>
    <row r="169" spans="1:45">
      <c r="A169" t="str">
        <f>'Model output'!A168</f>
        <v>TCGA-EM-A2CM</v>
      </c>
      <c r="B169" s="33">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output'!G168)),AND(ISNUMBER(SEARCH("2",'Model output'!G168)),NOT(ISNUMBER(SEARCH("1 of 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output'!H168="","negative",IF(OR(ISNUMBER(SEARCH("lymph node",'Model output'!H168)),ISNUMBER(SEARCH("gland",'Model output'!H168)),ISNUMBER(SEARCH("lobe",'Model output'!H168)),ISNUMBER(SEARCH("isthmus",'Model output'!H168)),ISNUMBER(SEARCH("mediastinum",'Model output'!H168)),ISNUMBER(SEARCH("Not mentioned",'Model output'!H168)), ISNUMBER(SEARCH("Not applicable",'Model output'!H168)), ISNUMBER(SEARCH("paratracheal",'Model output'!H168)),ISNUMBER(SEARCH("fibroadipose tissue",'Model output'!H168)),ISNUMBER(SEARCH("thyroid node",'Model output'!H168)),ISNUMBER(SEARCH("skeletal muscle",'Model output'!H168)),ISNUMBER(SEARCH("right",'Model output'!H168)),ISNUMBER(SEARCH("left",'Model output'!H168)),ISNUMBER(SEARCH("Not specified",'Model output'!H168))),"negative","positive"))</f>
        <v>negative</v>
      </c>
      <c r="I169">
        <f>IF(OR('Model output'!I168="",'Model output'!I168="Not answered",'Model output'!I168="Not mentioned"),"",IF(ISNUMBER('Model output'!I168),'Model output'!I168,1))</f>
        <v>3</v>
      </c>
      <c r="J169">
        <f>IF(OR('Model output'!J168="",'Model output'!J168="Not answered",'Model output'!J168="Not mentioned"),"",IF(AND(ISNUMBER('Model output'!J168),'Model output'!J168&lt;=I169),'Model output'!J168,IF(AND(ISNUMBER('Model output'!J168), 'Model output'!J168&gt;=DATE(2024,1,1)), MIN(DAY('Model output'!J168), MONTH('Model output'!J168), YEAR('Model output'!J168)), IF(ISNUMBER(SEARCH("0/",'Model output'!J168)),0,IF(ISNUMBER(SEARCH("/",'Model output'!J168)), VALUE(LEFT('Model output'!J168, SEARCH("/",'Model output'!J168)-1)),1)))))</f>
        <v>0</v>
      </c>
      <c r="K169" t="str" cm="1">
        <f t="array" ref="K169">IF(COUNT(FIND({0,1,2,3,4,5,6,7,8,9},'Model output'!K168))&gt;0,'Model output'!K168,"")</f>
        <v/>
      </c>
      <c r="L169" s="8" t="str">
        <f t="shared" si="29"/>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
      </c>
      <c r="P169" t="str">
        <f>IF('Model output'!N168="","",'Model output'!N168)</f>
        <v>9.6cm</v>
      </c>
      <c r="Q169" t="str">
        <f t="shared" si="35"/>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 ""))</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7" t="str">
        <f>IF('Model output'!S168="","",'Model output'!S168)</f>
        <v>Not identified</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1" t="str">
        <f>IF(OR('Model output'!V168="", 'Model output'!V168="No", AND(ISERROR(SEARCH("Positive",'Model output'!V168)), ISNUMBER(SEARCH("Negative",'Model output'!V168))), AND(ISNUMBER(SEARCH("Uninvolved",'Model output'!V168)),NOT(ISNUMBER(SEARCH("margins involved",'Model output'!V168)))), ISNUMBER(SEARCH("not involved",'Model output'!V168)), ISNUMBER(SEARCH("None",'Model output'!V168)), ISNUMBER(SEARCH("Free",'Model output'!V168)), ISNUMBER(SEARCH("1 mm",'Model output'!V168)), ISNUMBER(SEARCH("0.1 CM",'Model output'!V168)), ISNUMBER(SEARCH("less than 0.2 mm",'Model output'!V168)), ISNUMBER(SEARCH("less than 0.5 mm",'Model output'!V168)), ISNUMBER(SEARCH("less than 1.0 mm",'Model output'!V168)), ISNUMBER(SEARCH("noted very close",'Model output'!V168)), ISNUMBER(SEARCH("abut",'Model output'!V168)), ISNUMBER(SEARCH("not mentioned",'Model output'!V168)), ISNUMBER(SEARCH("Cannot be assessed",'Model output'!V168)), ISNUMBER(SEARCH("Not specified",'Model output'!V168)), ISNUMBER(SEARCH("Lymphocyte invasion - present",'Model output'!V168))), "negative", "positive")</f>
        <v>negative</v>
      </c>
      <c r="AE169" s="35"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6" t="str">
        <f t="shared" si="30"/>
        <v>3a</v>
      </c>
      <c r="AG169" s="36" t="str">
        <f t="shared" si="31"/>
        <v>0</v>
      </c>
      <c r="AH169" s="36" t="str">
        <f t="shared" si="33"/>
        <v>0</v>
      </c>
      <c r="AI169" s="42" t="str">
        <f t="shared" si="34"/>
        <v>II</v>
      </c>
      <c r="AJ169" s="39" t="s">
        <v>846</v>
      </c>
      <c r="AK169" s="41" t="s">
        <v>1092</v>
      </c>
      <c r="AL169" s="41" t="s">
        <v>1088</v>
      </c>
      <c r="AM169" s="41" t="s">
        <v>1091</v>
      </c>
      <c r="AN169" s="41" t="s">
        <v>1089</v>
      </c>
      <c r="AO169" s="23">
        <f t="shared" ca="1" si="41"/>
        <v>0</v>
      </c>
      <c r="AP169" s="1">
        <f t="shared" si="42"/>
        <v>1</v>
      </c>
      <c r="AQ169" s="1">
        <f t="shared" si="43"/>
        <v>1</v>
      </c>
      <c r="AR169" s="1">
        <f t="shared" si="44"/>
        <v>1</v>
      </c>
      <c r="AS169" s="15">
        <f t="shared" si="36"/>
        <v>1</v>
      </c>
    </row>
    <row r="170" spans="1:45">
      <c r="A170" t="str">
        <f>'Model output'!A169</f>
        <v>TCGA-EM-A2CO</v>
      </c>
      <c r="B170" s="33">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output'!G169)),AND(ISNUMBER(SEARCH("2",'Model output'!G169)),NOT(ISNUMBER(SEARCH("1 of 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output'!H169="","negative",IF(OR(ISNUMBER(SEARCH("lymph node",'Model output'!H169)),ISNUMBER(SEARCH("gland",'Model output'!H169)),ISNUMBER(SEARCH("lobe",'Model output'!H169)),ISNUMBER(SEARCH("isthmus",'Model output'!H169)),ISNUMBER(SEARCH("mediastinum",'Model output'!H169)),ISNUMBER(SEARCH("Not mentioned",'Model output'!H169)), ISNUMBER(SEARCH("Not applicable",'Model output'!H169)), ISNUMBER(SEARCH("paratracheal",'Model output'!H169)),ISNUMBER(SEARCH("fibroadipose tissue",'Model output'!H169)),ISNUMBER(SEARCH("thyroid node",'Model output'!H169)),ISNUMBER(SEARCH("skeletal muscle",'Model output'!H169)),ISNUMBER(SEARCH("right",'Model output'!H169)),ISNUMBER(SEARCH("left",'Model output'!H169)),ISNUMBER(SEARCH("Not specified",'Model output'!H169))),"negative","positive"))</f>
        <v>negative</v>
      </c>
      <c r="I170">
        <f>IF(OR('Model output'!I169="",'Model output'!I169="Not answered",'Model output'!I169="Not mentioned"),"",IF(ISNUMBER('Model output'!I169),'Model output'!I169,1))</f>
        <v>0</v>
      </c>
      <c r="J170">
        <f>IF(OR('Model output'!J169="",'Model output'!J169="Not answered",'Model output'!J169="Not mentioned"),"",IF(AND(ISNUMBER('Model output'!J169),'Model output'!J169&lt;=I170),'Model output'!J169,IF(AND(ISNUMBER('Model output'!J169), 'Model output'!J169&gt;=DATE(2024,1,1)), MIN(DAY('Model output'!J169), MONTH('Model output'!J169), YEAR('Model output'!J169)), IF(ISNUMBER(SEARCH("0/",'Model output'!J169)),0,IF(ISNUMBER(SEARCH("/",'Model output'!J169)), VALUE(LEFT('Model output'!J169, SEARCH("/",'Model output'!J169)-1)),1)))))</f>
        <v>0</v>
      </c>
      <c r="K170" t="str" cm="1">
        <f t="array" ref="K170">IF(COUNT(FIND({0,1,2,3,4,5,6,7,8,9},'Model output'!K169))&gt;0,'Model output'!K169,"")</f>
        <v/>
      </c>
      <c r="L170" s="8" t="str">
        <f t="shared" si="29"/>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 oncocytic or oxyphilic variant</v>
      </c>
      <c r="O170" t="str">
        <f>IF('Model output'!M169="","",'Model output'!M169)</f>
        <v/>
      </c>
      <c r="P170" t="str">
        <f>IF('Model output'!N169="","",'Model output'!N169)</f>
        <v>2.9cm</v>
      </c>
      <c r="Q170" t="str">
        <f t="shared" si="35"/>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 ""))</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7"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1" t="str">
        <f>IF(OR('Model output'!V169="", 'Model output'!V169="No", AND(ISERROR(SEARCH("Positive",'Model output'!V169)), ISNUMBER(SEARCH("Negative",'Model output'!V169))), AND(ISNUMBER(SEARCH("Uninvolved",'Model output'!V169)),NOT(ISNUMBER(SEARCH("margins involved",'Model output'!V169)))), ISNUMBER(SEARCH("not involved",'Model output'!V169)), ISNUMBER(SEARCH("None",'Model output'!V169)), ISNUMBER(SEARCH("Free",'Model output'!V169)), ISNUMBER(SEARCH("1 mm",'Model output'!V169)), ISNUMBER(SEARCH("0.1 CM",'Model output'!V169)), ISNUMBER(SEARCH("less than 0.2 mm",'Model output'!V169)), ISNUMBER(SEARCH("less than 0.5 mm",'Model output'!V169)), ISNUMBER(SEARCH("less than 1.0 mm",'Model output'!V169)), ISNUMBER(SEARCH("noted very close",'Model output'!V169)), ISNUMBER(SEARCH("abut",'Model output'!V169)), ISNUMBER(SEARCH("not mentioned",'Model output'!V169)), ISNUMBER(SEARCH("Cannot be assessed",'Model output'!V169)), ISNUMBER(SEARCH("Not specified",'Model output'!V169)), ISNUMBER(SEARCH("Lymphocyte invasion - present",'Model output'!V169))), "negative", "positive")</f>
        <v>negative</v>
      </c>
      <c r="AE170" s="35"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6" t="str">
        <f t="shared" si="30"/>
        <v>2</v>
      </c>
      <c r="AG170" s="36" t="str">
        <f t="shared" si="31"/>
        <v>0</v>
      </c>
      <c r="AH170" s="36" t="str">
        <f t="shared" si="33"/>
        <v>0</v>
      </c>
      <c r="AI170" s="42" t="str">
        <f t="shared" si="34"/>
        <v>I</v>
      </c>
      <c r="AJ170" s="39" t="s">
        <v>844</v>
      </c>
      <c r="AK170" s="41" t="s">
        <v>1090</v>
      </c>
      <c r="AL170" s="41" t="s">
        <v>1091</v>
      </c>
      <c r="AM170" s="41" t="s">
        <v>1091</v>
      </c>
      <c r="AN170" s="41" t="s">
        <v>69</v>
      </c>
      <c r="AO170" s="23">
        <f t="shared" ca="1" si="41"/>
        <v>1</v>
      </c>
      <c r="AP170" s="1">
        <f t="shared" si="42"/>
        <v>1</v>
      </c>
      <c r="AQ170" s="1">
        <f t="shared" si="43"/>
        <v>1</v>
      </c>
      <c r="AR170" s="1">
        <f t="shared" si="44"/>
        <v>1</v>
      </c>
      <c r="AS170" s="15">
        <f t="shared" si="36"/>
        <v>1</v>
      </c>
    </row>
    <row r="171" spans="1:45">
      <c r="A171" t="str">
        <f>'Model output'!A170</f>
        <v>TCGA-EM-A2CP</v>
      </c>
      <c r="B171" s="33">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output'!G170)),AND(ISNUMBER(SEARCH("2",'Model output'!G170)),NOT(ISNUMBER(SEARCH("1 of 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output'!H170="","negative",IF(OR(ISNUMBER(SEARCH("lymph node",'Model output'!H170)),ISNUMBER(SEARCH("gland",'Model output'!H170)),ISNUMBER(SEARCH("lobe",'Model output'!H170)),ISNUMBER(SEARCH("isthmus",'Model output'!H170)),ISNUMBER(SEARCH("mediastinum",'Model output'!H170)),ISNUMBER(SEARCH("Not mentioned",'Model output'!H170)), ISNUMBER(SEARCH("Not applicable",'Model output'!H170)), ISNUMBER(SEARCH("paratracheal",'Model output'!H170)),ISNUMBER(SEARCH("fibroadipose tissue",'Model output'!H170)),ISNUMBER(SEARCH("thyroid node",'Model output'!H170)),ISNUMBER(SEARCH("skeletal muscle",'Model output'!H170)),ISNUMBER(SEARCH("right",'Model output'!H170)),ISNUMBER(SEARCH("left",'Model output'!H170)),ISNUMBER(SEARCH("Not specified",'Model output'!H170))),"negative","positive"))</f>
        <v>negative</v>
      </c>
      <c r="I171">
        <f>IF(OR('Model output'!I170="",'Model output'!I170="Not answered",'Model output'!I170="Not mentioned"),"",IF(ISNUMBER('Model output'!I170),'Model output'!I170,1))</f>
        <v>27</v>
      </c>
      <c r="J171">
        <f>IF(OR('Model output'!J170="",'Model output'!J170="Not answered",'Model output'!J170="Not mentioned"),"",IF(AND(ISNUMBER('Model output'!J170),'Model output'!J170&lt;=I171),'Model output'!J170,IF(AND(ISNUMBER('Model output'!J170), 'Model output'!J170&gt;=DATE(2024,1,1)), MIN(DAY('Model output'!J170), MONTH('Model output'!J170), YEAR('Model output'!J170)), IF(ISNUMBER(SEARCH("0/",'Model output'!J170)),0,IF(ISNUMBER(SEARCH("/",'Model output'!J170)), VALUE(LEFT('Model output'!J170, SEARCH("/",'Model output'!J170)-1)),1)))))</f>
        <v>0</v>
      </c>
      <c r="K171" t="str" cm="1">
        <f t="array" ref="K171">IF(COUNT(FIND({0,1,2,3,4,5,6,7,8,9},'Model output'!K170))&gt;0,'Model output'!K170,"")</f>
        <v/>
      </c>
      <c r="L171" s="8" t="str">
        <f t="shared" si="29"/>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3.2cm</v>
      </c>
      <c r="Q171" t="str">
        <f t="shared" si="35"/>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 ""))</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7"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1" t="str">
        <f>IF(OR('Model output'!V170="", 'Model output'!V170="No", AND(ISERROR(SEARCH("Positive",'Model output'!V170)), ISNUMBER(SEARCH("Negative",'Model output'!V170))), AND(ISNUMBER(SEARCH("Uninvolved",'Model output'!V170)),NOT(ISNUMBER(SEARCH("margins involved",'Model output'!V170)))), ISNUMBER(SEARCH("not involved",'Model output'!V170)), ISNUMBER(SEARCH("None",'Model output'!V170)), ISNUMBER(SEARCH("Free",'Model output'!V170)), ISNUMBER(SEARCH("1 mm",'Model output'!V170)), ISNUMBER(SEARCH("0.1 CM",'Model output'!V170)), ISNUMBER(SEARCH("less than 0.2 mm",'Model output'!V170)), ISNUMBER(SEARCH("less than 0.5 mm",'Model output'!V170)), ISNUMBER(SEARCH("less than 1.0 mm",'Model output'!V170)), ISNUMBER(SEARCH("noted very close",'Model output'!V170)), ISNUMBER(SEARCH("abut",'Model output'!V170)), ISNUMBER(SEARCH("not mentioned",'Model output'!V170)), ISNUMBER(SEARCH("Cannot be assessed",'Model output'!V170)), ISNUMBER(SEARCH("Not specified",'Model output'!V170)), ISNUMBER(SEARCH("Lymphocyte invasion - present",'Model output'!V170))), "negative", "positive")</f>
        <v>negative</v>
      </c>
      <c r="AE171" s="35"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6" t="str">
        <f t="shared" si="30"/>
        <v>2</v>
      </c>
      <c r="AG171" s="36" t="str">
        <f t="shared" si="31"/>
        <v>0</v>
      </c>
      <c r="AH171" s="36" t="str">
        <f t="shared" si="33"/>
        <v>0</v>
      </c>
      <c r="AI171" s="42" t="str">
        <f t="shared" si="34"/>
        <v>I</v>
      </c>
      <c r="AJ171" s="39" t="s">
        <v>844</v>
      </c>
      <c r="AK171" s="41" t="s">
        <v>1090</v>
      </c>
      <c r="AL171" s="41" t="s">
        <v>1088</v>
      </c>
      <c r="AM171" s="41" t="s">
        <v>1091</v>
      </c>
      <c r="AN171" s="41" t="s">
        <v>69</v>
      </c>
      <c r="AO171" s="23">
        <f t="shared" ca="1" si="41"/>
        <v>1</v>
      </c>
      <c r="AP171" s="1">
        <f t="shared" si="42"/>
        <v>1</v>
      </c>
      <c r="AQ171" s="1">
        <f t="shared" si="43"/>
        <v>1</v>
      </c>
      <c r="AR171" s="1">
        <f t="shared" si="44"/>
        <v>1</v>
      </c>
      <c r="AS171" s="15">
        <f t="shared" si="36"/>
        <v>1</v>
      </c>
    </row>
    <row r="172" spans="1:45">
      <c r="A172" t="str">
        <f>'Model output'!A171</f>
        <v>TCGA-EM-A2CQ</v>
      </c>
      <c r="B172" s="33">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output'!G171)),AND(ISNUMBER(SEARCH("2",'Model output'!G171)),NOT(ISNUMBER(SEARCH("1 of 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output'!H171="","negative",IF(OR(ISNUMBER(SEARCH("lymph node",'Model output'!H171)),ISNUMBER(SEARCH("gland",'Model output'!H171)),ISNUMBER(SEARCH("lobe",'Model output'!H171)),ISNUMBER(SEARCH("isthmus",'Model output'!H171)),ISNUMBER(SEARCH("mediastinum",'Model output'!H171)),ISNUMBER(SEARCH("Not mentioned",'Model output'!H171)), ISNUMBER(SEARCH("Not applicable",'Model output'!H171)), ISNUMBER(SEARCH("paratracheal",'Model output'!H171)),ISNUMBER(SEARCH("fibroadipose tissue",'Model output'!H171)),ISNUMBER(SEARCH("thyroid node",'Model output'!H171)),ISNUMBER(SEARCH("skeletal muscle",'Model output'!H171)),ISNUMBER(SEARCH("right",'Model output'!H171)),ISNUMBER(SEARCH("left",'Model output'!H171)),ISNUMBER(SEARCH("Not specified",'Model output'!H171))),"negative","positive"))</f>
        <v>negative</v>
      </c>
      <c r="I172">
        <f>IF(OR('Model output'!I171="",'Model output'!I171="Not answered",'Model output'!I171="Not mentioned"),"",IF(ISNUMBER('Model output'!I171),'Model output'!I171,1))</f>
        <v>3</v>
      </c>
      <c r="J172">
        <f>IF(OR('Model output'!J171="",'Model output'!J171="Not answered",'Model output'!J171="Not mentioned"),"",IF(AND(ISNUMBER('Model output'!J171),'Model output'!J171&lt;=I172),'Model output'!J171,IF(AND(ISNUMBER('Model output'!J171), 'Model output'!J171&gt;=DATE(2024,1,1)), MIN(DAY('Model output'!J171), MONTH('Model output'!J171), YEAR('Model output'!J171)), IF(ISNUMBER(SEARCH("0/",'Model output'!J171)),0,IF(ISNUMBER(SEARCH("/",'Model output'!J171)), VALUE(LEFT('Model output'!J171, SEARCH("/",'Model output'!J171)-1)),1)))))</f>
        <v>1</v>
      </c>
      <c r="K172" t="str" cm="1">
        <f t="array" ref="K172">IF(COUNT(FIND({0,1,2,3,4,5,6,7,8,9},'Model output'!K171))&gt;0,'Model output'!K171,"")</f>
        <v/>
      </c>
      <c r="L172" s="8" t="str">
        <f t="shared" si="29"/>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si="35"/>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 ""))</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7" t="str">
        <f>IF('Model output'!S171="","",'Model output'!S171)</f>
        <v>Not identified</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Yes</v>
      </c>
      <c r="AB172" t="str">
        <f>IF(AA172&lt;&gt;"Yes","",IF(OR('Model output'!U171="",ISNUMBER(SEARCH("Not identified",'Model output'!U171))),"",'Model output'!U171))</f>
        <v>TTF1 and CK</v>
      </c>
      <c r="AC172" s="1" t="str">
        <f>IF(OR('Model output'!V171="", 'Model output'!V171="No", AND(ISERROR(SEARCH("Positive",'Model output'!V171)), ISNUMBER(SEARCH("Negative",'Model output'!V171))), AND(ISNUMBER(SEARCH("Uninvolved",'Model output'!V171)),NOT(ISNUMBER(SEARCH("margins involved",'Model output'!V171)))), ISNUMBER(SEARCH("not involved",'Model output'!V171)), ISNUMBER(SEARCH("None",'Model output'!V171)), ISNUMBER(SEARCH("Free",'Model output'!V171)), ISNUMBER(SEARCH("1 mm",'Model output'!V171)), ISNUMBER(SEARCH("0.1 CM",'Model output'!V171)), ISNUMBER(SEARCH("less than 0.2 mm",'Model output'!V171)), ISNUMBER(SEARCH("less than 0.5 mm",'Model output'!V171)), ISNUMBER(SEARCH("less than 1.0 mm",'Model output'!V171)), ISNUMBER(SEARCH("noted very close",'Model output'!V171)), ISNUMBER(SEARCH("abut",'Model output'!V171)), ISNUMBER(SEARCH("not mentioned",'Model output'!V171)), ISNUMBER(SEARCH("Cannot be assessed",'Model output'!V171)), ISNUMBER(SEARCH("Not specified",'Model output'!V171)), ISNUMBER(SEARCH("Lymphocyte invasion - present",'Model output'!V171))), "negative", "positive")</f>
        <v>negative</v>
      </c>
      <c r="AE172" s="35"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6" t="str">
        <f t="shared" si="30"/>
        <v>1b</v>
      </c>
      <c r="AG172" s="36" t="str">
        <f t="shared" si="31"/>
        <v>1a</v>
      </c>
      <c r="AH172" s="36" t="str">
        <f t="shared" si="33"/>
        <v>0</v>
      </c>
      <c r="AI172" s="42" t="str">
        <f t="shared" si="34"/>
        <v>I</v>
      </c>
      <c r="AJ172" s="39" t="s">
        <v>844</v>
      </c>
      <c r="AK172" s="41" t="s">
        <v>1087</v>
      </c>
      <c r="AL172" s="41" t="s">
        <v>667</v>
      </c>
      <c r="AM172" s="41" t="s">
        <v>1091</v>
      </c>
      <c r="AN172" s="41" t="s">
        <v>69</v>
      </c>
      <c r="AO172" s="23">
        <f t="shared" ca="1" si="41"/>
        <v>1</v>
      </c>
      <c r="AP172" s="1">
        <f t="shared" si="42"/>
        <v>1</v>
      </c>
      <c r="AQ172" s="1">
        <f t="shared" si="43"/>
        <v>1</v>
      </c>
      <c r="AR172" s="1">
        <f t="shared" si="44"/>
        <v>1</v>
      </c>
      <c r="AS172" s="15">
        <f t="shared" si="36"/>
        <v>1</v>
      </c>
    </row>
    <row r="173" spans="1:45">
      <c r="A173" t="str">
        <f>'Model output'!A172</f>
        <v>TCGA-EM-A2CS</v>
      </c>
      <c r="B173" s="33">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output'!G172)),AND(ISNUMBER(SEARCH("2",'Model output'!G172)),NOT(ISNUMBER(SEARCH("1 of 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central</v>
      </c>
      <c r="H173" t="str">
        <f>IF('Model output'!H172="","negative",IF(OR(ISNUMBER(SEARCH("lymph node",'Model output'!H172)),ISNUMBER(SEARCH("gland",'Model output'!H172)),ISNUMBER(SEARCH("lobe",'Model output'!H172)),ISNUMBER(SEARCH("isthmus",'Model output'!H172)),ISNUMBER(SEARCH("mediastinum",'Model output'!H172)),ISNUMBER(SEARCH("Not mentioned",'Model output'!H172)), ISNUMBER(SEARCH("Not applicable",'Model output'!H172)), ISNUMBER(SEARCH("paratracheal",'Model output'!H172)),ISNUMBER(SEARCH("fibroadipose tissue",'Model output'!H172)),ISNUMBER(SEARCH("thyroid node",'Model output'!H172)),ISNUMBER(SEARCH("skeletal muscle",'Model output'!H172)),ISNUMBER(SEARCH("right",'Model output'!H172)),ISNUMBER(SEARCH("left",'Model output'!H172)),ISNUMBER(SEARCH("Not specified",'Model output'!H172))),"negative","positive"))</f>
        <v>negative</v>
      </c>
      <c r="I173">
        <f>IF(OR('Model output'!I172="",'Model output'!I172="Not answered",'Model output'!I172="Not mentioned"),"",IF(ISNUMBER('Model output'!I172),'Model output'!I172,1))</f>
        <v>49</v>
      </c>
      <c r="J173">
        <f>IF(OR('Model output'!J172="",'Model output'!J172="Not answered",'Model output'!J172="Not mentioned"),"",IF(AND(ISNUMBER('Model output'!J172),'Model output'!J172&lt;=I173),'Model output'!J172,IF(AND(ISNUMBER('Model output'!J172), 'Model output'!J172&gt;=DATE(2024,1,1)), MIN(DAY('Model output'!J172), MONTH('Model output'!J172), YEAR('Model output'!J172)), IF(ISNUMBER(SEARCH("0/",'Model output'!J172)),0,IF(ISNUMBER(SEARCH("/",'Model output'!J172)), VALUE(LEFT('Model output'!J172, SEARCH("/",'Model output'!J172)-1)),1)))))</f>
        <v>35</v>
      </c>
      <c r="K173" t="str" cm="1">
        <f t="array" ref="K173">IF(COUNT(FIND({0,1,2,3,4,5,6,7,8,9},'Model output'!K172))&gt;0,'Model output'!K172,"")</f>
        <v/>
      </c>
      <c r="L173" s="8" t="str">
        <f t="shared" si="29"/>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diffuse sclerosing architecture, clear cell variant</v>
      </c>
      <c r="P173" t="str">
        <f>IF('Model output'!N172="","",'Model output'!N172)</f>
        <v>6.3cm</v>
      </c>
      <c r="Q173" t="str">
        <f t="shared" si="35"/>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 ""))</f>
        <v>focal extent (less than 4 vessels)</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7" t="str">
        <f>IF('Model output'!S172="","",'Model output'!S172)</f>
        <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1" t="str">
        <f>IF(OR('Model output'!V172="", 'Model output'!V172="No", AND(ISERROR(SEARCH("Positive",'Model output'!V172)), ISNUMBER(SEARCH("Negative",'Model output'!V172))), AND(ISNUMBER(SEARCH("Uninvolved",'Model output'!V172)),NOT(ISNUMBER(SEARCH("margins involved",'Model output'!V172)))), ISNUMBER(SEARCH("not involved",'Model output'!V172)), ISNUMBER(SEARCH("None",'Model output'!V172)), ISNUMBER(SEARCH("Free",'Model output'!V172)), ISNUMBER(SEARCH("1 mm",'Model output'!V172)), ISNUMBER(SEARCH("0.1 CM",'Model output'!V172)), ISNUMBER(SEARCH("less than 0.2 mm",'Model output'!V172)), ISNUMBER(SEARCH("less than 0.5 mm",'Model output'!V172)), ISNUMBER(SEARCH("less than 1.0 mm",'Model output'!V172)), ISNUMBER(SEARCH("noted very close",'Model output'!V172)), ISNUMBER(SEARCH("abut",'Model output'!V172)), ISNUMBER(SEARCH("not mentioned",'Model output'!V172)), ISNUMBER(SEARCH("Cannot be assessed",'Model output'!V172)), ISNUMBER(SEARCH("Not specified",'Model output'!V172)), ISNUMBER(SEARCH("Lymphocyte invasion - present",'Model output'!V172))), "negative", "positive")</f>
        <v>positive</v>
      </c>
      <c r="AE173" s="35"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6" t="str">
        <f t="shared" si="30"/>
        <v>3a</v>
      </c>
      <c r="AG173" s="36" t="str">
        <f t="shared" si="31"/>
        <v>1a</v>
      </c>
      <c r="AH173" s="36" t="str">
        <f t="shared" si="33"/>
        <v>0</v>
      </c>
      <c r="AI173" s="42" t="str">
        <f t="shared" si="34"/>
        <v>I</v>
      </c>
      <c r="AJ173" s="39" t="s">
        <v>843</v>
      </c>
      <c r="AK173" s="41" t="s">
        <v>1092</v>
      </c>
      <c r="AL173" s="41" t="s">
        <v>1087</v>
      </c>
      <c r="AM173" s="41" t="s">
        <v>1091</v>
      </c>
      <c r="AN173" s="41" t="s">
        <v>69</v>
      </c>
      <c r="AO173" s="23">
        <f t="shared" si="41"/>
        <v>1</v>
      </c>
      <c r="AP173" s="1">
        <f t="shared" si="42"/>
        <v>1</v>
      </c>
      <c r="AQ173" s="1">
        <f t="shared" si="43"/>
        <v>0</v>
      </c>
      <c r="AR173" s="1">
        <f t="shared" si="44"/>
        <v>1</v>
      </c>
      <c r="AS173" s="15">
        <f t="shared" si="36"/>
        <v>1</v>
      </c>
    </row>
    <row r="174" spans="1:45">
      <c r="A174" t="str">
        <f>'Model output'!A173</f>
        <v>TCGA-EM-A2CT</v>
      </c>
      <c r="B174" s="33">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output'!G173)),AND(ISNUMBER(SEARCH("2",'Model output'!G173)),NOT(ISNUMBER(SEARCH("1 of 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output'!H173="","negative",IF(OR(ISNUMBER(SEARCH("lymph node",'Model output'!H173)),ISNUMBER(SEARCH("gland",'Model output'!H173)),ISNUMBER(SEARCH("lobe",'Model output'!H173)),ISNUMBER(SEARCH("isthmus",'Model output'!H173)),ISNUMBER(SEARCH("mediastinum",'Model output'!H173)),ISNUMBER(SEARCH("Not mentioned",'Model output'!H173)), ISNUMBER(SEARCH("Not applicable",'Model output'!H173)), ISNUMBER(SEARCH("paratracheal",'Model output'!H173)),ISNUMBER(SEARCH("fibroadipose tissue",'Model output'!H173)),ISNUMBER(SEARCH("thyroid node",'Model output'!H173)),ISNUMBER(SEARCH("skeletal muscle",'Model output'!H173)),ISNUMBER(SEARCH("right",'Model output'!H173)),ISNUMBER(SEARCH("left",'Model output'!H173)),ISNUMBER(SEARCH("Not specified",'Model output'!H173))),"negative","positive"))</f>
        <v>negative</v>
      </c>
      <c r="I174">
        <f>IF(OR('Model output'!I173="",'Model output'!I173="Not answered",'Model output'!I173="Not mentioned"),"",IF(ISNUMBER('Model output'!I173),'Model output'!I173,1))</f>
        <v>5</v>
      </c>
      <c r="J174">
        <f>IF(OR('Model output'!J173="",'Model output'!J173="Not answered",'Model output'!J173="Not mentioned"),"",IF(AND(ISNUMBER('Model output'!J173),'Model output'!J173&lt;=I174),'Model output'!J173,IF(AND(ISNUMBER('Model output'!J173), 'Model output'!J173&gt;=DATE(2024,1,1)), MIN(DAY('Model output'!J173), MONTH('Model output'!J173), YEAR('Model output'!J173)), IF(ISNUMBER(SEARCH("0/",'Model output'!J173)),0,IF(ISNUMBER(SEARCH("/",'Model output'!J173)), VALUE(LEFT('Model output'!J173, SEARCH("/",'Model output'!J173)-1)),1)))))</f>
        <v>0</v>
      </c>
      <c r="K174" t="str" cm="1">
        <f t="array" ref="K174">IF(COUNT(FIND({0,1,2,3,4,5,6,7,8,9},'Model output'!K173))&gt;0,'Model output'!K173,"")</f>
        <v/>
      </c>
      <c r="L174" s="8" t="str">
        <f t="shared" si="29"/>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5"/>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 ""))</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7" t="str">
        <f>IF('Model output'!S173="","",'Model output'!S173)</f>
        <v>Not identified</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1" t="str">
        <f>IF(OR('Model output'!V173="", 'Model output'!V173="No", AND(ISERROR(SEARCH("Positive",'Model output'!V173)), ISNUMBER(SEARCH("Negative",'Model output'!V173))), AND(ISNUMBER(SEARCH("Uninvolved",'Model output'!V173)),NOT(ISNUMBER(SEARCH("margins involved",'Model output'!V173)))), ISNUMBER(SEARCH("not involved",'Model output'!V173)), ISNUMBER(SEARCH("None",'Model output'!V173)), ISNUMBER(SEARCH("Free",'Model output'!V173)), ISNUMBER(SEARCH("1 mm",'Model output'!V173)), ISNUMBER(SEARCH("0.1 CM",'Model output'!V173)), ISNUMBER(SEARCH("less than 0.2 mm",'Model output'!V173)), ISNUMBER(SEARCH("less than 0.5 mm",'Model output'!V173)), ISNUMBER(SEARCH("less than 1.0 mm",'Model output'!V173)), ISNUMBER(SEARCH("noted very close",'Model output'!V173)), ISNUMBER(SEARCH("abut",'Model output'!V173)), ISNUMBER(SEARCH("not mentioned",'Model output'!V173)), ISNUMBER(SEARCH("Cannot be assessed",'Model output'!V173)), ISNUMBER(SEARCH("Not specified",'Model output'!V173)), ISNUMBER(SEARCH("Lymphocyte invasion - present",'Model output'!V173))), "negative", "positive")</f>
        <v>negative</v>
      </c>
      <c r="AE174" s="35"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6" t="str">
        <f t="shared" si="30"/>
        <v>1b</v>
      </c>
      <c r="AG174" s="36" t="str">
        <f t="shared" si="31"/>
        <v>0</v>
      </c>
      <c r="AH174" s="36" t="str">
        <f t="shared" si="33"/>
        <v>0</v>
      </c>
      <c r="AI174" s="42" t="str">
        <f t="shared" si="34"/>
        <v>I</v>
      </c>
      <c r="AJ174" s="39" t="s">
        <v>844</v>
      </c>
      <c r="AK174" s="41" t="s">
        <v>1087</v>
      </c>
      <c r="AL174" s="41" t="s">
        <v>1088</v>
      </c>
      <c r="AM174" s="41" t="s">
        <v>1091</v>
      </c>
      <c r="AN174" s="41" t="s">
        <v>69</v>
      </c>
      <c r="AO174" s="23">
        <f t="shared" ca="1" si="41"/>
        <v>1</v>
      </c>
      <c r="AP174" s="1">
        <f t="shared" si="42"/>
        <v>1</v>
      </c>
      <c r="AQ174" s="1">
        <f t="shared" si="43"/>
        <v>1</v>
      </c>
      <c r="AR174" s="1">
        <f t="shared" si="44"/>
        <v>1</v>
      </c>
      <c r="AS174" s="15">
        <f t="shared" si="36"/>
        <v>1</v>
      </c>
    </row>
    <row r="175" spans="1:45">
      <c r="A175" t="str">
        <f>'Model output'!A174</f>
        <v>TCGA-EM-A2CU</v>
      </c>
      <c r="B175" s="33">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output'!G174)),AND(ISNUMBER(SEARCH("2",'Model output'!G174)),NOT(ISNUMBER(SEARCH("1 of 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output'!H174="","negative",IF(OR(ISNUMBER(SEARCH("lymph node",'Model output'!H174)),ISNUMBER(SEARCH("gland",'Model output'!H174)),ISNUMBER(SEARCH("lobe",'Model output'!H174)),ISNUMBER(SEARCH("isthmus",'Model output'!H174)),ISNUMBER(SEARCH("mediastinum",'Model output'!H174)),ISNUMBER(SEARCH("Not mentioned",'Model output'!H174)), ISNUMBER(SEARCH("Not applicable",'Model output'!H174)), ISNUMBER(SEARCH("paratracheal",'Model output'!H174)),ISNUMBER(SEARCH("fibroadipose tissue",'Model output'!H174)),ISNUMBER(SEARCH("thyroid node",'Model output'!H174)),ISNUMBER(SEARCH("skeletal muscle",'Model output'!H174)),ISNUMBER(SEARCH("right",'Model output'!H174)),ISNUMBER(SEARCH("left",'Model output'!H174)),ISNUMBER(SEARCH("Not specified",'Model output'!H174))),"negative","positive"))</f>
        <v>negative</v>
      </c>
      <c r="I175">
        <f>IF(OR('Model output'!I174="",'Model output'!I174="Not answered",'Model output'!I174="Not mentioned"),"",IF(ISNUMBER('Model output'!I174),'Model output'!I174,1))</f>
        <v>30</v>
      </c>
      <c r="J175">
        <f>IF(OR('Model output'!J174="",'Model output'!J174="Not answered",'Model output'!J174="Not mentioned"),"",IF(AND(ISNUMBER('Model output'!J174),'Model output'!J174&lt;=I175),'Model output'!J174,IF(AND(ISNUMBER('Model output'!J174), 'Model output'!J174&gt;=DATE(2024,1,1)), MIN(DAY('Model output'!J174), MONTH('Model output'!J174), YEAR('Model output'!J174)), IF(ISNUMBER(SEARCH("0/",'Model output'!J174)),0,IF(ISNUMBER(SEARCH("/",'Model output'!J174)), VALUE(LEFT('Model output'!J174, SEARCH("/",'Model output'!J174)-1)),1)))))</f>
        <v>4</v>
      </c>
      <c r="K175" t="str" cm="1">
        <f t="array" ref="K175">IF(COUNT(FIND({0,1,2,3,4,5,6,7,8,9},'Model output'!K174))&gt;0,'Model output'!K174,"")</f>
        <v/>
      </c>
      <c r="L175" s="8" t="str">
        <f t="shared" si="29"/>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
      </c>
      <c r="P175" t="str">
        <f>IF('Model output'!N174="","",'Model output'!N174)</f>
        <v>4.0cm</v>
      </c>
      <c r="Q175" t="str">
        <f t="shared" si="35"/>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 ""))</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7" t="str">
        <f>IF('Model output'!S174="","",'Model output'!S174)</f>
        <v>Not identified</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1" t="str">
        <f>IF(OR('Model output'!V174="", 'Model output'!V174="No", AND(ISERROR(SEARCH("Positive",'Model output'!V174)), ISNUMBER(SEARCH("Negative",'Model output'!V174))), AND(ISNUMBER(SEARCH("Uninvolved",'Model output'!V174)),NOT(ISNUMBER(SEARCH("margins involved",'Model output'!V174)))), ISNUMBER(SEARCH("not involved",'Model output'!V174)), ISNUMBER(SEARCH("None",'Model output'!V174)), ISNUMBER(SEARCH("Free",'Model output'!V174)), ISNUMBER(SEARCH("1 mm",'Model output'!V174)), ISNUMBER(SEARCH("0.1 CM",'Model output'!V174)), ISNUMBER(SEARCH("less than 0.2 mm",'Model output'!V174)), ISNUMBER(SEARCH("less than 0.5 mm",'Model output'!V174)), ISNUMBER(SEARCH("less than 1.0 mm",'Model output'!V174)), ISNUMBER(SEARCH("noted very close",'Model output'!V174)), ISNUMBER(SEARCH("abut",'Model output'!V174)), ISNUMBER(SEARCH("not mentioned",'Model output'!V174)), ISNUMBER(SEARCH("Cannot be assessed",'Model output'!V174)), ISNUMBER(SEARCH("Not specified",'Model output'!V174)), ISNUMBER(SEARCH("Lymphocyte invasion - present",'Model output'!V174))), "negative", "positive")</f>
        <v>negative</v>
      </c>
      <c r="AE175" s="35"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6" t="str">
        <f t="shared" si="30"/>
        <v>2</v>
      </c>
      <c r="AG175" s="36" t="str">
        <f t="shared" si="31"/>
        <v>1a</v>
      </c>
      <c r="AH175" s="36" t="str">
        <f t="shared" si="33"/>
        <v>0</v>
      </c>
      <c r="AI175" s="42" t="str">
        <f t="shared" si="34"/>
        <v>I</v>
      </c>
      <c r="AJ175" s="39" t="s">
        <v>844</v>
      </c>
      <c r="AK175" s="41" t="s">
        <v>1090</v>
      </c>
      <c r="AL175" s="41" t="s">
        <v>667</v>
      </c>
      <c r="AM175" s="41" t="s">
        <v>1091</v>
      </c>
      <c r="AN175" s="41" t="s">
        <v>69</v>
      </c>
      <c r="AO175" s="23">
        <f t="shared" ca="1" si="41"/>
        <v>1</v>
      </c>
      <c r="AP175" s="1">
        <f t="shared" si="42"/>
        <v>1</v>
      </c>
      <c r="AQ175" s="1">
        <f t="shared" si="43"/>
        <v>1</v>
      </c>
      <c r="AR175" s="1">
        <f t="shared" si="44"/>
        <v>1</v>
      </c>
      <c r="AS175" s="15">
        <f t="shared" si="36"/>
        <v>1</v>
      </c>
    </row>
    <row r="176" spans="1:45">
      <c r="A176" t="str">
        <f>'Model output'!A175</f>
        <v>TCGA-EM-A2OV</v>
      </c>
      <c r="B176" s="33">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output'!G175)),AND(ISNUMBER(SEARCH("2",'Model output'!G175)),NOT(ISNUMBER(SEARCH("1 of 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output'!H175="","negative",IF(OR(ISNUMBER(SEARCH("lymph node",'Model output'!H175)),ISNUMBER(SEARCH("gland",'Model output'!H175)),ISNUMBER(SEARCH("lobe",'Model output'!H175)),ISNUMBER(SEARCH("isthmus",'Model output'!H175)),ISNUMBER(SEARCH("mediastinum",'Model output'!H175)),ISNUMBER(SEARCH("Not mentioned",'Model output'!H175)), ISNUMBER(SEARCH("Not applicable",'Model output'!H175)), ISNUMBER(SEARCH("paratracheal",'Model output'!H175)),ISNUMBER(SEARCH("fibroadipose tissue",'Model output'!H175)),ISNUMBER(SEARCH("thyroid node",'Model output'!H175)),ISNUMBER(SEARCH("skeletal muscle",'Model output'!H175)),ISNUMBER(SEARCH("right",'Model output'!H175)),ISNUMBER(SEARCH("left",'Model output'!H175)),ISNUMBER(SEARCH("Not specified",'Model output'!H175))),"negative","positive"))</f>
        <v>negative</v>
      </c>
      <c r="I176">
        <f>IF(OR('Model output'!I175="",'Model output'!I175="Not answered",'Model output'!I175="Not mentioned"),"",IF(ISNUMBER('Model output'!I175),'Model output'!I175,1))</f>
        <v>1</v>
      </c>
      <c r="J176">
        <f>IF(OR('Model output'!J175="",'Model output'!J175="Not answered",'Model output'!J175="Not mentioned"),"",IF(AND(ISNUMBER('Model output'!J175),'Model output'!J175&lt;=I176),'Model output'!J175,IF(AND(ISNUMBER('Model output'!J175), 'Model output'!J175&gt;=DATE(2024,1,1)), MIN(DAY('Model output'!J175), MONTH('Model output'!J175), YEAR('Model output'!J175)), IF(ISNUMBER(SEARCH("0/",'Model output'!J175)),0,IF(ISNUMBER(SEARCH("/",'Model output'!J175)), VALUE(LEFT('Model output'!J175, SEARCH("/",'Model output'!J175)-1)),1)))))</f>
        <v>0</v>
      </c>
      <c r="K176" t="str" cm="1">
        <f t="array" ref="K176">IF(COUNT(FIND({0,1,2,3,4,5,6,7,8,9},'Model output'!K175))&gt;0,'Model output'!K175,"")</f>
        <v/>
      </c>
      <c r="L176" s="8" t="str">
        <f t="shared" si="29"/>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 cm</v>
      </c>
      <c r="Q176" t="str">
        <f t="shared" si="35"/>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 ""))</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7" t="str">
        <f>IF('Model output'!S175="","",'Model output'!S175)</f>
        <v>Not identified</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1" t="str">
        <f>IF(OR('Model output'!V175="", 'Model output'!V175="No", AND(ISERROR(SEARCH("Positive",'Model output'!V175)), ISNUMBER(SEARCH("Negative",'Model output'!V175))), AND(ISNUMBER(SEARCH("Uninvolved",'Model output'!V175)),NOT(ISNUMBER(SEARCH("margins involved",'Model output'!V175)))), ISNUMBER(SEARCH("not involved",'Model output'!V175)), ISNUMBER(SEARCH("None",'Model output'!V175)), ISNUMBER(SEARCH("Free",'Model output'!V175)), ISNUMBER(SEARCH("1 mm",'Model output'!V175)), ISNUMBER(SEARCH("0.1 CM",'Model output'!V175)), ISNUMBER(SEARCH("less than 0.2 mm",'Model output'!V175)), ISNUMBER(SEARCH("less than 0.5 mm",'Model output'!V175)), ISNUMBER(SEARCH("less than 1.0 mm",'Model output'!V175)), ISNUMBER(SEARCH("noted very close",'Model output'!V175)), ISNUMBER(SEARCH("abut",'Model output'!V175)), ISNUMBER(SEARCH("not mentioned",'Model output'!V175)), ISNUMBER(SEARCH("Cannot be assessed",'Model output'!V175)), ISNUMBER(SEARCH("Not specified",'Model output'!V175)), ISNUMBER(SEARCH("Lymphocyte invasion - present",'Model output'!V175))), "negative", "positive")</f>
        <v>negative</v>
      </c>
      <c r="AE176" s="35"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6" t="str">
        <f t="shared" si="30"/>
        <v>2</v>
      </c>
      <c r="AG176" s="36" t="str">
        <f t="shared" si="31"/>
        <v>0</v>
      </c>
      <c r="AH176" s="36" t="str">
        <f t="shared" si="33"/>
        <v>0</v>
      </c>
      <c r="AI176" s="42" t="str">
        <f t="shared" si="34"/>
        <v>I</v>
      </c>
      <c r="AJ176" s="39" t="s">
        <v>844</v>
      </c>
      <c r="AK176" s="41" t="s">
        <v>1090</v>
      </c>
      <c r="AL176" s="41" t="s">
        <v>1088</v>
      </c>
      <c r="AM176" s="41" t="s">
        <v>1091</v>
      </c>
      <c r="AN176" s="41" t="s">
        <v>69</v>
      </c>
      <c r="AO176" s="23">
        <f t="shared" ca="1" si="41"/>
        <v>1</v>
      </c>
      <c r="AP176" s="1">
        <f t="shared" si="42"/>
        <v>1</v>
      </c>
      <c r="AQ176" s="1">
        <f t="shared" si="43"/>
        <v>1</v>
      </c>
      <c r="AR176" s="1">
        <f t="shared" si="44"/>
        <v>1</v>
      </c>
      <c r="AS176" s="15">
        <f t="shared" si="36"/>
        <v>1</v>
      </c>
    </row>
    <row r="177" spans="1:45">
      <c r="A177" t="str">
        <f>'Model output'!A176</f>
        <v>TCGA-EM-A2OW</v>
      </c>
      <c r="B177" s="33">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output'!G176)),AND(ISNUMBER(SEARCH("2",'Model output'!G176)),NOT(ISNUMBER(SEARCH("1 of 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output'!H176="","negative",IF(OR(ISNUMBER(SEARCH("lymph node",'Model output'!H176)),ISNUMBER(SEARCH("gland",'Model output'!H176)),ISNUMBER(SEARCH("lobe",'Model output'!H176)),ISNUMBER(SEARCH("isthmus",'Model output'!H176)),ISNUMBER(SEARCH("mediastinum",'Model output'!H176)),ISNUMBER(SEARCH("Not mentioned",'Model output'!H176)), ISNUMBER(SEARCH("Not applicable",'Model output'!H176)), ISNUMBER(SEARCH("paratracheal",'Model output'!H176)),ISNUMBER(SEARCH("fibroadipose tissue",'Model output'!H176)),ISNUMBER(SEARCH("thyroid node",'Model output'!H176)),ISNUMBER(SEARCH("skeletal muscle",'Model output'!H176)),ISNUMBER(SEARCH("right",'Model output'!H176)),ISNUMBER(SEARCH("left",'Model output'!H176)),ISNUMBER(SEARCH("Not specified",'Model output'!H176))),"negative","positive"))</f>
        <v>negative</v>
      </c>
      <c r="I177">
        <f>IF(OR('Model output'!I176="",'Model output'!I176="Not answered",'Model output'!I176="Not mentioned"),"",IF(ISNUMBER('Model output'!I176),'Model output'!I176,1))</f>
        <v>0</v>
      </c>
      <c r="J177">
        <f>IF(OR('Model output'!J176="",'Model output'!J176="Not answered",'Model output'!J176="Not mentioned"),"",IF(AND(ISNUMBER('Model output'!J176),'Model output'!J176&lt;=I177),'Model output'!J176,IF(AND(ISNUMBER('Model output'!J176), 'Model output'!J176&gt;=DATE(2024,1,1)), MIN(DAY('Model output'!J176), MONTH('Model output'!J176), YEAR('Model output'!J176)), IF(ISNUMBER(SEARCH("0/",'Model output'!J176)),0,IF(ISNUMBER(SEARCH("/",'Model output'!J176)), VALUE(LEFT('Model output'!J176, SEARCH("/",'Model output'!J176)-1)),1)))))</f>
        <v>0</v>
      </c>
      <c r="K177" t="str" cm="1">
        <f t="array" ref="K177">IF(COUNT(FIND({0,1,2,3,4,5,6,7,8,9},'Model output'!K176))&gt;0,'Model output'!K176,"")</f>
        <v/>
      </c>
      <c r="L177" s="8" t="str">
        <f t="shared" si="29"/>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 Papillary carcinoma, macrofollicular variant, Papillary carcinoma, oncocytic or oxyphilic variant</v>
      </c>
      <c r="O177" t="str">
        <f>IF('Model output'!M176="","",'Model output'!M176)</f>
        <v/>
      </c>
      <c r="P177" t="str">
        <f>IF('Model output'!N176="","",'Model output'!N176)</f>
        <v>1.3cm</v>
      </c>
      <c r="Q177" t="str">
        <f t="shared" si="35"/>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 ""))</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7" t="str">
        <f>IF('Model output'!S176="","",'Model output'!S176)</f>
        <v>Not identified</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1" t="str">
        <f>IF(OR('Model output'!V176="", 'Model output'!V176="No", AND(ISERROR(SEARCH("Positive",'Model output'!V176)), ISNUMBER(SEARCH("Negative",'Model output'!V176))), AND(ISNUMBER(SEARCH("Uninvolved",'Model output'!V176)),NOT(ISNUMBER(SEARCH("margins involved",'Model output'!V176)))), ISNUMBER(SEARCH("not involved",'Model output'!V176)), ISNUMBER(SEARCH("None",'Model output'!V176)), ISNUMBER(SEARCH("Free",'Model output'!V176)), ISNUMBER(SEARCH("1 mm",'Model output'!V176)), ISNUMBER(SEARCH("0.1 CM",'Model output'!V176)), ISNUMBER(SEARCH("less than 0.2 mm",'Model output'!V176)), ISNUMBER(SEARCH("less than 0.5 mm",'Model output'!V176)), ISNUMBER(SEARCH("less than 1.0 mm",'Model output'!V176)), ISNUMBER(SEARCH("noted very close",'Model output'!V176)), ISNUMBER(SEARCH("abut",'Model output'!V176)), ISNUMBER(SEARCH("not mentioned",'Model output'!V176)), ISNUMBER(SEARCH("Cannot be assessed",'Model output'!V176)), ISNUMBER(SEARCH("Not specified",'Model output'!V176)), ISNUMBER(SEARCH("Lymphocyte invasion - present",'Model output'!V176))), "negative", "positive")</f>
        <v>negative</v>
      </c>
      <c r="AE177" s="35"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6" t="str">
        <f t="shared" si="30"/>
        <v>1b</v>
      </c>
      <c r="AG177" s="36" t="str">
        <f t="shared" si="31"/>
        <v>0</v>
      </c>
      <c r="AH177" s="36" t="str">
        <f t="shared" si="33"/>
        <v>0</v>
      </c>
      <c r="AI177" s="42" t="str">
        <f t="shared" si="34"/>
        <v>I</v>
      </c>
      <c r="AJ177" s="39" t="s">
        <v>844</v>
      </c>
      <c r="AK177" s="41" t="s">
        <v>1087</v>
      </c>
      <c r="AL177" s="41" t="s">
        <v>1091</v>
      </c>
      <c r="AM177" s="41" t="s">
        <v>1091</v>
      </c>
      <c r="AN177" s="41" t="s">
        <v>69</v>
      </c>
      <c r="AO177" s="23">
        <f t="shared" ca="1" si="41"/>
        <v>1</v>
      </c>
      <c r="AP177" s="1">
        <f t="shared" si="42"/>
        <v>1</v>
      </c>
      <c r="AQ177" s="1">
        <f t="shared" si="43"/>
        <v>1</v>
      </c>
      <c r="AR177" s="1">
        <f t="shared" si="44"/>
        <v>1</v>
      </c>
      <c r="AS177" s="15">
        <f t="shared" si="36"/>
        <v>1</v>
      </c>
    </row>
    <row r="178" spans="1:45">
      <c r="A178" t="str">
        <f>'Model output'!A177</f>
        <v>TCGA-EM-A2OX</v>
      </c>
      <c r="B178" s="33">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output'!G177)),AND(ISNUMBER(SEARCH("2",'Model output'!G177)),NOT(ISNUMBER(SEARCH("1 of 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central</v>
      </c>
      <c r="H178" t="str">
        <f>IF('Model output'!H177="","negative",IF(OR(ISNUMBER(SEARCH("lymph node",'Model output'!H177)),ISNUMBER(SEARCH("gland",'Model output'!H177)),ISNUMBER(SEARCH("lobe",'Model output'!H177)),ISNUMBER(SEARCH("isthmus",'Model output'!H177)),ISNUMBER(SEARCH("mediastinum",'Model output'!H177)),ISNUMBER(SEARCH("Not mentioned",'Model output'!H177)), ISNUMBER(SEARCH("Not applicable",'Model output'!H177)), ISNUMBER(SEARCH("paratracheal",'Model output'!H177)),ISNUMBER(SEARCH("fibroadipose tissue",'Model output'!H177)),ISNUMBER(SEARCH("thyroid node",'Model output'!H177)),ISNUMBER(SEARCH("skeletal muscle",'Model output'!H177)),ISNUMBER(SEARCH("right",'Model output'!H177)),ISNUMBER(SEARCH("left",'Model output'!H177)),ISNUMBER(SEARCH("Not specified",'Model output'!H177))),"negative","positive"))</f>
        <v>negative</v>
      </c>
      <c r="I178">
        <f>IF(OR('Model output'!I177="",'Model output'!I177="Not answered",'Model output'!I177="Not mentioned"),"",IF(ISNUMBER('Model output'!I177),'Model output'!I177,1))</f>
        <v>9</v>
      </c>
      <c r="J178">
        <f>IF(OR('Model output'!J177="",'Model output'!J177="Not answered",'Model output'!J177="Not mentioned"),"",IF(AND(ISNUMBER('Model output'!J177),'Model output'!J177&lt;=I178),'Model output'!J177,IF(AND(ISNUMBER('Model output'!J177), 'Model output'!J177&gt;=DATE(2024,1,1)), MIN(DAY('Model output'!J177), MONTH('Model output'!J177), YEAR('Model output'!J177)), IF(ISNUMBER(SEARCH("0/",'Model output'!J177)),0,IF(ISNUMBER(SEARCH("/",'Model output'!J177)), VALUE(LEFT('Model output'!J177, SEARCH("/",'Model output'!J177)-1)),1)))))</f>
        <v>8</v>
      </c>
      <c r="K178" t="str" cm="1">
        <f t="array" ref="K178">IF(COUNT(FIND({0,1,2,3,4,5,6,7,8,9},'Model output'!K177))&gt;0,'Model output'!K177,"")</f>
        <v/>
      </c>
      <c r="L178" s="8" t="str">
        <f t="shared" si="29"/>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 cm</v>
      </c>
      <c r="Q178" t="str">
        <f t="shared" si="35"/>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 ""))</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7"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1" t="str">
        <f>IF(OR('Model output'!V177="", 'Model output'!V177="No", AND(ISERROR(SEARCH("Positive",'Model output'!V177)), ISNUMBER(SEARCH("Negative",'Model output'!V177))), AND(ISNUMBER(SEARCH("Uninvolved",'Model output'!V177)),NOT(ISNUMBER(SEARCH("margins involved",'Model output'!V177)))), ISNUMBER(SEARCH("not involved",'Model output'!V177)), ISNUMBER(SEARCH("None",'Model output'!V177)), ISNUMBER(SEARCH("Free",'Model output'!V177)), ISNUMBER(SEARCH("1 mm",'Model output'!V177)), ISNUMBER(SEARCH("0.1 CM",'Model output'!V177)), ISNUMBER(SEARCH("less than 0.2 mm",'Model output'!V177)), ISNUMBER(SEARCH("less than 0.5 mm",'Model output'!V177)), ISNUMBER(SEARCH("less than 1.0 mm",'Model output'!V177)), ISNUMBER(SEARCH("noted very close",'Model output'!V177)), ISNUMBER(SEARCH("abut",'Model output'!V177)), ISNUMBER(SEARCH("not mentioned",'Model output'!V177)), ISNUMBER(SEARCH("Cannot be assessed",'Model output'!V177)), ISNUMBER(SEARCH("Not specified",'Model output'!V177)), ISNUMBER(SEARCH("Lymphocyte invasion - present",'Model output'!V177))), "negative", "positive")</f>
        <v>negative</v>
      </c>
      <c r="AE178" s="35"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6" t="str">
        <f t="shared" si="30"/>
        <v>1b</v>
      </c>
      <c r="AG178" s="36" t="str">
        <f t="shared" si="31"/>
        <v>1a</v>
      </c>
      <c r="AH178" s="36" t="str">
        <f t="shared" si="33"/>
        <v>0</v>
      </c>
      <c r="AI178" s="42" t="str">
        <f t="shared" si="34"/>
        <v>I</v>
      </c>
      <c r="AJ178" s="39" t="s">
        <v>846</v>
      </c>
      <c r="AK178" s="41" t="s">
        <v>1087</v>
      </c>
      <c r="AL178" s="41" t="s">
        <v>1087</v>
      </c>
      <c r="AM178" s="41" t="s">
        <v>1091</v>
      </c>
      <c r="AN178" s="41" t="s">
        <v>69</v>
      </c>
      <c r="AO178" s="23">
        <f t="shared" ca="1" si="41"/>
        <v>1</v>
      </c>
      <c r="AP178" s="1">
        <f t="shared" si="42"/>
        <v>1</v>
      </c>
      <c r="AQ178" s="1">
        <f t="shared" si="43"/>
        <v>0</v>
      </c>
      <c r="AR178" s="1">
        <f t="shared" si="44"/>
        <v>1</v>
      </c>
      <c r="AS178" s="15">
        <f t="shared" si="36"/>
        <v>1</v>
      </c>
    </row>
    <row r="179" spans="1:45">
      <c r="A179" t="str">
        <f>'Model output'!A178</f>
        <v>TCGA-EM-A2OY</v>
      </c>
      <c r="B179" s="33">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output'!G178)),AND(ISNUMBER(SEARCH("2",'Model output'!G178)),NOT(ISNUMBER(SEARCH("1 of 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output'!H178="","negative",IF(OR(ISNUMBER(SEARCH("lymph node",'Model output'!H178)),ISNUMBER(SEARCH("gland",'Model output'!H178)),ISNUMBER(SEARCH("lobe",'Model output'!H178)),ISNUMBER(SEARCH("isthmus",'Model output'!H178)),ISNUMBER(SEARCH("mediastinum",'Model output'!H178)),ISNUMBER(SEARCH("Not mentioned",'Model output'!H178)), ISNUMBER(SEARCH("Not applicable",'Model output'!H178)), ISNUMBER(SEARCH("paratracheal",'Model output'!H178)),ISNUMBER(SEARCH("fibroadipose tissue",'Model output'!H178)),ISNUMBER(SEARCH("thyroid node",'Model output'!H178)),ISNUMBER(SEARCH("skeletal muscle",'Model output'!H178)),ISNUMBER(SEARCH("right",'Model output'!H178)),ISNUMBER(SEARCH("left",'Model output'!H178)),ISNUMBER(SEARCH("Not specified",'Model output'!H178))),"negative","positive"))</f>
        <v>negative</v>
      </c>
      <c r="I179">
        <f>IF(OR('Model output'!I178="",'Model output'!I178="Not answered",'Model output'!I178="Not mentioned"),"",IF(ISNUMBER('Model output'!I178),'Model output'!I178,1))</f>
        <v>1</v>
      </c>
      <c r="J179">
        <f>IF(OR('Model output'!J178="",'Model output'!J178="Not answered",'Model output'!J178="Not mentioned"),"",IF(AND(ISNUMBER('Model output'!J178),'Model output'!J178&lt;=I179),'Model output'!J178,IF(AND(ISNUMBER('Model output'!J178), 'Model output'!J178&gt;=DATE(2024,1,1)), MIN(DAY('Model output'!J178), MONTH('Model output'!J178), YEAR('Model output'!J178)), IF(ISNUMBER(SEARCH("0/",'Model output'!J178)),0,IF(ISNUMBER(SEARCH("/",'Model output'!J178)), VALUE(LEFT('Model output'!J178, SEARCH("/",'Model output'!J178)-1)),1)))))</f>
        <v>0</v>
      </c>
      <c r="K179" t="str" cm="1">
        <f t="array" ref="K179">IF(COUNT(FIND({0,1,2,3,4,5,6,7,8,9},'Model output'!K178))&gt;0,'Model output'!K178,"")</f>
        <v/>
      </c>
      <c r="L179" s="8" t="str">
        <f t="shared" si="29"/>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
      </c>
      <c r="P179" t="str">
        <f>IF('Model output'!N178="","",'Model output'!N178)</f>
        <v>2.6 cm</v>
      </c>
      <c r="Q179" t="str">
        <f t="shared" si="35"/>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 ""))</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7"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1" t="str">
        <f>IF(OR('Model output'!V178="", 'Model output'!V178="No", AND(ISERROR(SEARCH("Positive",'Model output'!V178)), ISNUMBER(SEARCH("Negative",'Model output'!V178))), AND(ISNUMBER(SEARCH("Uninvolved",'Model output'!V178)),NOT(ISNUMBER(SEARCH("margins involved",'Model output'!V178)))), ISNUMBER(SEARCH("not involved",'Model output'!V178)), ISNUMBER(SEARCH("None",'Model output'!V178)), ISNUMBER(SEARCH("Free",'Model output'!V178)), ISNUMBER(SEARCH("1 mm",'Model output'!V178)), ISNUMBER(SEARCH("0.1 CM",'Model output'!V178)), ISNUMBER(SEARCH("less than 0.2 mm",'Model output'!V178)), ISNUMBER(SEARCH("less than 0.5 mm",'Model output'!V178)), ISNUMBER(SEARCH("less than 1.0 mm",'Model output'!V178)), ISNUMBER(SEARCH("noted very close",'Model output'!V178)), ISNUMBER(SEARCH("abut",'Model output'!V178)), ISNUMBER(SEARCH("not mentioned",'Model output'!V178)), ISNUMBER(SEARCH("Cannot be assessed",'Model output'!V178)), ISNUMBER(SEARCH("Not specified",'Model output'!V178)), ISNUMBER(SEARCH("Lymphocyte invasion - present",'Model output'!V178))), "negative", "positive")</f>
        <v>negative</v>
      </c>
      <c r="AE179" s="35"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6" t="str">
        <f t="shared" si="30"/>
        <v>2</v>
      </c>
      <c r="AG179" s="36" t="str">
        <f t="shared" si="31"/>
        <v>0</v>
      </c>
      <c r="AH179" s="36" t="str">
        <f t="shared" si="33"/>
        <v>0</v>
      </c>
      <c r="AI179" s="42" t="str">
        <f t="shared" si="34"/>
        <v>I</v>
      </c>
      <c r="AJ179" s="39" t="s">
        <v>846</v>
      </c>
      <c r="AK179" s="41" t="s">
        <v>1090</v>
      </c>
      <c r="AL179" s="41" t="s">
        <v>1088</v>
      </c>
      <c r="AM179" s="41" t="s">
        <v>1091</v>
      </c>
      <c r="AN179" s="41" t="s">
        <v>69</v>
      </c>
      <c r="AO179" s="23">
        <f t="shared" ca="1" si="41"/>
        <v>0</v>
      </c>
      <c r="AP179" s="1">
        <f t="shared" si="42"/>
        <v>1</v>
      </c>
      <c r="AQ179" s="1">
        <f t="shared" si="43"/>
        <v>1</v>
      </c>
      <c r="AR179" s="1">
        <f t="shared" si="44"/>
        <v>1</v>
      </c>
      <c r="AS179" s="15">
        <f t="shared" si="36"/>
        <v>1</v>
      </c>
    </row>
    <row r="180" spans="1:45">
      <c r="A180" t="str">
        <f>'Model output'!A179</f>
        <v>TCGA-EM-A2OZ</v>
      </c>
      <c r="B180" s="33">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output'!G179)),AND(ISNUMBER(SEARCH("2",'Model output'!G179)),NOT(ISNUMBER(SEARCH("1 of 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output'!H179="","negative",IF(OR(ISNUMBER(SEARCH("lymph node",'Model output'!H179)),ISNUMBER(SEARCH("gland",'Model output'!H179)),ISNUMBER(SEARCH("lobe",'Model output'!H179)),ISNUMBER(SEARCH("isthmus",'Model output'!H179)),ISNUMBER(SEARCH("mediastinum",'Model output'!H179)),ISNUMBER(SEARCH("Not mentioned",'Model output'!H179)), ISNUMBER(SEARCH("Not applicable",'Model output'!H179)), ISNUMBER(SEARCH("paratracheal",'Model output'!H179)),ISNUMBER(SEARCH("fibroadipose tissue",'Model output'!H179)),ISNUMBER(SEARCH("thyroid node",'Model output'!H179)),ISNUMBER(SEARCH("skeletal muscle",'Model output'!H179)),ISNUMBER(SEARCH("right",'Model output'!H179)),ISNUMBER(SEARCH("left",'Model output'!H179)),ISNUMBER(SEARCH("Not specified",'Model output'!H179))),"negative","positive"))</f>
        <v>negative</v>
      </c>
      <c r="I180">
        <f>IF(OR('Model output'!I179="",'Model output'!I179="Not answered",'Model output'!I179="Not mentioned"),"",IF(ISNUMBER('Model output'!I179),'Model output'!I179,1))</f>
        <v>2</v>
      </c>
      <c r="J180">
        <f>IF(OR('Model output'!J179="",'Model output'!J179="Not answered",'Model output'!J179="Not mentioned"),"",IF(AND(ISNUMBER('Model output'!J179),'Model output'!J179&lt;=I180),'Model output'!J179,IF(AND(ISNUMBER('Model output'!J179), 'Model output'!J179&gt;=DATE(2024,1,1)), MIN(DAY('Model output'!J179), MONTH('Model output'!J179), YEAR('Model output'!J179)), IF(ISNUMBER(SEARCH("0/",'Model output'!J179)),0,IF(ISNUMBER(SEARCH("/",'Model output'!J179)), VALUE(LEFT('Model output'!J179, SEARCH("/",'Model output'!J179)-1)),1)))))</f>
        <v>0</v>
      </c>
      <c r="K180" t="str" cm="1">
        <f t="array" ref="K180">IF(COUNT(FIND({0,1,2,3,4,5,6,7,8,9},'Model output'!K179))&gt;0,'Model output'!K179,"")</f>
        <v/>
      </c>
      <c r="L180" s="8" t="str">
        <f t="shared" si="29"/>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35"/>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 ""))</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7"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1" t="str">
        <f>IF(OR('Model output'!V179="", 'Model output'!V179="No", AND(ISERROR(SEARCH("Positive",'Model output'!V179)), ISNUMBER(SEARCH("Negative",'Model output'!V179))), AND(ISNUMBER(SEARCH("Uninvolved",'Model output'!V179)),NOT(ISNUMBER(SEARCH("margins involved",'Model output'!V179)))), ISNUMBER(SEARCH("not involved",'Model output'!V179)), ISNUMBER(SEARCH("None",'Model output'!V179)), ISNUMBER(SEARCH("Free",'Model output'!V179)), ISNUMBER(SEARCH("1 mm",'Model output'!V179)), ISNUMBER(SEARCH("0.1 CM",'Model output'!V179)), ISNUMBER(SEARCH("less than 0.2 mm",'Model output'!V179)), ISNUMBER(SEARCH("less than 0.5 mm",'Model output'!V179)), ISNUMBER(SEARCH("less than 1.0 mm",'Model output'!V179)), ISNUMBER(SEARCH("noted very close",'Model output'!V179)), ISNUMBER(SEARCH("abut",'Model output'!V179)), ISNUMBER(SEARCH("not mentioned",'Model output'!V179)), ISNUMBER(SEARCH("Cannot be assessed",'Model output'!V179)), ISNUMBER(SEARCH("Not specified",'Model output'!V179)), ISNUMBER(SEARCH("Lymphocyte invasion - present",'Model output'!V179))), "negative", "positive")</f>
        <v>negative</v>
      </c>
      <c r="AE180" s="35"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6" t="str">
        <f t="shared" si="30"/>
        <v>1b</v>
      </c>
      <c r="AG180" s="36" t="str">
        <f t="shared" si="31"/>
        <v>0</v>
      </c>
      <c r="AH180" s="36" t="str">
        <f t="shared" si="33"/>
        <v>0</v>
      </c>
      <c r="AI180" s="42" t="str">
        <f t="shared" si="34"/>
        <v>I</v>
      </c>
      <c r="AJ180" s="39" t="s">
        <v>846</v>
      </c>
      <c r="AK180" s="41" t="s">
        <v>1087</v>
      </c>
      <c r="AL180" s="41" t="s">
        <v>1088</v>
      </c>
      <c r="AM180" s="41" t="s">
        <v>1091</v>
      </c>
      <c r="AN180" s="41" t="s">
        <v>69</v>
      </c>
      <c r="AO180" s="23">
        <f t="shared" ca="1" si="41"/>
        <v>0</v>
      </c>
      <c r="AP180" s="1">
        <f t="shared" si="42"/>
        <v>1</v>
      </c>
      <c r="AQ180" s="1">
        <f t="shared" si="43"/>
        <v>1</v>
      </c>
      <c r="AR180" s="1">
        <f t="shared" si="44"/>
        <v>1</v>
      </c>
      <c r="AS180" s="15">
        <f t="shared" si="36"/>
        <v>1</v>
      </c>
    </row>
    <row r="181" spans="1:45">
      <c r="A181" t="str">
        <f>'Model output'!A180</f>
        <v>TCGA-EM-A2P0</v>
      </c>
      <c r="B181" s="33">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output'!G180)),AND(ISNUMBER(SEARCH("2",'Model output'!G180)),NOT(ISNUMBER(SEARCH("1 of 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lateral</v>
      </c>
      <c r="H181" t="str">
        <f>IF('Model output'!H180="","negative",IF(OR(ISNUMBER(SEARCH("lymph node",'Model output'!H180)),ISNUMBER(SEARCH("gland",'Model output'!H180)),ISNUMBER(SEARCH("lobe",'Model output'!H180)),ISNUMBER(SEARCH("isthmus",'Model output'!H180)),ISNUMBER(SEARCH("mediastinum",'Model output'!H180)),ISNUMBER(SEARCH("Not mentioned",'Model output'!H180)), ISNUMBER(SEARCH("Not applicable",'Model output'!H180)), ISNUMBER(SEARCH("paratracheal",'Model output'!H180)),ISNUMBER(SEARCH("fibroadipose tissue",'Model output'!H180)),ISNUMBER(SEARCH("thyroid node",'Model output'!H180)),ISNUMBER(SEARCH("skeletal muscle",'Model output'!H180)),ISNUMBER(SEARCH("right",'Model output'!H180)),ISNUMBER(SEARCH("left",'Model output'!H180)),ISNUMBER(SEARCH("Not specified",'Model output'!H180))),"negative","positive"))</f>
        <v>negative</v>
      </c>
      <c r="I181">
        <f>IF(OR('Model output'!I180="",'Model output'!I180="Not answered",'Model output'!I180="Not mentioned"),"",IF(ISNUMBER('Model output'!I180),'Model output'!I180,1))</f>
        <v>34</v>
      </c>
      <c r="J181">
        <f>IF(OR('Model output'!J180="",'Model output'!J180="Not answered",'Model output'!J180="Not mentioned"),"",IF(AND(ISNUMBER('Model output'!J180),'Model output'!J180&lt;=I181),'Model output'!J180,IF(AND(ISNUMBER('Model output'!J180), 'Model output'!J180&gt;=DATE(2024,1,1)), MIN(DAY('Model output'!J180), MONTH('Model output'!J180), YEAR('Model output'!J180)), IF(ISNUMBER(SEARCH("0/",'Model output'!J180)),0,IF(ISNUMBER(SEARCH("/",'Model output'!J180)), VALUE(LEFT('Model output'!J180, SEARCH("/",'Model output'!J180)-1)),1)))))</f>
        <v>9</v>
      </c>
      <c r="K181" t="str" cm="1">
        <f t="array" ref="K181">IF(COUNT(FIND({0,1,2,3,4,5,6,7,8,9},'Model output'!K180))&gt;0,'Model output'!K180,"")</f>
        <v/>
      </c>
      <c r="L181" s="8" t="str">
        <f t="shared" si="29"/>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Metastatic papillary thyroid carcinoma</v>
      </c>
      <c r="O181" t="str">
        <f>IF('Model output'!M180="","",'Model output'!M180)</f>
        <v>Classical (usual) with hobnail cell change</v>
      </c>
      <c r="P181" t="str">
        <f>IF('Model output'!N180="","",'Model output'!N180)</f>
        <v>2.1 cm</v>
      </c>
      <c r="Q181" t="str">
        <f t="shared" si="35"/>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 ""))</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7" t="str">
        <f>IF('Model output'!S180="","",'Model output'!S180)</f>
        <v>Not identified</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No</v>
      </c>
      <c r="AB181" t="str">
        <f>IF(AA181&lt;&gt;"Yes","",IF(OR('Model output'!U180="",ISNUMBER(SEARCH("Not identified",'Model output'!U180))),"",'Model output'!U180))</f>
        <v/>
      </c>
      <c r="AC181" s="1" t="str">
        <f>IF(OR('Model output'!V180="", 'Model output'!V180="No", AND(ISERROR(SEARCH("Positive",'Model output'!V180)), ISNUMBER(SEARCH("Negative",'Model output'!V180))), AND(ISNUMBER(SEARCH("Uninvolved",'Model output'!V180)),NOT(ISNUMBER(SEARCH("margins involved",'Model output'!V180)))), ISNUMBER(SEARCH("not involved",'Model output'!V180)), ISNUMBER(SEARCH("None",'Model output'!V180)), ISNUMBER(SEARCH("Free",'Model output'!V180)), ISNUMBER(SEARCH("1 mm",'Model output'!V180)), ISNUMBER(SEARCH("0.1 CM",'Model output'!V180)), ISNUMBER(SEARCH("less than 0.2 mm",'Model output'!V180)), ISNUMBER(SEARCH("less than 0.5 mm",'Model output'!V180)), ISNUMBER(SEARCH("less than 1.0 mm",'Model output'!V180)), ISNUMBER(SEARCH("noted very close",'Model output'!V180)), ISNUMBER(SEARCH("abut",'Model output'!V180)), ISNUMBER(SEARCH("not mentioned",'Model output'!V180)), ISNUMBER(SEARCH("Cannot be assessed",'Model output'!V180)), ISNUMBER(SEARCH("Not specified",'Model output'!V180)), ISNUMBER(SEARCH("Lymphocyte invasion - present",'Model output'!V180))), "negative", "positive")</f>
        <v>negative</v>
      </c>
      <c r="AE181" s="35"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6" t="str">
        <f t="shared" si="30"/>
        <v>2</v>
      </c>
      <c r="AG181" s="36" t="str">
        <f t="shared" si="31"/>
        <v>1b</v>
      </c>
      <c r="AH181" s="36" t="str">
        <f t="shared" si="33"/>
        <v>0</v>
      </c>
      <c r="AI181" s="42" t="str">
        <f t="shared" si="34"/>
        <v>I</v>
      </c>
      <c r="AJ181" s="39" t="s">
        <v>846</v>
      </c>
      <c r="AK181" s="41" t="s">
        <v>1090</v>
      </c>
      <c r="AL181" s="41" t="s">
        <v>1087</v>
      </c>
      <c r="AM181" s="41" t="s">
        <v>1091</v>
      </c>
      <c r="AN181" s="41" t="s">
        <v>69</v>
      </c>
      <c r="AO181" s="23">
        <f t="shared" ca="1" si="41"/>
        <v>1</v>
      </c>
      <c r="AP181" s="1">
        <f t="shared" si="42"/>
        <v>1</v>
      </c>
      <c r="AQ181" s="1">
        <f t="shared" si="43"/>
        <v>1</v>
      </c>
      <c r="AR181" s="1">
        <f t="shared" si="44"/>
        <v>1</v>
      </c>
      <c r="AS181" s="15">
        <f t="shared" si="36"/>
        <v>1</v>
      </c>
    </row>
    <row r="182" spans="1:45">
      <c r="A182" t="str">
        <f>'Model output'!A181</f>
        <v>TCGA-EM-A2P1</v>
      </c>
      <c r="B182" s="33">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output'!G181)),AND(ISNUMBER(SEARCH("2",'Model output'!G181)),NOT(ISNUMBER(SEARCH("1 of 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output'!H181="","negative",IF(OR(ISNUMBER(SEARCH("lymph node",'Model output'!H181)),ISNUMBER(SEARCH("gland",'Model output'!H181)),ISNUMBER(SEARCH("lobe",'Model output'!H181)),ISNUMBER(SEARCH("isthmus",'Model output'!H181)),ISNUMBER(SEARCH("mediastinum",'Model output'!H181)),ISNUMBER(SEARCH("Not mentioned",'Model output'!H181)), ISNUMBER(SEARCH("Not applicable",'Model output'!H181)), ISNUMBER(SEARCH("paratracheal",'Model output'!H181)),ISNUMBER(SEARCH("fibroadipose tissue",'Model output'!H181)),ISNUMBER(SEARCH("thyroid node",'Model output'!H181)),ISNUMBER(SEARCH("skeletal muscle",'Model output'!H181)),ISNUMBER(SEARCH("right",'Model output'!H181)),ISNUMBER(SEARCH("left",'Model output'!H181)),ISNUMBER(SEARCH("Not specified",'Model output'!H181))),"negative","positive"))</f>
        <v>negative</v>
      </c>
      <c r="I182">
        <f>IF(OR('Model output'!I181="",'Model output'!I181="Not answered",'Model output'!I181="Not mentioned"),"",IF(ISNUMBER('Model output'!I181),'Model output'!I181,1))</f>
        <v>54</v>
      </c>
      <c r="J182">
        <f>IF(OR('Model output'!J181="",'Model output'!J181="Not answered",'Model output'!J181="Not mentioned"),"",IF(AND(ISNUMBER('Model output'!J181),'Model output'!J181&lt;=I182),'Model output'!J181,IF(AND(ISNUMBER('Model output'!J181), 'Model output'!J181&gt;=DATE(2024,1,1)), MIN(DAY('Model output'!J181), MONTH('Model output'!J181), YEAR('Model output'!J181)), IF(ISNUMBER(SEARCH("0/",'Model output'!J181)),0,IF(ISNUMBER(SEARCH("/",'Model output'!J181)), VALUE(LEFT('Model output'!J181, SEARCH("/",'Model output'!J181)-1)),1)))))</f>
        <v>15</v>
      </c>
      <c r="K182" t="str" cm="1">
        <f t="array" ref="K182">IF(COUNT(FIND({0,1,2,3,4,5,6,7,8,9},'Model output'!K181))&gt;0,'Model output'!K181,"")</f>
        <v>3.1 cm</v>
      </c>
      <c r="L182" s="8" t="str">
        <f t="shared" si="29"/>
        <v>3.1cm</v>
      </c>
      <c r="M182" cm="1">
        <f t="array" ref="M182">IF(L182="","",IF(ISNUMBER(SEARCH("cm",L182)),MAX(VALUE(SUBSTITUTE(_xlfn.FILTERXML("&lt;t&gt;&lt;s&gt;"&amp;SUBSTITUTE(L182,",","&lt;/s&gt;&lt;s&gt;")&amp;"&lt;/s&gt;&lt;/t&gt;","//s"),"cm",""))),MAX(VALUE(SUBSTITUTE(_xlfn.FILTERXML("&lt;t&gt;&lt;s&gt;"&amp;SUBSTITUTE(L182,",","&lt;/s&gt;&lt;s&gt;")&amp;"&lt;/s&gt;&lt;/t&gt;","//s"),"mm","")))/10))</f>
        <v>3.1</v>
      </c>
      <c r="N182" t="str">
        <f>IF('Model output'!L181="","",'Model output'!L181)</f>
        <v>papillary carcinoma, Warthin-like variant</v>
      </c>
      <c r="O182" t="str">
        <f>IF('Model output'!M181="","",'Model output'!M181)</f>
        <v>with focal follicular growth</v>
      </c>
      <c r="P182" t="str">
        <f>IF('Model output'!N181="","",'Model output'!N181)</f>
        <v>3.1 cm</v>
      </c>
      <c r="Q182" t="str">
        <f t="shared" si="35"/>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 ""))</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7"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1" t="str">
        <f>IF(OR('Model output'!V181="", 'Model output'!V181="No", AND(ISERROR(SEARCH("Positive",'Model output'!V181)), ISNUMBER(SEARCH("Negative",'Model output'!V181))), AND(ISNUMBER(SEARCH("Uninvolved",'Model output'!V181)),NOT(ISNUMBER(SEARCH("margins involved",'Model output'!V181)))), ISNUMBER(SEARCH("not involved",'Model output'!V181)), ISNUMBER(SEARCH("None",'Model output'!V181)), ISNUMBER(SEARCH("Free",'Model output'!V181)), ISNUMBER(SEARCH("1 mm",'Model output'!V181)), ISNUMBER(SEARCH("0.1 CM",'Model output'!V181)), ISNUMBER(SEARCH("less than 0.2 mm",'Model output'!V181)), ISNUMBER(SEARCH("less than 0.5 mm",'Model output'!V181)), ISNUMBER(SEARCH("less than 1.0 mm",'Model output'!V181)), ISNUMBER(SEARCH("noted very close",'Model output'!V181)), ISNUMBER(SEARCH("abut",'Model output'!V181)), ISNUMBER(SEARCH("not mentioned",'Model output'!V181)), ISNUMBER(SEARCH("Cannot be assessed",'Model output'!V181)), ISNUMBER(SEARCH("Not specified",'Model output'!V181)), ISNUMBER(SEARCH("Lymphocyte invasion - present",'Model output'!V181))), "negative", "positive")</f>
        <v>negative</v>
      </c>
      <c r="AE182" s="35" t="str" cm="1">
        <f t="array" ref="AE182">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high</v>
      </c>
      <c r="AF182" s="36" t="str">
        <f t="shared" si="30"/>
        <v>2</v>
      </c>
      <c r="AG182" s="36" t="str">
        <f t="shared" si="31"/>
        <v>1b</v>
      </c>
      <c r="AH182" s="36" t="str">
        <f t="shared" si="33"/>
        <v>0</v>
      </c>
      <c r="AI182" s="42" t="str">
        <f t="shared" si="34"/>
        <v>I</v>
      </c>
      <c r="AJ182" s="39" t="s">
        <v>846</v>
      </c>
      <c r="AK182" s="41" t="s">
        <v>1090</v>
      </c>
      <c r="AL182" s="41" t="s">
        <v>1087</v>
      </c>
      <c r="AM182" s="41" t="s">
        <v>1091</v>
      </c>
      <c r="AN182" s="41" t="s">
        <v>69</v>
      </c>
      <c r="AO182" s="23">
        <f t="shared" si="41"/>
        <v>0</v>
      </c>
      <c r="AP182" s="1">
        <f t="shared" si="42"/>
        <v>1</v>
      </c>
      <c r="AQ182" s="1">
        <f t="shared" si="43"/>
        <v>1</v>
      </c>
      <c r="AR182" s="1">
        <f t="shared" si="44"/>
        <v>1</v>
      </c>
      <c r="AS182" s="15">
        <f t="shared" si="36"/>
        <v>1</v>
      </c>
    </row>
    <row r="183" spans="1:45">
      <c r="A183" t="str">
        <f>'Model output'!A182</f>
        <v>TCGA-EM-A2P2</v>
      </c>
      <c r="B183" s="33">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output'!G182)),AND(ISNUMBER(SEARCH("2",'Model output'!G182)),NOT(ISNUMBER(SEARCH("1 of 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output'!H182="","negative",IF(OR(ISNUMBER(SEARCH("lymph node",'Model output'!H182)),ISNUMBER(SEARCH("gland",'Model output'!H182)),ISNUMBER(SEARCH("lobe",'Model output'!H182)),ISNUMBER(SEARCH("isthmus",'Model output'!H182)),ISNUMBER(SEARCH("mediastinum",'Model output'!H182)),ISNUMBER(SEARCH("Not mentioned",'Model output'!H182)), ISNUMBER(SEARCH("Not applicable",'Model output'!H182)), ISNUMBER(SEARCH("paratracheal",'Model output'!H182)),ISNUMBER(SEARCH("fibroadipose tissue",'Model output'!H182)),ISNUMBER(SEARCH("thyroid node",'Model output'!H182)),ISNUMBER(SEARCH("skeletal muscle",'Model output'!H182)),ISNUMBER(SEARCH("right",'Model output'!H182)),ISNUMBER(SEARCH("left",'Model output'!H182)),ISNUMBER(SEARCH("Not specified",'Model output'!H182))),"negative","positive"))</f>
        <v>negative</v>
      </c>
      <c r="I183">
        <f>IF(OR('Model output'!I182="",'Model output'!I182="Not answered",'Model output'!I182="Not mentioned"),"",IF(ISNUMBER('Model output'!I182),'Model output'!I182,1))</f>
        <v>5</v>
      </c>
      <c r="J183">
        <f>IF(OR('Model output'!J182="",'Model output'!J182="Not answered",'Model output'!J182="Not mentioned"),"",IF(AND(ISNUMBER('Model output'!J182),'Model output'!J182&lt;=I183),'Model output'!J182,IF(AND(ISNUMBER('Model output'!J182), 'Model output'!J182&gt;=DATE(2024,1,1)), MIN(DAY('Model output'!J182), MONTH('Model output'!J182), YEAR('Model output'!J182)), IF(ISNUMBER(SEARCH("0/",'Model output'!J182)),0,IF(ISNUMBER(SEARCH("/",'Model output'!J182)), VALUE(LEFT('Model output'!J182, SEARCH("/",'Model output'!J182)-1)),1)))))</f>
        <v>0</v>
      </c>
      <c r="K183" t="str" cm="1">
        <f t="array" ref="K183">IF(COUNT(FIND({0,1,2,3,4,5,6,7,8,9},'Model output'!K182))&gt;0,'Model output'!K182,"")</f>
        <v/>
      </c>
      <c r="L183" s="8" t="str">
        <f t="shared" si="29"/>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 Papillary carcinoma, solid variant, Papillary carcinoma, other variant: trabecular Pet</v>
      </c>
      <c r="O183" t="str">
        <f>IF('Model output'!M182="","",'Model output'!M182)</f>
        <v/>
      </c>
      <c r="P183" t="str">
        <f>IF('Model output'!N182="","",'Model output'!N182)</f>
        <v>5.0cm</v>
      </c>
      <c r="Q183" t="str">
        <f t="shared" si="35"/>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 ""))</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7" t="str">
        <f>IF('Model output'!S182="","",'Model output'!S182)</f>
        <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1" t="str">
        <f>IF(OR('Model output'!V182="", 'Model output'!V182="No", AND(ISERROR(SEARCH("Positive",'Model output'!V182)), ISNUMBER(SEARCH("Negative",'Model output'!V182))), AND(ISNUMBER(SEARCH("Uninvolved",'Model output'!V182)),NOT(ISNUMBER(SEARCH("margins involved",'Model output'!V182)))), ISNUMBER(SEARCH("not involved",'Model output'!V182)), ISNUMBER(SEARCH("None",'Model output'!V182)), ISNUMBER(SEARCH("Free",'Model output'!V182)), ISNUMBER(SEARCH("1 mm",'Model output'!V182)), ISNUMBER(SEARCH("0.1 CM",'Model output'!V182)), ISNUMBER(SEARCH("less than 0.2 mm",'Model output'!V182)), ISNUMBER(SEARCH("less than 0.5 mm",'Model output'!V182)), ISNUMBER(SEARCH("less than 1.0 mm",'Model output'!V182)), ISNUMBER(SEARCH("noted very close",'Model output'!V182)), ISNUMBER(SEARCH("abut",'Model output'!V182)), ISNUMBER(SEARCH("not mentioned",'Model output'!V182)), ISNUMBER(SEARCH("Cannot be assessed",'Model output'!V182)), ISNUMBER(SEARCH("Not specified",'Model output'!V182)), ISNUMBER(SEARCH("Lymphocyte invasion - present",'Model output'!V182))), "negative", "positive")</f>
        <v>negative</v>
      </c>
      <c r="AE183" s="35"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6" t="str">
        <f t="shared" si="30"/>
        <v>3a</v>
      </c>
      <c r="AG183" s="36" t="str">
        <f t="shared" si="31"/>
        <v>0</v>
      </c>
      <c r="AH183" s="36" t="str">
        <f t="shared" si="33"/>
        <v>0</v>
      </c>
      <c r="AI183" s="42" t="str">
        <f t="shared" si="34"/>
        <v>I</v>
      </c>
      <c r="AJ183" s="39" t="s">
        <v>846</v>
      </c>
      <c r="AK183" s="41" t="s">
        <v>1092</v>
      </c>
      <c r="AL183" s="41" t="s">
        <v>1088</v>
      </c>
      <c r="AM183" s="41" t="s">
        <v>1091</v>
      </c>
      <c r="AN183" s="41" t="s">
        <v>69</v>
      </c>
      <c r="AO183" s="23">
        <f t="shared" ca="1" si="41"/>
        <v>1</v>
      </c>
      <c r="AP183" s="1">
        <f t="shared" si="42"/>
        <v>1</v>
      </c>
      <c r="AQ183" s="1">
        <f t="shared" si="43"/>
        <v>1</v>
      </c>
      <c r="AR183" s="1">
        <f t="shared" si="44"/>
        <v>1</v>
      </c>
      <c r="AS183" s="15">
        <f t="shared" si="36"/>
        <v>1</v>
      </c>
    </row>
    <row r="184" spans="1:45">
      <c r="A184" t="str">
        <f>'Model output'!A183</f>
        <v>TCGA-EM-A2P3</v>
      </c>
      <c r="B184" s="33">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output'!G183)),AND(ISNUMBER(SEARCH("2",'Model output'!G183)),NOT(ISNUMBER(SEARCH("1 of 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output'!H183="","negative",IF(OR(ISNUMBER(SEARCH("lymph node",'Model output'!H183)),ISNUMBER(SEARCH("gland",'Model output'!H183)),ISNUMBER(SEARCH("lobe",'Model output'!H183)),ISNUMBER(SEARCH("isthmus",'Model output'!H183)),ISNUMBER(SEARCH("mediastinum",'Model output'!H183)),ISNUMBER(SEARCH("Not mentioned",'Model output'!H183)), ISNUMBER(SEARCH("Not applicable",'Model output'!H183)), ISNUMBER(SEARCH("paratracheal",'Model output'!H183)),ISNUMBER(SEARCH("fibroadipose tissue",'Model output'!H183)),ISNUMBER(SEARCH("thyroid node",'Model output'!H183)),ISNUMBER(SEARCH("skeletal muscle",'Model output'!H183)),ISNUMBER(SEARCH("right",'Model output'!H183)),ISNUMBER(SEARCH("left",'Model output'!H183)),ISNUMBER(SEARCH("Not specified",'Model output'!H183))),"negative","positive"))</f>
        <v>negative</v>
      </c>
      <c r="I184">
        <f>IF(OR('Model output'!I183="",'Model output'!I183="Not answered",'Model output'!I183="Not mentioned"),"",IF(ISNUMBER('Model output'!I183),'Model output'!I183,1))</f>
        <v>0</v>
      </c>
      <c r="J184">
        <f>IF(OR('Model output'!J183="",'Model output'!J183="Not answered",'Model output'!J183="Not mentioned"),"",IF(AND(ISNUMBER('Model output'!J183),'Model output'!J183&lt;=I184),'Model output'!J183,IF(AND(ISNUMBER('Model output'!J183), 'Model output'!J183&gt;=DATE(2024,1,1)), MIN(DAY('Model output'!J183), MONTH('Model output'!J183), YEAR('Model output'!J183)), IF(ISNUMBER(SEARCH("0/",'Model output'!J183)),0,IF(ISNUMBER(SEARCH("/",'Model output'!J183)), VALUE(LEFT('Model output'!J183, SEARCH("/",'Model output'!J183)-1)),1)))))</f>
        <v>0</v>
      </c>
      <c r="K184" t="str" cm="1">
        <f t="array" ref="K184">IF(COUNT(FIND({0,1,2,3,4,5,6,7,8,9},'Model output'!K183))&gt;0,'Model output'!K183,"")</f>
        <v/>
      </c>
      <c r="L184" s="8" t="str">
        <f t="shared" si="29"/>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 and Papillary carcinoma, follicular variant</v>
      </c>
      <c r="O184" t="str">
        <f>IF('Model output'!M183="","",'Model output'!M183)</f>
        <v/>
      </c>
      <c r="P184" t="str">
        <f>IF('Model output'!N183="","",'Model output'!N183)</f>
        <v>1.4cm</v>
      </c>
      <c r="Q184" t="str">
        <f t="shared" si="35"/>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 ""))</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7"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1" t="str">
        <f>IF(OR('Model output'!V183="", 'Model output'!V183="No", AND(ISERROR(SEARCH("Positive",'Model output'!V183)), ISNUMBER(SEARCH("Negative",'Model output'!V183))), AND(ISNUMBER(SEARCH("Uninvolved",'Model output'!V183)),NOT(ISNUMBER(SEARCH("margins involved",'Model output'!V183)))), ISNUMBER(SEARCH("not involved",'Model output'!V183)), ISNUMBER(SEARCH("None",'Model output'!V183)), ISNUMBER(SEARCH("Free",'Model output'!V183)), ISNUMBER(SEARCH("1 mm",'Model output'!V183)), ISNUMBER(SEARCH("0.1 CM",'Model output'!V183)), ISNUMBER(SEARCH("less than 0.2 mm",'Model output'!V183)), ISNUMBER(SEARCH("less than 0.5 mm",'Model output'!V183)), ISNUMBER(SEARCH("less than 1.0 mm",'Model output'!V183)), ISNUMBER(SEARCH("noted very close",'Model output'!V183)), ISNUMBER(SEARCH("abut",'Model output'!V183)), ISNUMBER(SEARCH("not mentioned",'Model output'!V183)), ISNUMBER(SEARCH("Cannot be assessed",'Model output'!V183)), ISNUMBER(SEARCH("Not specified",'Model output'!V183)), ISNUMBER(SEARCH("Lymphocyte invasion - present",'Model output'!V183))), "negative", "positive")</f>
        <v>negative</v>
      </c>
      <c r="AE184" s="35"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6" t="str">
        <f t="shared" si="30"/>
        <v>1b</v>
      </c>
      <c r="AG184" s="36" t="str">
        <f t="shared" si="31"/>
        <v>0</v>
      </c>
      <c r="AH184" s="36" t="str">
        <f t="shared" si="33"/>
        <v>0</v>
      </c>
      <c r="AI184" s="42" t="str">
        <f t="shared" si="34"/>
        <v>I</v>
      </c>
      <c r="AJ184" s="39" t="s">
        <v>844</v>
      </c>
      <c r="AK184" s="41" t="s">
        <v>1087</v>
      </c>
      <c r="AL184" s="41" t="s">
        <v>1091</v>
      </c>
      <c r="AM184" s="41" t="s">
        <v>1091</v>
      </c>
      <c r="AN184" s="41" t="s">
        <v>69</v>
      </c>
      <c r="AO184" s="23">
        <f t="shared" ca="1" si="41"/>
        <v>1</v>
      </c>
      <c r="AP184" s="1">
        <f t="shared" si="42"/>
        <v>1</v>
      </c>
      <c r="AQ184" s="1">
        <f t="shared" si="43"/>
        <v>1</v>
      </c>
      <c r="AR184" s="1">
        <f t="shared" si="44"/>
        <v>1</v>
      </c>
      <c r="AS184" s="15">
        <f t="shared" si="36"/>
        <v>1</v>
      </c>
    </row>
    <row r="185" spans="1:45">
      <c r="A185" t="str">
        <f>'Model output'!A184</f>
        <v>TCGA-EM-A3AI</v>
      </c>
      <c r="B185" s="33">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output'!G184)),AND(ISNUMBER(SEARCH("2",'Model output'!G184)),NOT(ISNUMBER(SEARCH("1 of 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output'!H184="","negative",IF(OR(ISNUMBER(SEARCH("lymph node",'Model output'!H184)),ISNUMBER(SEARCH("gland",'Model output'!H184)),ISNUMBER(SEARCH("lobe",'Model output'!H184)),ISNUMBER(SEARCH("isthmus",'Model output'!H184)),ISNUMBER(SEARCH("mediastinum",'Model output'!H184)),ISNUMBER(SEARCH("Not mentioned",'Model output'!H184)), ISNUMBER(SEARCH("Not applicable",'Model output'!H184)), ISNUMBER(SEARCH("paratracheal",'Model output'!H184)),ISNUMBER(SEARCH("fibroadipose tissue",'Model output'!H184)),ISNUMBER(SEARCH("thyroid node",'Model output'!H184)),ISNUMBER(SEARCH("skeletal muscle",'Model output'!H184)),ISNUMBER(SEARCH("right",'Model output'!H184)),ISNUMBER(SEARCH("left",'Model output'!H184)),ISNUMBER(SEARCH("Not specified",'Model output'!H184))),"negative","positive"))</f>
        <v>negative</v>
      </c>
      <c r="I185">
        <f>IF(OR('Model output'!I184="",'Model output'!I184="Not answered",'Model output'!I184="Not mentioned"),"",IF(ISNUMBER('Model output'!I184),'Model output'!I184,1))</f>
        <v>0</v>
      </c>
      <c r="J185">
        <f>IF(OR('Model output'!J184="",'Model output'!J184="Not answered",'Model output'!J184="Not mentioned"),"",IF(AND(ISNUMBER('Model output'!J184),'Model output'!J184&lt;=I185),'Model output'!J184,IF(AND(ISNUMBER('Model output'!J184), 'Model output'!J184&gt;=DATE(2024,1,1)), MIN(DAY('Model output'!J184), MONTH('Model output'!J184), YEAR('Model output'!J184)), IF(ISNUMBER(SEARCH("0/",'Model output'!J184)),0,IF(ISNUMBER(SEARCH("/",'Model output'!J184)), VALUE(LEFT('Model output'!J184, SEARCH("/",'Model output'!J184)-1)),1)))))</f>
        <v>0</v>
      </c>
      <c r="K185" t="str" cm="1">
        <f t="array" ref="K185">IF(COUNT(FIND({0,1,2,3,4,5,6,7,8,9},'Model output'!K184))&gt;0,'Model output'!K184,"")</f>
        <v/>
      </c>
      <c r="L185" s="8" t="str">
        <f t="shared" si="29"/>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v>
      </c>
      <c r="O185" t="str">
        <f>IF('Model output'!M184="","",'Model output'!M184)</f>
        <v>Follicular variant</v>
      </c>
      <c r="P185" t="str">
        <f>IF('Model output'!N184="","",'Model output'!N184)</f>
        <v>2.3cm</v>
      </c>
      <c r="Q185" t="str">
        <f t="shared" si="35"/>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 ""))</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7"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1" t="str">
        <f>IF(OR('Model output'!V184="", 'Model output'!V184="No", AND(ISERROR(SEARCH("Positive",'Model output'!V184)), ISNUMBER(SEARCH("Negative",'Model output'!V184))), AND(ISNUMBER(SEARCH("Uninvolved",'Model output'!V184)),NOT(ISNUMBER(SEARCH("margins involved",'Model output'!V184)))), ISNUMBER(SEARCH("not involved",'Model output'!V184)), ISNUMBER(SEARCH("None",'Model output'!V184)), ISNUMBER(SEARCH("Free",'Model output'!V184)), ISNUMBER(SEARCH("1 mm",'Model output'!V184)), ISNUMBER(SEARCH("0.1 CM",'Model output'!V184)), ISNUMBER(SEARCH("less than 0.2 mm",'Model output'!V184)), ISNUMBER(SEARCH("less than 0.5 mm",'Model output'!V184)), ISNUMBER(SEARCH("less than 1.0 mm",'Model output'!V184)), ISNUMBER(SEARCH("noted very close",'Model output'!V184)), ISNUMBER(SEARCH("abut",'Model output'!V184)), ISNUMBER(SEARCH("not mentioned",'Model output'!V184)), ISNUMBER(SEARCH("Cannot be assessed",'Model output'!V184)), ISNUMBER(SEARCH("Not specified",'Model output'!V184)), ISNUMBER(SEARCH("Lymphocyte invasion - present",'Model output'!V184))), "negative", "positive")</f>
        <v>negative</v>
      </c>
      <c r="AE185" s="35"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6" t="str">
        <f t="shared" si="30"/>
        <v>2</v>
      </c>
      <c r="AG185" s="36" t="str">
        <f t="shared" si="31"/>
        <v>0</v>
      </c>
      <c r="AH185" s="36" t="str">
        <f t="shared" si="33"/>
        <v>0</v>
      </c>
      <c r="AI185" s="42" t="str">
        <f t="shared" si="34"/>
        <v>I</v>
      </c>
      <c r="AJ185" s="39" t="s">
        <v>844</v>
      </c>
      <c r="AK185" s="41" t="s">
        <v>1090</v>
      </c>
      <c r="AL185" s="41" t="s">
        <v>1091</v>
      </c>
      <c r="AM185" s="41" t="s">
        <v>1091</v>
      </c>
      <c r="AN185" s="41" t="s">
        <v>69</v>
      </c>
      <c r="AO185" s="23">
        <f t="shared" ca="1" si="41"/>
        <v>1</v>
      </c>
      <c r="AP185" s="1">
        <f t="shared" si="42"/>
        <v>1</v>
      </c>
      <c r="AQ185" s="1">
        <f t="shared" si="43"/>
        <v>1</v>
      </c>
      <c r="AR185" s="1">
        <f t="shared" si="44"/>
        <v>1</v>
      </c>
      <c r="AS185" s="15">
        <f t="shared" si="36"/>
        <v>1</v>
      </c>
    </row>
    <row r="186" spans="1:45">
      <c r="A186" t="str">
        <f>'Model output'!A185</f>
        <v>TCGA-EM-A3AJ</v>
      </c>
      <c r="B186" s="33">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output'!G185)),AND(ISNUMBER(SEARCH("2",'Model output'!G185)),NOT(ISNUMBER(SEARCH("1 of 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output'!H185="","negative",IF(OR(ISNUMBER(SEARCH("lymph node",'Model output'!H185)),ISNUMBER(SEARCH("gland",'Model output'!H185)),ISNUMBER(SEARCH("lobe",'Model output'!H185)),ISNUMBER(SEARCH("isthmus",'Model output'!H185)),ISNUMBER(SEARCH("mediastinum",'Model output'!H185)),ISNUMBER(SEARCH("Not mentioned",'Model output'!H185)), ISNUMBER(SEARCH("Not applicable",'Model output'!H185)), ISNUMBER(SEARCH("paratracheal",'Model output'!H185)),ISNUMBER(SEARCH("fibroadipose tissue",'Model output'!H185)),ISNUMBER(SEARCH("thyroid node",'Model output'!H185)),ISNUMBER(SEARCH("skeletal muscle",'Model output'!H185)),ISNUMBER(SEARCH("right",'Model output'!H185)),ISNUMBER(SEARCH("left",'Model output'!H185)),ISNUMBER(SEARCH("Not specified",'Model output'!H185))),"negative","positive"))</f>
        <v>negative</v>
      </c>
      <c r="I186">
        <f>IF(OR('Model output'!I185="",'Model output'!I185="Not answered",'Model output'!I185="Not mentioned"),"",IF(ISNUMBER('Model output'!I185),'Model output'!I185,1))</f>
        <v>24</v>
      </c>
      <c r="J186">
        <f>IF(OR('Model output'!J185="",'Model output'!J185="Not answered",'Model output'!J185="Not mentioned"),"",IF(AND(ISNUMBER('Model output'!J185),'Model output'!J185&lt;=I186),'Model output'!J185,IF(AND(ISNUMBER('Model output'!J185), 'Model output'!J185&gt;=DATE(2024,1,1)), MIN(DAY('Model output'!J185), MONTH('Model output'!J185), YEAR('Model output'!J185)), IF(ISNUMBER(SEARCH("0/",'Model output'!J185)),0,IF(ISNUMBER(SEARCH("/",'Model output'!J185)), VALUE(LEFT('Model output'!J185, SEARCH("/",'Model output'!J185)-1)),1)))))</f>
        <v>4</v>
      </c>
      <c r="K186" t="str" cm="1">
        <f t="array" ref="K186">IF(COUNT(FIND({0,1,2,3,4,5,6,7,8,9},'Model output'!K185))&gt;0,'Model output'!K185,"")</f>
        <v/>
      </c>
      <c r="L186" s="8" t="str">
        <f t="shared" si="29"/>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Metastatic papillary thyroid carcinoma, Multifocal papillary carcinoma</v>
      </c>
      <c r="O186" t="str">
        <f>IF('Model output'!M185="","",'Model output'!M185)</f>
        <v>follicular variant, classical (usual)</v>
      </c>
      <c r="P186" t="str">
        <f>IF('Model output'!N185="","",'Model output'!N185)</f>
        <v>4.1cm</v>
      </c>
      <c r="Q186" t="str">
        <f t="shared" si="35"/>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 ""))</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7" t="str">
        <f>IF('Model output'!S185="","",'Model output'!S185)</f>
        <v>Cannot be assessed (left)</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1" t="str">
        <f>IF(OR('Model output'!V185="", 'Model output'!V185="No", AND(ISERROR(SEARCH("Positive",'Model output'!V185)), ISNUMBER(SEARCH("Negative",'Model output'!V185))), AND(ISNUMBER(SEARCH("Uninvolved",'Model output'!V185)),NOT(ISNUMBER(SEARCH("margins involved",'Model output'!V185)))), ISNUMBER(SEARCH("not involved",'Model output'!V185)), ISNUMBER(SEARCH("None",'Model output'!V185)), ISNUMBER(SEARCH("Free",'Model output'!V185)), ISNUMBER(SEARCH("1 mm",'Model output'!V185)), ISNUMBER(SEARCH("0.1 CM",'Model output'!V185)), ISNUMBER(SEARCH("less than 0.2 mm",'Model output'!V185)), ISNUMBER(SEARCH("less than 0.5 mm",'Model output'!V185)), ISNUMBER(SEARCH("less than 1.0 mm",'Model output'!V185)), ISNUMBER(SEARCH("noted very close",'Model output'!V185)), ISNUMBER(SEARCH("abut",'Model output'!V185)), ISNUMBER(SEARCH("not mentioned",'Model output'!V185)), ISNUMBER(SEARCH("Cannot be assessed",'Model output'!V185)), ISNUMBER(SEARCH("Not specified",'Model output'!V185)), ISNUMBER(SEARCH("Lymphocyte invasion - present",'Model output'!V185))), "negative", "positive")</f>
        <v>positive</v>
      </c>
      <c r="AE186" s="35"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6" t="str">
        <f t="shared" si="30"/>
        <v>3a</v>
      </c>
      <c r="AG186" s="36" t="str">
        <f t="shared" si="31"/>
        <v>1a</v>
      </c>
      <c r="AH186" s="36" t="str">
        <f t="shared" si="33"/>
        <v>0</v>
      </c>
      <c r="AI186" s="42" t="str">
        <f t="shared" si="34"/>
        <v>I</v>
      </c>
      <c r="AJ186" s="39" t="s">
        <v>843</v>
      </c>
      <c r="AK186" s="41" t="s">
        <v>1092</v>
      </c>
      <c r="AL186" s="41" t="s">
        <v>667</v>
      </c>
      <c r="AM186" s="41" t="s">
        <v>1091</v>
      </c>
      <c r="AN186" s="41" t="s">
        <v>69</v>
      </c>
      <c r="AO186" s="23">
        <f t="shared" si="41"/>
        <v>1</v>
      </c>
      <c r="AP186" s="1">
        <f t="shared" si="42"/>
        <v>1</v>
      </c>
      <c r="AQ186" s="1">
        <f t="shared" si="43"/>
        <v>1</v>
      </c>
      <c r="AR186" s="1">
        <f t="shared" si="44"/>
        <v>1</v>
      </c>
      <c r="AS186" s="15">
        <f t="shared" si="36"/>
        <v>1</v>
      </c>
    </row>
    <row r="187" spans="1:45">
      <c r="A187" t="str">
        <f>'Model output'!A186</f>
        <v>TCGA-EM-A3AK</v>
      </c>
      <c r="B187" s="33">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output'!G186)),AND(ISNUMBER(SEARCH("2",'Model output'!G186)),NOT(ISNUMBER(SEARCH("1 of 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output'!H186="","negative",IF(OR(ISNUMBER(SEARCH("lymph node",'Model output'!H186)),ISNUMBER(SEARCH("gland",'Model output'!H186)),ISNUMBER(SEARCH("lobe",'Model output'!H186)),ISNUMBER(SEARCH("isthmus",'Model output'!H186)),ISNUMBER(SEARCH("mediastinum",'Model output'!H186)),ISNUMBER(SEARCH("Not mentioned",'Model output'!H186)), ISNUMBER(SEARCH("Not applicable",'Model output'!H186)), ISNUMBER(SEARCH("paratracheal",'Model output'!H186)),ISNUMBER(SEARCH("fibroadipose tissue",'Model output'!H186)),ISNUMBER(SEARCH("thyroid node",'Model output'!H186)),ISNUMBER(SEARCH("skeletal muscle",'Model output'!H186)),ISNUMBER(SEARCH("right",'Model output'!H186)),ISNUMBER(SEARCH("left",'Model output'!H186)),ISNUMBER(SEARCH("Not specified",'Model output'!H186))),"negative","positive"))</f>
        <v>negative</v>
      </c>
      <c r="I187">
        <f>IF(OR('Model output'!I186="",'Model output'!I186="Not answered",'Model output'!I186="Not mentioned"),"",IF(ISNUMBER('Model output'!I186),'Model output'!I186,1))</f>
        <v>2</v>
      </c>
      <c r="J187">
        <f>IF(OR('Model output'!J186="",'Model output'!J186="Not answered",'Model output'!J186="Not mentioned"),"",IF(AND(ISNUMBER('Model output'!J186),'Model output'!J186&lt;=I187),'Model output'!J186,IF(AND(ISNUMBER('Model output'!J186), 'Model output'!J186&gt;=DATE(2024,1,1)), MIN(DAY('Model output'!J186), MONTH('Model output'!J186), YEAR('Model output'!J186)), IF(ISNUMBER(SEARCH("0/",'Model output'!J186)),0,IF(ISNUMBER(SEARCH("/",'Model output'!J186)), VALUE(LEFT('Model output'!J186, SEARCH("/",'Model output'!J186)-1)),1)))))</f>
        <v>0</v>
      </c>
      <c r="K187" t="str" cm="1">
        <f t="array" ref="K187">IF(COUNT(FIND({0,1,2,3,4,5,6,7,8,9},'Model output'!K186))&gt;0,'Model output'!K186,"")</f>
        <v/>
      </c>
      <c r="L187" s="8" t="str">
        <f t="shared" si="29"/>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focal hobnail change (&lt;5% of tumor)</v>
      </c>
      <c r="P187" t="str">
        <f>IF('Model output'!N186="","",'Model output'!N186)</f>
        <v>2.0cm</v>
      </c>
      <c r="Q187" t="str">
        <f t="shared" si="35"/>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 ""))</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7"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1" t="str">
        <f>IF(OR('Model output'!V186="", 'Model output'!V186="No", AND(ISERROR(SEARCH("Positive",'Model output'!V186)), ISNUMBER(SEARCH("Negative",'Model output'!V186))), AND(ISNUMBER(SEARCH("Uninvolved",'Model output'!V186)),NOT(ISNUMBER(SEARCH("margins involved",'Model output'!V186)))), ISNUMBER(SEARCH("not involved",'Model output'!V186)), ISNUMBER(SEARCH("None",'Model output'!V186)), ISNUMBER(SEARCH("Free",'Model output'!V186)), ISNUMBER(SEARCH("1 mm",'Model output'!V186)), ISNUMBER(SEARCH("0.1 CM",'Model output'!V186)), ISNUMBER(SEARCH("less than 0.2 mm",'Model output'!V186)), ISNUMBER(SEARCH("less than 0.5 mm",'Model output'!V186)), ISNUMBER(SEARCH("less than 1.0 mm",'Model output'!V186)), ISNUMBER(SEARCH("noted very close",'Model output'!V186)), ISNUMBER(SEARCH("abut",'Model output'!V186)), ISNUMBER(SEARCH("not mentioned",'Model output'!V186)), ISNUMBER(SEARCH("Cannot be assessed",'Model output'!V186)), ISNUMBER(SEARCH("Not specified",'Model output'!V186)), ISNUMBER(SEARCH("Lymphocyte invasion - present",'Model output'!V186))), "negative", "positive")</f>
        <v>negative</v>
      </c>
      <c r="AE187" s="35"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intermediate</v>
      </c>
      <c r="AF187" s="36" t="str">
        <f t="shared" si="30"/>
        <v>1b</v>
      </c>
      <c r="AG187" s="36" t="str">
        <f t="shared" si="31"/>
        <v>0</v>
      </c>
      <c r="AH187" s="36" t="str">
        <f t="shared" si="33"/>
        <v>0</v>
      </c>
      <c r="AI187" s="42" t="str">
        <f t="shared" si="34"/>
        <v>I</v>
      </c>
      <c r="AJ187" s="39" t="s">
        <v>846</v>
      </c>
      <c r="AK187" s="41" t="s">
        <v>1087</v>
      </c>
      <c r="AL187" s="41" t="s">
        <v>1088</v>
      </c>
      <c r="AM187" s="41" t="s">
        <v>1091</v>
      </c>
      <c r="AN187" s="41" t="s">
        <v>69</v>
      </c>
      <c r="AO187" s="23">
        <f t="shared" ca="1" si="41"/>
        <v>1</v>
      </c>
      <c r="AP187" s="1">
        <f t="shared" si="42"/>
        <v>1</v>
      </c>
      <c r="AQ187" s="1">
        <f t="shared" si="43"/>
        <v>1</v>
      </c>
      <c r="AR187" s="1">
        <f t="shared" si="44"/>
        <v>1</v>
      </c>
      <c r="AS187" s="15">
        <f t="shared" si="36"/>
        <v>1</v>
      </c>
    </row>
    <row r="188" spans="1:45">
      <c r="A188" t="str">
        <f>'Model output'!A187</f>
        <v>TCGA-EM-A3AL</v>
      </c>
      <c r="B188" s="33">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output'!G187)),AND(ISNUMBER(SEARCH("2",'Model output'!G187)),NOT(ISNUMBER(SEARCH("1 of 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output'!H187="","negative",IF(OR(ISNUMBER(SEARCH("lymph node",'Model output'!H187)),ISNUMBER(SEARCH("gland",'Model output'!H187)),ISNUMBER(SEARCH("lobe",'Model output'!H187)),ISNUMBER(SEARCH("isthmus",'Model output'!H187)),ISNUMBER(SEARCH("mediastinum",'Model output'!H187)),ISNUMBER(SEARCH("Not mentioned",'Model output'!H187)), ISNUMBER(SEARCH("Not applicable",'Model output'!H187)), ISNUMBER(SEARCH("paratracheal",'Model output'!H187)),ISNUMBER(SEARCH("fibroadipose tissue",'Model output'!H187)),ISNUMBER(SEARCH("thyroid node",'Model output'!H187)),ISNUMBER(SEARCH("skeletal muscle",'Model output'!H187)),ISNUMBER(SEARCH("right",'Model output'!H187)),ISNUMBER(SEARCH("left",'Model output'!H187)),ISNUMBER(SEARCH("Not specified",'Model output'!H187))),"negative","positive"))</f>
        <v>negative</v>
      </c>
      <c r="I188">
        <f>IF(OR('Model output'!I187="",'Model output'!I187="Not answered",'Model output'!I187="Not mentioned"),"",IF(ISNUMBER('Model output'!I187),'Model output'!I187,1))</f>
        <v>14</v>
      </c>
      <c r="J188">
        <f>IF(OR('Model output'!J187="",'Model output'!J187="Not answered",'Model output'!J187="Not mentioned"),"",IF(AND(ISNUMBER('Model output'!J187),'Model output'!J187&lt;=I188),'Model output'!J187,IF(AND(ISNUMBER('Model output'!J187), 'Model output'!J187&gt;=DATE(2024,1,1)), MIN(DAY('Model output'!J187), MONTH('Model output'!J187), YEAR('Model output'!J187)), IF(ISNUMBER(SEARCH("0/",'Model output'!J187)),0,IF(ISNUMBER(SEARCH("/",'Model output'!J187)), VALUE(LEFT('Model output'!J187, SEARCH("/",'Model output'!J187)-1)),1)))))</f>
        <v>0</v>
      </c>
      <c r="K188" t="str" cm="1">
        <f t="array" ref="K188">IF(COUNT(FIND({0,1,2,3,4,5,6,7,8,9},'Model output'!K187))&gt;0,'Model output'!K187,"")</f>
        <v/>
      </c>
      <c r="L188" s="8" t="str">
        <f t="shared" si="29"/>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Not mentioned in the provided note</v>
      </c>
      <c r="P188" t="str">
        <f>IF('Model output'!N187="","",'Model output'!N187)</f>
        <v>1.9 cm</v>
      </c>
      <c r="Q188" t="str">
        <f t="shared" si="35"/>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 ""))</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7"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Yes</v>
      </c>
      <c r="AB188" t="str">
        <f>IF(AA188&lt;&gt;"Yes","",IF(OR('Model output'!U187="",ISNUMBER(SEARCH("Not identified",'Model output'!U187))),"",'Model output'!U187))</f>
        <v/>
      </c>
      <c r="AC188" s="1" t="str">
        <f>IF(OR('Model output'!V187="", 'Model output'!V187="No", AND(ISERROR(SEARCH("Positive",'Model output'!V187)), ISNUMBER(SEARCH("Negative",'Model output'!V187))), AND(ISNUMBER(SEARCH("Uninvolved",'Model output'!V187)),NOT(ISNUMBER(SEARCH("margins involved",'Model output'!V187)))), ISNUMBER(SEARCH("not involved",'Model output'!V187)), ISNUMBER(SEARCH("None",'Model output'!V187)), ISNUMBER(SEARCH("Free",'Model output'!V187)), ISNUMBER(SEARCH("1 mm",'Model output'!V187)), ISNUMBER(SEARCH("0.1 CM",'Model output'!V187)), ISNUMBER(SEARCH("less than 0.2 mm",'Model output'!V187)), ISNUMBER(SEARCH("less than 0.5 mm",'Model output'!V187)), ISNUMBER(SEARCH("less than 1.0 mm",'Model output'!V187)), ISNUMBER(SEARCH("noted very close",'Model output'!V187)), ISNUMBER(SEARCH("abut",'Model output'!V187)), ISNUMBER(SEARCH("not mentioned",'Model output'!V187)), ISNUMBER(SEARCH("Cannot be assessed",'Model output'!V187)), ISNUMBER(SEARCH("Not specified",'Model output'!V187)), ISNUMBER(SEARCH("Lymphocyte invasion - present",'Model output'!V187))), "negative", "positive")</f>
        <v>negative</v>
      </c>
      <c r="AE188" s="35"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6" t="str">
        <f t="shared" si="30"/>
        <v>1b</v>
      </c>
      <c r="AG188" s="36" t="str">
        <f t="shared" si="31"/>
        <v>0</v>
      </c>
      <c r="AH188" s="36" t="str">
        <f t="shared" si="33"/>
        <v>0</v>
      </c>
      <c r="AI188" s="42" t="str">
        <f t="shared" si="34"/>
        <v>I</v>
      </c>
      <c r="AJ188" s="39" t="s">
        <v>844</v>
      </c>
      <c r="AK188" s="41" t="s">
        <v>1087</v>
      </c>
      <c r="AL188" s="41" t="s">
        <v>1088</v>
      </c>
      <c r="AM188" s="41" t="s">
        <v>1091</v>
      </c>
      <c r="AN188" s="41" t="s">
        <v>69</v>
      </c>
      <c r="AO188" s="23">
        <f t="shared" ca="1" si="41"/>
        <v>1</v>
      </c>
      <c r="AP188" s="1">
        <f t="shared" si="42"/>
        <v>1</v>
      </c>
      <c r="AQ188" s="1">
        <f t="shared" si="43"/>
        <v>1</v>
      </c>
      <c r="AR188" s="1">
        <f t="shared" si="44"/>
        <v>1</v>
      </c>
      <c r="AS188" s="15">
        <f t="shared" si="36"/>
        <v>1</v>
      </c>
    </row>
    <row r="189" spans="1:45">
      <c r="A189" t="str">
        <f>'Model output'!A188</f>
        <v>TCGA-EM-A3AN</v>
      </c>
      <c r="B189" s="33">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output'!G188)),AND(ISNUMBER(SEARCH("2",'Model output'!G188)),NOT(ISNUMBER(SEARCH("1 of 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lateral</v>
      </c>
      <c r="H189" t="str">
        <f>IF('Model output'!H188="","negative",IF(OR(ISNUMBER(SEARCH("lymph node",'Model output'!H188)),ISNUMBER(SEARCH("gland",'Model output'!H188)),ISNUMBER(SEARCH("lobe",'Model output'!H188)),ISNUMBER(SEARCH("isthmus",'Model output'!H188)),ISNUMBER(SEARCH("mediastinum",'Model output'!H188)),ISNUMBER(SEARCH("Not mentioned",'Model output'!H188)), ISNUMBER(SEARCH("Not applicable",'Model output'!H188)), ISNUMBER(SEARCH("paratracheal",'Model output'!H188)),ISNUMBER(SEARCH("fibroadipose tissue",'Model output'!H188)),ISNUMBER(SEARCH("thyroid node",'Model output'!H188)),ISNUMBER(SEARCH("skeletal muscle",'Model output'!H188)),ISNUMBER(SEARCH("right",'Model output'!H188)),ISNUMBER(SEARCH("left",'Model output'!H188)),ISNUMBER(SEARCH("Not specified",'Model output'!H188))),"negative","positive"))</f>
        <v>negative</v>
      </c>
      <c r="I189">
        <f>IF(OR('Model output'!I188="",'Model output'!I188="Not answered",'Model output'!I188="Not mentioned"),"",IF(ISNUMBER('Model output'!I188),'Model output'!I188,1))</f>
        <v>80</v>
      </c>
      <c r="J189">
        <f>IF(OR('Model output'!J188="",'Model output'!J188="Not answered",'Model output'!J188="Not mentioned"),"",IF(AND(ISNUMBER('Model output'!J188),'Model output'!J188&lt;=I189),'Model output'!J188,IF(AND(ISNUMBER('Model output'!J188), 'Model output'!J188&gt;=DATE(2024,1,1)), MIN(DAY('Model output'!J188), MONTH('Model output'!J188), YEAR('Model output'!J188)), IF(ISNUMBER(SEARCH("0/",'Model output'!J188)),0,IF(ISNUMBER(SEARCH("/",'Model output'!J188)), VALUE(LEFT('Model output'!J188, SEARCH("/",'Model output'!J188)-1)),1)))))</f>
        <v>27</v>
      </c>
      <c r="K189" t="str" cm="1">
        <f t="array" ref="K189">IF(COUNT(FIND({0,1,2,3,4,5,6,7,8,9},'Model output'!K188))&gt;0,'Model output'!K188,"")</f>
        <v>3.8 cm</v>
      </c>
      <c r="L189" s="8" t="str">
        <f t="shared" si="29"/>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 carcinoma, classical (usual)</v>
      </c>
      <c r="O189" t="str">
        <f>IF('Model output'!M188="","",'Model output'!M188)</f>
        <v>Follicular variant</v>
      </c>
      <c r="P189" t="str">
        <f>IF('Model output'!N188="","",'Model output'!N188)</f>
        <v>1.2 cm</v>
      </c>
      <c r="Q189" t="str">
        <f t="shared" si="35"/>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 ""))</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7"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1" t="str">
        <f>IF(OR('Model output'!V188="", 'Model output'!V188="No", AND(ISERROR(SEARCH("Positive",'Model output'!V188)), ISNUMBER(SEARCH("Negative",'Model output'!V188))), AND(ISNUMBER(SEARCH("Uninvolved",'Model output'!V188)),NOT(ISNUMBER(SEARCH("margins involved",'Model output'!V188)))), ISNUMBER(SEARCH("not involved",'Model output'!V188)), ISNUMBER(SEARCH("None",'Model output'!V188)), ISNUMBER(SEARCH("Free",'Model output'!V188)), ISNUMBER(SEARCH("1 mm",'Model output'!V188)), ISNUMBER(SEARCH("0.1 CM",'Model output'!V188)), ISNUMBER(SEARCH("less than 0.2 mm",'Model output'!V188)), ISNUMBER(SEARCH("less than 0.5 mm",'Model output'!V188)), ISNUMBER(SEARCH("less than 1.0 mm",'Model output'!V188)), ISNUMBER(SEARCH("noted very close",'Model output'!V188)), ISNUMBER(SEARCH("abut",'Model output'!V188)), ISNUMBER(SEARCH("not mentioned",'Model output'!V188)), ISNUMBER(SEARCH("Cannot be assessed",'Model output'!V188)), ISNUMBER(SEARCH("Not specified",'Model output'!V188)), ISNUMBER(SEARCH("Lymphocyte invasion - present",'Model output'!V188))), "negative", "positive")</f>
        <v>positive</v>
      </c>
      <c r="AE189" s="35"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6" t="str">
        <f t="shared" si="30"/>
        <v>1b</v>
      </c>
      <c r="AG189" s="36" t="str">
        <f t="shared" si="31"/>
        <v>1b</v>
      </c>
      <c r="AH189" s="36" t="str">
        <f t="shared" si="33"/>
        <v>0</v>
      </c>
      <c r="AI189" s="42" t="str">
        <f t="shared" si="34"/>
        <v>I</v>
      </c>
      <c r="AJ189" s="39" t="s">
        <v>843</v>
      </c>
      <c r="AK189" s="41" t="s">
        <v>1087</v>
      </c>
      <c r="AL189" s="41" t="s">
        <v>1087</v>
      </c>
      <c r="AM189" s="41" t="s">
        <v>1091</v>
      </c>
      <c r="AN189" s="41" t="s">
        <v>69</v>
      </c>
      <c r="AO189" s="23">
        <f t="shared" si="41"/>
        <v>1</v>
      </c>
      <c r="AP189" s="1">
        <f t="shared" si="42"/>
        <v>1</v>
      </c>
      <c r="AQ189" s="1">
        <f t="shared" si="43"/>
        <v>1</v>
      </c>
      <c r="AR189" s="1">
        <f t="shared" si="44"/>
        <v>1</v>
      </c>
      <c r="AS189" s="15">
        <f t="shared" si="36"/>
        <v>1</v>
      </c>
    </row>
    <row r="190" spans="1:45">
      <c r="A190" t="str">
        <f>'Model output'!A189</f>
        <v>TCGA-EM-A3AO</v>
      </c>
      <c r="B190" s="33">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32"/>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output'!G189)),AND(ISNUMBER(SEARCH("2",'Model output'!G189)),NOT(ISNUMBER(SEARCH("1 of 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output'!H189="","negative",IF(OR(ISNUMBER(SEARCH("lymph node",'Model output'!H189)),ISNUMBER(SEARCH("gland",'Model output'!H189)),ISNUMBER(SEARCH("lobe",'Model output'!H189)),ISNUMBER(SEARCH("isthmus",'Model output'!H189)),ISNUMBER(SEARCH("mediastinum",'Model output'!H189)),ISNUMBER(SEARCH("Not mentioned",'Model output'!H189)), ISNUMBER(SEARCH("Not applicable",'Model output'!H189)), ISNUMBER(SEARCH("paratracheal",'Model output'!H189)),ISNUMBER(SEARCH("fibroadipose tissue",'Model output'!H189)),ISNUMBER(SEARCH("thyroid node",'Model output'!H189)),ISNUMBER(SEARCH("skeletal muscle",'Model output'!H189)),ISNUMBER(SEARCH("right",'Model output'!H189)),ISNUMBER(SEARCH("left",'Model output'!H189)),ISNUMBER(SEARCH("Not specified",'Model output'!H189))),"negative","positive"))</f>
        <v>negative</v>
      </c>
      <c r="I190">
        <f>IF(OR('Model output'!I189="",'Model output'!I189="Not answered",'Model output'!I189="Not mentioned"),"",IF(ISNUMBER('Model output'!I189),'Model output'!I189,1))</f>
        <v>28</v>
      </c>
      <c r="J190">
        <f>IF(OR('Model output'!J189="",'Model output'!J189="Not answered",'Model output'!J189="Not mentioned"),"",IF(AND(ISNUMBER('Model output'!J189),'Model output'!J189&lt;=I190),'Model output'!J189,IF(AND(ISNUMBER('Model output'!J189), 'Model output'!J189&gt;=DATE(2024,1,1)), MIN(DAY('Model output'!J189), MONTH('Model output'!J189), YEAR('Model output'!J189)), IF(ISNUMBER(SEARCH("0/",'Model output'!J189)),0,IF(ISNUMBER(SEARCH("/",'Model output'!J189)), VALUE(LEFT('Model output'!J189, SEARCH("/",'Model output'!J189)-1)),1)))))</f>
        <v>10</v>
      </c>
      <c r="K190" t="str" cm="1">
        <f t="array" ref="K190">IF(COUNT(FIND({0,1,2,3,4,5,6,7,8,9},'Model output'!K189))&gt;0,'Model output'!K189,"")</f>
        <v/>
      </c>
      <c r="L190" s="8" t="str">
        <f t="shared" si="29"/>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Metastatic papillary thyroid carcinoma, Multifocal papillary carcinoma</v>
      </c>
      <c r="O190" t="str">
        <f>IF('Model output'!M189="","",'Model output'!M189)</f>
        <v>classical, follicular variant</v>
      </c>
      <c r="P190" t="str">
        <f>IF('Model output'!N189="","",'Model output'!N189)</f>
        <v>3.0cm</v>
      </c>
      <c r="Q190" t="str">
        <f t="shared" si="35"/>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 ""))</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7" t="str">
        <f>IF('Model output'!S189="","",'Model output'!S189)</f>
        <v>Not identified</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1" t="str">
        <f>IF(OR('Model output'!V189="", 'Model output'!V189="No", AND(ISERROR(SEARCH("Positive",'Model output'!V189)), ISNUMBER(SEARCH("Negative",'Model output'!V189))), AND(ISNUMBER(SEARCH("Uninvolved",'Model output'!V189)),NOT(ISNUMBER(SEARCH("margins involved",'Model output'!V189)))), ISNUMBER(SEARCH("not involved",'Model output'!V189)), ISNUMBER(SEARCH("None",'Model output'!V189)), ISNUMBER(SEARCH("Free",'Model output'!V189)), ISNUMBER(SEARCH("1 mm",'Model output'!V189)), ISNUMBER(SEARCH("0.1 CM",'Model output'!V189)), ISNUMBER(SEARCH("less than 0.2 mm",'Model output'!V189)), ISNUMBER(SEARCH("less than 0.5 mm",'Model output'!V189)), ISNUMBER(SEARCH("less than 1.0 mm",'Model output'!V189)), ISNUMBER(SEARCH("noted very close",'Model output'!V189)), ISNUMBER(SEARCH("abut",'Model output'!V189)), ISNUMBER(SEARCH("not mentioned",'Model output'!V189)), ISNUMBER(SEARCH("Cannot be assessed",'Model output'!V189)), ISNUMBER(SEARCH("Not specified",'Model output'!V189)), ISNUMBER(SEARCH("Lymphocyte invasion - present",'Model output'!V189))), "negative", "positive")</f>
        <v>negative</v>
      </c>
      <c r="AE190" s="35"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36" t="str">
        <f t="shared" si="30"/>
        <v>2</v>
      </c>
      <c r="AG190" s="36" t="str">
        <f t="shared" si="31"/>
        <v>1b</v>
      </c>
      <c r="AH190" s="36" t="str">
        <f t="shared" si="33"/>
        <v>0</v>
      </c>
      <c r="AI190" s="42" t="str">
        <f t="shared" si="34"/>
        <v>II</v>
      </c>
      <c r="AJ190" s="39" t="s">
        <v>843</v>
      </c>
      <c r="AK190" s="41" t="s">
        <v>1090</v>
      </c>
      <c r="AL190" s="41" t="s">
        <v>1087</v>
      </c>
      <c r="AM190" s="41" t="s">
        <v>1091</v>
      </c>
      <c r="AN190" s="41" t="s">
        <v>1089</v>
      </c>
      <c r="AO190" s="23">
        <f t="shared" ca="1" si="41"/>
        <v>0</v>
      </c>
      <c r="AP190" s="1">
        <f t="shared" si="42"/>
        <v>1</v>
      </c>
      <c r="AQ190" s="1">
        <f t="shared" si="43"/>
        <v>1</v>
      </c>
      <c r="AR190" s="1">
        <f t="shared" si="44"/>
        <v>1</v>
      </c>
      <c r="AS190" s="15">
        <f t="shared" si="36"/>
        <v>1</v>
      </c>
    </row>
    <row r="191" spans="1:45">
      <c r="A191" t="str">
        <f>'Model output'!A190</f>
        <v>TCGA-EM-A3AP</v>
      </c>
      <c r="B191" s="33">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ref="F191:F224" si="45">IF(OR(G191&lt;&gt;"",AND(J191&lt;&gt;"",ISNUMBER(J191),J191&gt;0),AND(M191&lt;&gt;"",M191&gt;0)),"positive","negative")</f>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output'!G190)),AND(ISNUMBER(SEARCH("2",'Model output'!G190)),NOT(ISNUMBER(SEARCH("1 of 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output'!H190="","negative",IF(OR(ISNUMBER(SEARCH("lymph node",'Model output'!H190)),ISNUMBER(SEARCH("gland",'Model output'!H190)),ISNUMBER(SEARCH("lobe",'Model output'!H190)),ISNUMBER(SEARCH("isthmus",'Model output'!H190)),ISNUMBER(SEARCH("mediastinum",'Model output'!H190)),ISNUMBER(SEARCH("Not mentioned",'Model output'!H190)), ISNUMBER(SEARCH("Not applicable",'Model output'!H190)), ISNUMBER(SEARCH("paratracheal",'Model output'!H190)),ISNUMBER(SEARCH("fibroadipose tissue",'Model output'!H190)),ISNUMBER(SEARCH("thyroid node",'Model output'!H190)),ISNUMBER(SEARCH("skeletal muscle",'Model output'!H190)),ISNUMBER(SEARCH("right",'Model output'!H190)),ISNUMBER(SEARCH("left",'Model output'!H190)),ISNUMBER(SEARCH("Not specified",'Model output'!H190))),"negative","positive"))</f>
        <v>negative</v>
      </c>
      <c r="I191">
        <f>IF(OR('Model output'!I190="",'Model output'!I190="Not answered",'Model output'!I190="Not mentioned"),"",IF(ISNUMBER('Model output'!I190),'Model output'!I190,1))</f>
        <v>0</v>
      </c>
      <c r="J191">
        <f>IF(OR('Model output'!J190="",'Model output'!J190="Not answered",'Model output'!J190="Not mentioned"),"",IF(AND(ISNUMBER('Model output'!J190),'Model output'!J190&lt;=I191),'Model output'!J190,IF(AND(ISNUMBER('Model output'!J190), 'Model output'!J190&gt;=DATE(2024,1,1)), MIN(DAY('Model output'!J190), MONTH('Model output'!J190), YEAR('Model output'!J190)), IF(ISNUMBER(SEARCH("0/",'Model output'!J190)),0,IF(ISNUMBER(SEARCH("/",'Model output'!J190)), VALUE(LEFT('Model output'!J190, SEARCH("/",'Model output'!J190)-1)),1)))))</f>
        <v>0</v>
      </c>
      <c r="K191" t="str" cm="1">
        <f t="array" ref="K191">IF(COUNT(FIND({0,1,2,3,4,5,6,7,8,9},'Model output'!K190))&gt;0,'Model output'!K190,"")</f>
        <v/>
      </c>
      <c r="L191" s="8" t="str">
        <f t="shared" ref="L191:L254" si="46">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191,"cm.","cm"), "up to", ""), "Up to", ""), "less than", ""), "Largest", ""), "largest", ""), "Level 2", ""), "Level 4", ""), "levels three and four", ""), "metastatic", ""), "deposit", ""), "tracheo-esophageal grove and", ""), "pre-tracheal", ""), "lobe", ""), "nodule", ""), "nodes", ""), "station 2", ""), "node", ""), "lymph", ""), "neck", ""), "compartment", ""), "Superior midline", ""), "superior midline", ""), "paratracheal", ""), "Additional", ""), "Suspicious", ""), "Part 2", ""), "central", ""), "right", ""), "left", ""), "Right", ""), "Left", ""), "for", ""), "the", ""), "at midline", ""), "is", ""), "x", ","), "'", ""), "[", ""), "]", ""), "(D)", ""), "(C6)", ""), "to", ","), "(", ""), ")", ""), "Not mentioned", "0"), "*", ""), "&lt;",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 cm</v>
      </c>
      <c r="Q191" t="str">
        <f t="shared" si="35"/>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 ""))</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7"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Yes</v>
      </c>
      <c r="AB191" t="str">
        <f>IF(AA191&lt;&gt;"Yes","",IF(OR('Model output'!U190="",ISNUMBER(SEARCH("Not identified",'Model output'!U190))),"",'Model output'!U190))</f>
        <v/>
      </c>
      <c r="AC191" s="1" t="str">
        <f>IF(OR('Model output'!V190="", 'Model output'!V190="No", AND(ISERROR(SEARCH("Positive",'Model output'!V190)), ISNUMBER(SEARCH("Negative",'Model output'!V190))), AND(ISNUMBER(SEARCH("Uninvolved",'Model output'!V190)),NOT(ISNUMBER(SEARCH("margins involved",'Model output'!V190)))), ISNUMBER(SEARCH("not involved",'Model output'!V190)), ISNUMBER(SEARCH("None",'Model output'!V190)), ISNUMBER(SEARCH("Free",'Model output'!V190)), ISNUMBER(SEARCH("1 mm",'Model output'!V190)), ISNUMBER(SEARCH("0.1 CM",'Model output'!V190)), ISNUMBER(SEARCH("less than 0.2 mm",'Model output'!V190)), ISNUMBER(SEARCH("less than 0.5 mm",'Model output'!V190)), ISNUMBER(SEARCH("less than 1.0 mm",'Model output'!V190)), ISNUMBER(SEARCH("noted very close",'Model output'!V190)), ISNUMBER(SEARCH("abut",'Model output'!V190)), ISNUMBER(SEARCH("not mentioned",'Model output'!V190)), ISNUMBER(SEARCH("Cannot be assessed",'Model output'!V190)), ISNUMBER(SEARCH("Not specified",'Model output'!V190)), ISNUMBER(SEARCH("Lymphocyte invasion - present",'Model output'!V190))), "negative", "positive")</f>
        <v>negative</v>
      </c>
      <c r="AE191" s="35"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6"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6" t="str">
        <f t="shared" ref="AG191:AG254" si="48">IF(AND(ISNUMBER(J191),J191&gt;0),
IF(G191="lateral", "1b", "1a"),"0")</f>
        <v>0</v>
      </c>
      <c r="AH191" s="36" t="str">
        <f t="shared" si="33"/>
        <v>0</v>
      </c>
      <c r="AI191" s="42" t="str">
        <f t="shared" si="34"/>
        <v>I</v>
      </c>
      <c r="AJ191" s="39" t="s">
        <v>844</v>
      </c>
      <c r="AK191" s="41" t="s">
        <v>1090</v>
      </c>
      <c r="AL191" s="41" t="s">
        <v>1091</v>
      </c>
      <c r="AM191" s="41" t="s">
        <v>1091</v>
      </c>
      <c r="AN191" s="41" t="s">
        <v>69</v>
      </c>
      <c r="AO191" s="23">
        <f t="shared" ca="1" si="41"/>
        <v>1</v>
      </c>
      <c r="AP191" s="1">
        <f t="shared" si="42"/>
        <v>1</v>
      </c>
      <c r="AQ191" s="1">
        <f t="shared" si="43"/>
        <v>1</v>
      </c>
      <c r="AR191" s="1">
        <f t="shared" si="44"/>
        <v>1</v>
      </c>
      <c r="AS191" s="15">
        <f t="shared" si="36"/>
        <v>1</v>
      </c>
    </row>
    <row r="192" spans="1:45">
      <c r="A192" t="str">
        <f>'Model output'!A191</f>
        <v>TCGA-EM-A3AQ</v>
      </c>
      <c r="B192" s="33">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5"/>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output'!G191)),AND(ISNUMBER(SEARCH("2",'Model output'!G191)),NOT(ISNUMBER(SEARCH("1 of 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output'!H191="","negative",IF(OR(ISNUMBER(SEARCH("lymph node",'Model output'!H191)),ISNUMBER(SEARCH("gland",'Model output'!H191)),ISNUMBER(SEARCH("lobe",'Model output'!H191)),ISNUMBER(SEARCH("isthmus",'Model output'!H191)),ISNUMBER(SEARCH("mediastinum",'Model output'!H191)),ISNUMBER(SEARCH("Not mentioned",'Model output'!H191)), ISNUMBER(SEARCH("Not applicable",'Model output'!H191)), ISNUMBER(SEARCH("paratracheal",'Model output'!H191)),ISNUMBER(SEARCH("fibroadipose tissue",'Model output'!H191)),ISNUMBER(SEARCH("thyroid node",'Model output'!H191)),ISNUMBER(SEARCH("skeletal muscle",'Model output'!H191)),ISNUMBER(SEARCH("right",'Model output'!H191)),ISNUMBER(SEARCH("left",'Model output'!H191)),ISNUMBER(SEARCH("Not specified",'Model output'!H191))),"negative","positive"))</f>
        <v>negative</v>
      </c>
      <c r="I192">
        <f>IF(OR('Model output'!I191="",'Model output'!I191="Not answered",'Model output'!I191="Not mentioned"),"",IF(ISNUMBER('Model output'!I191),'Model output'!I191,1))</f>
        <v>3</v>
      </c>
      <c r="J192">
        <f>IF(OR('Model output'!J191="",'Model output'!J191="Not answered",'Model output'!J191="Not mentioned"),"",IF(AND(ISNUMBER('Model output'!J191),'Model output'!J191&lt;=I192),'Model output'!J191,IF(AND(ISNUMBER('Model output'!J191), 'Model output'!J191&gt;=DATE(2024,1,1)), MIN(DAY('Model output'!J191), MONTH('Model output'!J191), YEAR('Model output'!J191)), IF(ISNUMBER(SEARCH("0/",'Model output'!J191)),0,IF(ISNUMBER(SEARCH("/",'Model output'!J191)), VALUE(LEFT('Model output'!J191, SEARCH("/",'Model output'!J191)-1)),1)))))</f>
        <v>0</v>
      </c>
      <c r="K192" t="str" cm="1">
        <f t="array" ref="K192">IF(COUNT(FIND({0,1,2,3,4,5,6,7,8,9},'Model output'!K191))&gt;0,'Model output'!K191,"")</f>
        <v/>
      </c>
      <c r="L192" s="8" t="str">
        <f t="shared" si="46"/>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Multifocal papillary carcinoma</v>
      </c>
      <c r="O192" t="str">
        <f>IF('Model output'!M191="","",'Model output'!M191)</f>
        <v>Classical (usual), follicular variant</v>
      </c>
      <c r="P192" t="str">
        <f>IF('Model output'!N191="","",'Model output'!N191)</f>
        <v>1.3 cm</v>
      </c>
      <c r="Q192" t="str">
        <f t="shared" si="35"/>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 ""))</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7"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Yes</v>
      </c>
      <c r="AB192" t="str">
        <f>IF(AA192&lt;&gt;"Yes","",IF(OR('Model output'!U191="",ISNUMBER(SEARCH("Not identified",'Model output'!U191))),"",'Model output'!U191))</f>
        <v/>
      </c>
      <c r="AC192" s="1" t="str">
        <f>IF(OR('Model output'!V191="", 'Model output'!V191="No", AND(ISERROR(SEARCH("Positive",'Model output'!V191)), ISNUMBER(SEARCH("Negative",'Model output'!V191))), AND(ISNUMBER(SEARCH("Uninvolved",'Model output'!V191)),NOT(ISNUMBER(SEARCH("margins involved",'Model output'!V191)))), ISNUMBER(SEARCH("not involved",'Model output'!V191)), ISNUMBER(SEARCH("None",'Model output'!V191)), ISNUMBER(SEARCH("Free",'Model output'!V191)), ISNUMBER(SEARCH("1 mm",'Model output'!V191)), ISNUMBER(SEARCH("0.1 CM",'Model output'!V191)), ISNUMBER(SEARCH("less than 0.2 mm",'Model output'!V191)), ISNUMBER(SEARCH("less than 0.5 mm",'Model output'!V191)), ISNUMBER(SEARCH("less than 1.0 mm",'Model output'!V191)), ISNUMBER(SEARCH("noted very close",'Model output'!V191)), ISNUMBER(SEARCH("abut",'Model output'!V191)), ISNUMBER(SEARCH("not mentioned",'Model output'!V191)), ISNUMBER(SEARCH("Cannot be assessed",'Model output'!V191)), ISNUMBER(SEARCH("Not specified",'Model output'!V191)), ISNUMBER(SEARCH("Lymphocyte invasion - present",'Model output'!V191))), "negative", "positive")</f>
        <v>negative</v>
      </c>
      <c r="AE192" s="35"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6" t="str">
        <f t="shared" si="47"/>
        <v>1b</v>
      </c>
      <c r="AG192" s="36" t="str">
        <f t="shared" si="48"/>
        <v>0</v>
      </c>
      <c r="AH192" s="36" t="str">
        <f t="shared" ref="AH192:AH255" si="49">IF(OR(H192="unknown"),"x",IF(H192="negative","0","1"))</f>
        <v>0</v>
      </c>
      <c r="AI192" s="42"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39" t="s">
        <v>844</v>
      </c>
      <c r="AK192" s="41" t="s">
        <v>1087</v>
      </c>
      <c r="AL192" s="41" t="s">
        <v>1088</v>
      </c>
      <c r="AM192" s="41" t="s">
        <v>1091</v>
      </c>
      <c r="AN192" s="41" t="s">
        <v>69</v>
      </c>
      <c r="AO192" s="23">
        <f t="shared" ref="AO192:AO255" ca="1" si="51">IF(AE192=AJ192,1,0)</f>
        <v>1</v>
      </c>
      <c r="AP192" s="1">
        <f t="shared" ref="AP192:AP255" si="52">IF(AF192=AK192, 1, IF(AND(AF192="x", AK192="0"), 1, IF(AND(AF192="0", AK192="x"), 1, 0)))</f>
        <v>1</v>
      </c>
      <c r="AQ192" s="1">
        <f t="shared" ref="AQ192:AQ255" si="53">IF(AG192=AL192, 1, IF(AND(AG192="x", AL192="0"), 1, IF(AND(AG192="0", AL192="x"), 1, 0)))</f>
        <v>1</v>
      </c>
      <c r="AR192" s="1">
        <f t="shared" ref="AR192:AR255" si="54">IF(AH192=AM192, 1, IF(AND(AH192="x", AM192="0"), 1, IF(AND(AH192="0", AM192="x"), 1, 0)))</f>
        <v>1</v>
      </c>
      <c r="AS192" s="15">
        <f t="shared" si="36"/>
        <v>1</v>
      </c>
    </row>
    <row r="193" spans="1:45">
      <c r="A193" t="str">
        <f>'Model output'!A192</f>
        <v>TCGA-EM-A3AR</v>
      </c>
      <c r="B193" s="33">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5"/>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output'!G192)),AND(ISNUMBER(SEARCH("2",'Model output'!G192)),NOT(ISNUMBER(SEARCH("1 of 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output'!H192="","negative",IF(OR(ISNUMBER(SEARCH("lymph node",'Model output'!H192)),ISNUMBER(SEARCH("gland",'Model output'!H192)),ISNUMBER(SEARCH("lobe",'Model output'!H192)),ISNUMBER(SEARCH("isthmus",'Model output'!H192)),ISNUMBER(SEARCH("mediastinum",'Model output'!H192)),ISNUMBER(SEARCH("Not mentioned",'Model output'!H192)), ISNUMBER(SEARCH("Not applicable",'Model output'!H192)), ISNUMBER(SEARCH("paratracheal",'Model output'!H192)),ISNUMBER(SEARCH("fibroadipose tissue",'Model output'!H192)),ISNUMBER(SEARCH("thyroid node",'Model output'!H192)),ISNUMBER(SEARCH("skeletal muscle",'Model output'!H192)),ISNUMBER(SEARCH("right",'Model output'!H192)),ISNUMBER(SEARCH("left",'Model output'!H192)),ISNUMBER(SEARCH("Not specified",'Model output'!H192))),"negative","positive"))</f>
        <v>negative</v>
      </c>
      <c r="I193">
        <f>IF(OR('Model output'!I192="",'Model output'!I192="Not answered",'Model output'!I192="Not mentioned"),"",IF(ISNUMBER('Model output'!I192),'Model output'!I192,1))</f>
        <v>1</v>
      </c>
      <c r="J193">
        <f>IF(OR('Model output'!J192="",'Model output'!J192="Not answered",'Model output'!J192="Not mentioned"),"",IF(AND(ISNUMBER('Model output'!J192),'Model output'!J192&lt;=I193),'Model output'!J192,IF(AND(ISNUMBER('Model output'!J192), 'Model output'!J192&gt;=DATE(2024,1,1)), MIN(DAY('Model output'!J192), MONTH('Model output'!J192), YEAR('Model output'!J192)), IF(ISNUMBER(SEARCH("0/",'Model output'!J192)),0,IF(ISNUMBER(SEARCH("/",'Model output'!J192)), VALUE(LEFT('Model output'!J192, SEARCH("/",'Model output'!J192)-1)),1)))))</f>
        <v>1</v>
      </c>
      <c r="K193" t="str" cm="1">
        <f t="array" ref="K193">IF(COUNT(FIND({0,1,2,3,4,5,6,7,8,9},'Model output'!K192))&gt;0,'Model output'!K192,"")</f>
        <v/>
      </c>
      <c r="L193" s="8" t="str">
        <f t="shared" si="46"/>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Not mentioned in the provided clinical note</v>
      </c>
      <c r="P193" t="str">
        <f>IF('Model output'!N192="","",'Model output'!N192)</f>
        <v>1.2cm</v>
      </c>
      <c r="Q193" t="str">
        <f t="shared" ref="Q193:Q256" si="5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193,"cm.","cm"), "the", ""), "The", ""), "dominant", ""), "superior", ""), "by gross examination", ""), "second", ""), "Greatest Dimension:", ""), "greatest dimension", ""), "greatest size", ""), "measures", ""), "microcarcinoma", ""), "maximum", ""), "dimension", ""), "isthmus and left thyroid", ""), "thyroid", ""),"tumor", ""), "Tumor", ""), "lobe and isthmus", ""), "nodule", ""), "isthmic", ""), "isthmus", ""), "lobe",""), "pole", ""), "foci", ""), "spans", ""), "Part 5", ""), "follicular variant", ""), "classical type", ""), "tall cell", ""), "largest", ""), "upper", ""), "lower", ""), "left", ""), "right", ""), "Left", ""), "Right", ""), "middle", ""), "for", ""), "Up to", ""), "up to", ","), "At least", ""), "at least", ""), "range from", ""), "Not mentioned", ""), "entire", ""), "and is", ""), "is", ""), "in", ""), "In", ""), "and", ","), "(", ""), ")", ""), "A", ""), "B", ""), "x", ","), ":", ""), "focus", ""), "multiple", ""), "to", ","), "/", ""), "less than", ""), "&lt;", ""), " ",""))</f>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 ""))</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7"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Yes</v>
      </c>
      <c r="AB193" t="str">
        <f>IF(AA193&lt;&gt;"Yes","",IF(OR('Model output'!U192="",ISNUMBER(SEARCH("Not identified",'Model output'!U192))),"",'Model output'!U192))</f>
        <v/>
      </c>
      <c r="AC193" s="1" t="str">
        <f>IF(OR('Model output'!V192="", 'Model output'!V192="No", AND(ISERROR(SEARCH("Positive",'Model output'!V192)), ISNUMBER(SEARCH("Negative",'Model output'!V192))), AND(ISNUMBER(SEARCH("Uninvolved",'Model output'!V192)),NOT(ISNUMBER(SEARCH("margins involved",'Model output'!V192)))), ISNUMBER(SEARCH("not involved",'Model output'!V192)), ISNUMBER(SEARCH("None",'Model output'!V192)), ISNUMBER(SEARCH("Free",'Model output'!V192)), ISNUMBER(SEARCH("1 mm",'Model output'!V192)), ISNUMBER(SEARCH("0.1 CM",'Model output'!V192)), ISNUMBER(SEARCH("less than 0.2 mm",'Model output'!V192)), ISNUMBER(SEARCH("less than 0.5 mm",'Model output'!V192)), ISNUMBER(SEARCH("less than 1.0 mm",'Model output'!V192)), ISNUMBER(SEARCH("noted very close",'Model output'!V192)), ISNUMBER(SEARCH("abut",'Model output'!V192)), ISNUMBER(SEARCH("not mentioned",'Model output'!V192)), ISNUMBER(SEARCH("Cannot be assessed",'Model output'!V192)), ISNUMBER(SEARCH("Not specified",'Model output'!V192)), ISNUMBER(SEARCH("Lymphocyte invasion - present",'Model output'!V192))), "negative", "positive")</f>
        <v>negative</v>
      </c>
      <c r="AE193" s="35"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6" t="str">
        <f t="shared" si="47"/>
        <v>1b</v>
      </c>
      <c r="AG193" s="36" t="str">
        <f t="shared" si="48"/>
        <v>1a</v>
      </c>
      <c r="AH193" s="36" t="str">
        <f t="shared" si="49"/>
        <v>0</v>
      </c>
      <c r="AI193" s="42" t="str">
        <f t="shared" si="50"/>
        <v>I</v>
      </c>
      <c r="AJ193" s="39" t="s">
        <v>844</v>
      </c>
      <c r="AK193" s="41" t="s">
        <v>1087</v>
      </c>
      <c r="AL193" s="41" t="s">
        <v>667</v>
      </c>
      <c r="AM193" s="41" t="s">
        <v>1091</v>
      </c>
      <c r="AN193" s="41" t="s">
        <v>69</v>
      </c>
      <c r="AO193" s="23">
        <f t="shared" ca="1" si="51"/>
        <v>0</v>
      </c>
      <c r="AP193" s="1">
        <f t="shared" si="52"/>
        <v>1</v>
      </c>
      <c r="AQ193" s="1">
        <f t="shared" si="53"/>
        <v>1</v>
      </c>
      <c r="AR193" s="1">
        <f t="shared" si="54"/>
        <v>1</v>
      </c>
      <c r="AS193" s="15">
        <f t="shared" si="36"/>
        <v>1</v>
      </c>
    </row>
    <row r="194" spans="1:45">
      <c r="A194" t="str">
        <f>'Model output'!A193</f>
        <v>TCGA-EM-A3FJ</v>
      </c>
      <c r="B194" s="33">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5"/>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output'!G193)),AND(ISNUMBER(SEARCH("2",'Model output'!G193)),NOT(ISNUMBER(SEARCH("1 of 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output'!H193="","negative",IF(OR(ISNUMBER(SEARCH("lymph node",'Model output'!H193)),ISNUMBER(SEARCH("gland",'Model output'!H193)),ISNUMBER(SEARCH("lobe",'Model output'!H193)),ISNUMBER(SEARCH("isthmus",'Model output'!H193)),ISNUMBER(SEARCH("mediastinum",'Model output'!H193)),ISNUMBER(SEARCH("Not mentioned",'Model output'!H193)), ISNUMBER(SEARCH("Not applicable",'Model output'!H193)), ISNUMBER(SEARCH("paratracheal",'Model output'!H193)),ISNUMBER(SEARCH("fibroadipose tissue",'Model output'!H193)),ISNUMBER(SEARCH("thyroid node",'Model output'!H193)),ISNUMBER(SEARCH("skeletal muscle",'Model output'!H193)),ISNUMBER(SEARCH("right",'Model output'!H193)),ISNUMBER(SEARCH("left",'Model output'!H193)),ISNUMBER(SEARCH("Not specified",'Model output'!H193))),"negative","positive"))</f>
        <v>negative</v>
      </c>
      <c r="I194">
        <f>IF(OR('Model output'!I193="",'Model output'!I193="Not answered",'Model output'!I193="Not mentioned"),"",IF(ISNUMBER('Model output'!I193),'Model output'!I193,1))</f>
        <v>33</v>
      </c>
      <c r="J194">
        <f>IF(OR('Model output'!J193="",'Model output'!J193="Not answered",'Model output'!J193="Not mentioned"),"",IF(AND(ISNUMBER('Model output'!J193),'Model output'!J193&lt;=I194),'Model output'!J193,IF(AND(ISNUMBER('Model output'!J193), 'Model output'!J193&gt;=DATE(2024,1,1)), MIN(DAY('Model output'!J193), MONTH('Model output'!J193), YEAR('Model output'!J193)), IF(ISNUMBER(SEARCH("0/",'Model output'!J193)),0,IF(ISNUMBER(SEARCH("/",'Model output'!J193)), VALUE(LEFT('Model output'!J193, SEARCH("/",'Model output'!J193)-1)),1)))))</f>
        <v>12</v>
      </c>
      <c r="K194" t="str" cm="1">
        <f t="array" ref="K194">IF(COUNT(FIND({0,1,2,3,4,5,6,7,8,9},'Model output'!K193))&gt;0,'Model output'!K193,"")</f>
        <v>1.6 cm</v>
      </c>
      <c r="L194" s="8" t="str">
        <f t="shared" si="46"/>
        <v>1.6cm</v>
      </c>
      <c r="M194" cm="1">
        <f t="array" ref="M194">IF(L194="","",IF(ISNUMBER(SEARCH("cm",L194)),MAX(VALUE(SUBSTITUTE(_xlfn.FILTERXML("&lt;t&gt;&lt;s&gt;"&amp;SUBSTITUTE(L194,",","&lt;/s&gt;&lt;s&gt;")&amp;"&lt;/s&gt;&lt;/t&gt;","//s"),"cm",""))),MAX(VALUE(SUBSTITUTE(_xlfn.FILTERXML("&lt;t&gt;&lt;s&gt;"&amp;SUBSTITUTE(L194,",","&lt;/s&gt;&lt;s&gt;")&amp;"&lt;/s&gt;&lt;/t&gt;","//s"),"mm","")))/10))</f>
        <v>1.6</v>
      </c>
      <c r="N194" t="str">
        <f>IF('Model output'!L193="","",'Model output'!L193)</f>
        <v>Papillary carcinoma, classical type</v>
      </c>
      <c r="O194" t="str">
        <f>IF('Model output'!M193="","",'Model output'!M193)</f>
        <v/>
      </c>
      <c r="P194" t="str">
        <f>IF('Model output'!N193="","",'Model output'!N193)</f>
        <v>1.0 cm</v>
      </c>
      <c r="Q194" t="str">
        <f t="shared" si="55"/>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t="str">
        <f>IF('Model output'!O193="","",'Model output'!O193)</f>
        <v>2 (one dominant and one secondary)</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 ""))</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7"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Yes</v>
      </c>
      <c r="AB194" t="str">
        <f>IF(AA194&lt;&gt;"Yes","",IF(OR('Model output'!U193="",ISNUMBER(SEARCH("Not identified",'Model output'!U193))),"",'Model output'!U193))</f>
        <v/>
      </c>
      <c r="AC194" s="1" t="str">
        <f>IF(OR('Model output'!V193="", 'Model output'!V193="No", AND(ISERROR(SEARCH("Positive",'Model output'!V193)), ISNUMBER(SEARCH("Negative",'Model output'!V193))), AND(ISNUMBER(SEARCH("Uninvolved",'Model output'!V193)),NOT(ISNUMBER(SEARCH("margins involved",'Model output'!V193)))), ISNUMBER(SEARCH("not involved",'Model output'!V193)), ISNUMBER(SEARCH("None",'Model output'!V193)), ISNUMBER(SEARCH("Free",'Model output'!V193)), ISNUMBER(SEARCH("1 mm",'Model output'!V193)), ISNUMBER(SEARCH("0.1 CM",'Model output'!V193)), ISNUMBER(SEARCH("less than 0.2 mm",'Model output'!V193)), ISNUMBER(SEARCH("less than 0.5 mm",'Model output'!V193)), ISNUMBER(SEARCH("less than 1.0 mm",'Model output'!V193)), ISNUMBER(SEARCH("noted very close",'Model output'!V193)), ISNUMBER(SEARCH("abut",'Model output'!V193)), ISNUMBER(SEARCH("not mentioned",'Model output'!V193)), ISNUMBER(SEARCH("Cannot be assessed",'Model output'!V193)), ISNUMBER(SEARCH("Not specified",'Model output'!V193)), ISNUMBER(SEARCH("Lymphocyte invasion - present",'Model output'!V193))), "negative", "positive")</f>
        <v>negative</v>
      </c>
      <c r="AE194" s="35"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6" t="str">
        <f t="shared" si="47"/>
        <v>1a</v>
      </c>
      <c r="AG194" s="36" t="str">
        <f t="shared" si="48"/>
        <v>1b</v>
      </c>
      <c r="AH194" s="36" t="str">
        <f t="shared" si="49"/>
        <v>0</v>
      </c>
      <c r="AI194" s="42" t="str">
        <f t="shared" si="50"/>
        <v>I</v>
      </c>
      <c r="AJ194" s="39" t="s">
        <v>846</v>
      </c>
      <c r="AK194" s="41" t="s">
        <v>667</v>
      </c>
      <c r="AL194" s="41" t="s">
        <v>1087</v>
      </c>
      <c r="AM194" s="41" t="s">
        <v>1091</v>
      </c>
      <c r="AN194" s="41" t="s">
        <v>69</v>
      </c>
      <c r="AO194" s="23">
        <f t="shared" ca="1" si="51"/>
        <v>1</v>
      </c>
      <c r="AP194" s="1">
        <f t="shared" si="52"/>
        <v>1</v>
      </c>
      <c r="AQ194" s="1">
        <f t="shared" si="53"/>
        <v>1</v>
      </c>
      <c r="AR194" s="1">
        <f t="shared" si="54"/>
        <v>1</v>
      </c>
      <c r="AS194" s="15">
        <f t="shared" si="36"/>
        <v>1</v>
      </c>
    </row>
    <row r="195" spans="1:45">
      <c r="A195" t="str">
        <f>'Model output'!A194</f>
        <v>TCGA-EM-A3FK</v>
      </c>
      <c r="B195" s="33">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5"/>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output'!G194)),AND(ISNUMBER(SEARCH("2",'Model output'!G194)),NOT(ISNUMBER(SEARCH("1 of 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output'!H194="","negative",IF(OR(ISNUMBER(SEARCH("lymph node",'Model output'!H194)),ISNUMBER(SEARCH("gland",'Model output'!H194)),ISNUMBER(SEARCH("lobe",'Model output'!H194)),ISNUMBER(SEARCH("isthmus",'Model output'!H194)),ISNUMBER(SEARCH("mediastinum",'Model output'!H194)),ISNUMBER(SEARCH("Not mentioned",'Model output'!H194)), ISNUMBER(SEARCH("Not applicable",'Model output'!H194)), ISNUMBER(SEARCH("paratracheal",'Model output'!H194)),ISNUMBER(SEARCH("fibroadipose tissue",'Model output'!H194)),ISNUMBER(SEARCH("thyroid node",'Model output'!H194)),ISNUMBER(SEARCH("skeletal muscle",'Model output'!H194)),ISNUMBER(SEARCH("right",'Model output'!H194)),ISNUMBER(SEARCH("left",'Model output'!H194)),ISNUMBER(SEARCH("Not specified",'Model output'!H194))),"negative","positive"))</f>
        <v>negative</v>
      </c>
      <c r="I195">
        <f>IF(OR('Model output'!I194="",'Model output'!I194="Not answered",'Model output'!I194="Not mentioned"),"",IF(ISNUMBER('Model output'!I194),'Model output'!I194,1))</f>
        <v>25</v>
      </c>
      <c r="J195">
        <f>IF(OR('Model output'!J194="",'Model output'!J194="Not answered",'Model output'!J194="Not mentioned"),"",IF(AND(ISNUMBER('Model output'!J194),'Model output'!J194&lt;=I195),'Model output'!J194,IF(AND(ISNUMBER('Model output'!J194), 'Model output'!J194&gt;=DATE(2024,1,1)), MIN(DAY('Model output'!J194), MONTH('Model output'!J194), YEAR('Model output'!J194)), IF(ISNUMBER(SEARCH("0/",'Model output'!J194)),0,IF(ISNUMBER(SEARCH("/",'Model output'!J194)), VALUE(LEFT('Model output'!J194, SEARCH("/",'Model output'!J194)-1)),1)))))</f>
        <v>17</v>
      </c>
      <c r="K195" t="str" cm="1">
        <f t="array" ref="K195">IF(COUNT(FIND({0,1,2,3,4,5,6,7,8,9},'Model output'!K194))&gt;0,'Model output'!K194,"")</f>
        <v/>
      </c>
      <c r="L195" s="8" t="str">
        <f t="shared" si="46"/>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 carcinoma, classical (usual)</v>
      </c>
      <c r="O195" t="str">
        <f>IF('Model output'!M194="","",'Model output'!M194)</f>
        <v/>
      </c>
      <c r="P195" t="str">
        <f>IF('Model output'!N194="","",'Model output'!N194)</f>
        <v>1.2cm</v>
      </c>
      <c r="Q195" t="str">
        <f t="shared" si="55"/>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Multiple</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 ""))</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7"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Yes</v>
      </c>
      <c r="AB195" t="str">
        <f>IF(AA195&lt;&gt;"Yes","",IF(OR('Model output'!U194="",ISNUMBER(SEARCH("Not identified",'Model output'!U194))),"",'Model output'!U194))</f>
        <v/>
      </c>
      <c r="AC195" s="1" t="str">
        <f>IF(OR('Model output'!V194="", 'Model output'!V194="No", AND(ISERROR(SEARCH("Positive",'Model output'!V194)), ISNUMBER(SEARCH("Negative",'Model output'!V194))), AND(ISNUMBER(SEARCH("Uninvolved",'Model output'!V194)),NOT(ISNUMBER(SEARCH("margins involved",'Model output'!V194)))), ISNUMBER(SEARCH("not involved",'Model output'!V194)), ISNUMBER(SEARCH("None",'Model output'!V194)), ISNUMBER(SEARCH("Free",'Model output'!V194)), ISNUMBER(SEARCH("1 mm",'Model output'!V194)), ISNUMBER(SEARCH("0.1 CM",'Model output'!V194)), ISNUMBER(SEARCH("less than 0.2 mm",'Model output'!V194)), ISNUMBER(SEARCH("less than 0.5 mm",'Model output'!V194)), ISNUMBER(SEARCH("less than 1.0 mm",'Model output'!V194)), ISNUMBER(SEARCH("noted very close",'Model output'!V194)), ISNUMBER(SEARCH("abut",'Model output'!V194)), ISNUMBER(SEARCH("not mentioned",'Model output'!V194)), ISNUMBER(SEARCH("Cannot be assessed",'Model output'!V194)), ISNUMBER(SEARCH("Not specified",'Model output'!V194)), ISNUMBER(SEARCH("Lymphocyte invasion - present",'Model output'!V194))), "negative", "positive")</f>
        <v>negative</v>
      </c>
      <c r="AE195" s="35"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6" t="str">
        <f t="shared" si="47"/>
        <v>1b</v>
      </c>
      <c r="AG195" s="36" t="str">
        <f t="shared" si="48"/>
        <v>1b</v>
      </c>
      <c r="AH195" s="36" t="str">
        <f t="shared" si="49"/>
        <v>0</v>
      </c>
      <c r="AI195" s="42" t="str">
        <f t="shared" si="50"/>
        <v>I</v>
      </c>
      <c r="AJ195" s="39" t="s">
        <v>846</v>
      </c>
      <c r="AK195" s="41" t="s">
        <v>1087</v>
      </c>
      <c r="AL195" s="41" t="s">
        <v>1087</v>
      </c>
      <c r="AM195" s="41" t="s">
        <v>1091</v>
      </c>
      <c r="AN195" s="41" t="s">
        <v>69</v>
      </c>
      <c r="AO195" s="23">
        <f t="shared" ca="1" si="51"/>
        <v>1</v>
      </c>
      <c r="AP195" s="1">
        <f t="shared" si="52"/>
        <v>1</v>
      </c>
      <c r="AQ195" s="1">
        <f t="shared" si="53"/>
        <v>1</v>
      </c>
      <c r="AR195" s="1">
        <f t="shared" si="54"/>
        <v>1</v>
      </c>
      <c r="AS195" s="15">
        <f t="shared" ref="AS195:AS258" si="56">IF(AI195=AN195,1,0)</f>
        <v>1</v>
      </c>
    </row>
    <row r="196" spans="1:45">
      <c r="A196" t="str">
        <f>'Model output'!A195</f>
        <v>TCGA-EM-A3FL</v>
      </c>
      <c r="B196" s="33">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5"/>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output'!G195)),AND(ISNUMBER(SEARCH("2",'Model output'!G195)),NOT(ISNUMBER(SEARCH("1 of 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output'!H195="","negative",IF(OR(ISNUMBER(SEARCH("lymph node",'Model output'!H195)),ISNUMBER(SEARCH("gland",'Model output'!H195)),ISNUMBER(SEARCH("lobe",'Model output'!H195)),ISNUMBER(SEARCH("isthmus",'Model output'!H195)),ISNUMBER(SEARCH("mediastinum",'Model output'!H195)),ISNUMBER(SEARCH("Not mentioned",'Model output'!H195)), ISNUMBER(SEARCH("Not applicable",'Model output'!H195)), ISNUMBER(SEARCH("paratracheal",'Model output'!H195)),ISNUMBER(SEARCH("fibroadipose tissue",'Model output'!H195)),ISNUMBER(SEARCH("thyroid node",'Model output'!H195)),ISNUMBER(SEARCH("skeletal muscle",'Model output'!H195)),ISNUMBER(SEARCH("right",'Model output'!H195)),ISNUMBER(SEARCH("left",'Model output'!H195)),ISNUMBER(SEARCH("Not specified",'Model output'!H195))),"negative","positive"))</f>
        <v>negative</v>
      </c>
      <c r="I196">
        <f>IF(OR('Model output'!I195="",'Model output'!I195="Not answered",'Model output'!I195="Not mentioned"),"",IF(ISNUMBER('Model output'!I195),'Model output'!I195,1))</f>
        <v>0</v>
      </c>
      <c r="J196">
        <f>IF(OR('Model output'!J195="",'Model output'!J195="Not answered",'Model output'!J195="Not mentioned"),"",IF(AND(ISNUMBER('Model output'!J195),'Model output'!J195&lt;=I196),'Model output'!J195,IF(AND(ISNUMBER('Model output'!J195), 'Model output'!J195&gt;=DATE(2024,1,1)), MIN(DAY('Model output'!J195), MONTH('Model output'!J195), YEAR('Model output'!J195)), IF(ISNUMBER(SEARCH("0/",'Model output'!J195)),0,IF(ISNUMBER(SEARCH("/",'Model output'!J195)), VALUE(LEFT('Model output'!J195, SEARCH("/",'Model output'!J195)-1)),1)))))</f>
        <v>0</v>
      </c>
      <c r="K196" t="str" cm="1">
        <f t="array" ref="K196">IF(COUNT(FIND({0,1,2,3,4,5,6,7,8,9},'Model output'!K195))&gt;0,'Model output'!K195,"")</f>
        <v/>
      </c>
      <c r="L196" s="8" t="str">
        <f t="shared" si="46"/>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Not mentioned</v>
      </c>
      <c r="P196" t="str">
        <f>IF('Model output'!N195="","",'Model output'!N195)</f>
        <v>1.5 cm</v>
      </c>
      <c r="Q196" t="str">
        <f t="shared" si="55"/>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 ""))</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7"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Yes</v>
      </c>
      <c r="AB196" t="str">
        <f>IF(AA196&lt;&gt;"Yes","",IF(OR('Model output'!U195="",ISNUMBER(SEARCH("Not identified",'Model output'!U195))),"",'Model output'!U195))</f>
        <v>The 1.5 cm focus (slide no 2E) Is negative for Galectin-3 and is focally positive for cytokeratin 19. Few cells are positive for HBME-1 with an apical and membranous pattern.</v>
      </c>
      <c r="AC196" s="1" t="str">
        <f>IF(OR('Model output'!V195="", 'Model output'!V195="No", AND(ISERROR(SEARCH("Positive",'Model output'!V195)), ISNUMBER(SEARCH("Negative",'Model output'!V195))), AND(ISNUMBER(SEARCH("Uninvolved",'Model output'!V195)),NOT(ISNUMBER(SEARCH("margins involved",'Model output'!V195)))), ISNUMBER(SEARCH("not involved",'Model output'!V195)), ISNUMBER(SEARCH("None",'Model output'!V195)), ISNUMBER(SEARCH("Free",'Model output'!V195)), ISNUMBER(SEARCH("1 mm",'Model output'!V195)), ISNUMBER(SEARCH("0.1 CM",'Model output'!V195)), ISNUMBER(SEARCH("less than 0.2 mm",'Model output'!V195)), ISNUMBER(SEARCH("less than 0.5 mm",'Model output'!V195)), ISNUMBER(SEARCH("less than 1.0 mm",'Model output'!V195)), ISNUMBER(SEARCH("noted very close",'Model output'!V195)), ISNUMBER(SEARCH("abut",'Model output'!V195)), ISNUMBER(SEARCH("not mentioned",'Model output'!V195)), ISNUMBER(SEARCH("Cannot be assessed",'Model output'!V195)), ISNUMBER(SEARCH("Not specified",'Model output'!V195)), ISNUMBER(SEARCH("Lymphocyte invasion - present",'Model output'!V195))), "negative", "positive")</f>
        <v>negative</v>
      </c>
      <c r="AE196" s="35"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6" t="str">
        <f t="shared" si="47"/>
        <v>1b</v>
      </c>
      <c r="AG196" s="36" t="str">
        <f t="shared" si="48"/>
        <v>0</v>
      </c>
      <c r="AH196" s="36" t="str">
        <f t="shared" si="49"/>
        <v>0</v>
      </c>
      <c r="AI196" s="42" t="str">
        <f t="shared" si="50"/>
        <v>I</v>
      </c>
      <c r="AJ196" s="39" t="s">
        <v>844</v>
      </c>
      <c r="AK196" s="41" t="s">
        <v>1087</v>
      </c>
      <c r="AL196" s="41" t="s">
        <v>1091</v>
      </c>
      <c r="AM196" s="41" t="s">
        <v>1091</v>
      </c>
      <c r="AN196" s="41" t="s">
        <v>69</v>
      </c>
      <c r="AO196" s="23">
        <f t="shared" ca="1" si="51"/>
        <v>1</v>
      </c>
      <c r="AP196" s="1">
        <f t="shared" si="52"/>
        <v>1</v>
      </c>
      <c r="AQ196" s="1">
        <f t="shared" si="53"/>
        <v>1</v>
      </c>
      <c r="AR196" s="1">
        <f t="shared" si="54"/>
        <v>1</v>
      </c>
      <c r="AS196" s="15">
        <f t="shared" si="56"/>
        <v>1</v>
      </c>
    </row>
    <row r="197" spans="1:45">
      <c r="A197" t="str">
        <f>'Model output'!A196</f>
        <v>TCGA-EM-A3FM</v>
      </c>
      <c r="B197" s="33">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0</v>
      </c>
      <c r="F197" t="str">
        <f t="shared" si="45"/>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output'!G196)),AND(ISNUMBER(SEARCH("2",'Model output'!G196)),NOT(ISNUMBER(SEARCH("1 of 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lateral</v>
      </c>
      <c r="H197" t="str">
        <f>IF('Model output'!H196="","negative",IF(OR(ISNUMBER(SEARCH("lymph node",'Model output'!H196)),ISNUMBER(SEARCH("gland",'Model output'!H196)),ISNUMBER(SEARCH("lobe",'Model output'!H196)),ISNUMBER(SEARCH("isthmus",'Model output'!H196)),ISNUMBER(SEARCH("mediastinum",'Model output'!H196)),ISNUMBER(SEARCH("Not mentioned",'Model output'!H196)), ISNUMBER(SEARCH("Not applicable",'Model output'!H196)), ISNUMBER(SEARCH("paratracheal",'Model output'!H196)),ISNUMBER(SEARCH("fibroadipose tissue",'Model output'!H196)),ISNUMBER(SEARCH("thyroid node",'Model output'!H196)),ISNUMBER(SEARCH("skeletal muscle",'Model output'!H196)),ISNUMBER(SEARCH("right",'Model output'!H196)),ISNUMBER(SEARCH("left",'Model output'!H196)),ISNUMBER(SEARCH("Not specified",'Model output'!H196))),"negative","positive"))</f>
        <v>negative</v>
      </c>
      <c r="I197">
        <f>IF(OR('Model output'!I196="",'Model output'!I196="Not answered",'Model output'!I196="Not mentioned"),"",IF(ISNUMBER('Model output'!I196),'Model output'!I196,1))</f>
        <v>53</v>
      </c>
      <c r="J197">
        <f>IF(OR('Model output'!J196="",'Model output'!J196="Not answered",'Model output'!J196="Not mentioned"),"",IF(AND(ISNUMBER('Model output'!J196),'Model output'!J196&lt;=I197),'Model output'!J196,IF(AND(ISNUMBER('Model output'!J196), 'Model output'!J196&gt;=DATE(2024,1,1)), MIN(DAY('Model output'!J196), MONTH('Model output'!J196), YEAR('Model output'!J196)), IF(ISNUMBER(SEARCH("0/",'Model output'!J196)),0,IF(ISNUMBER(SEARCH("/",'Model output'!J196)), VALUE(LEFT('Model output'!J196, SEARCH("/",'Model output'!J196)-1)),1)))))</f>
        <v>17</v>
      </c>
      <c r="K197" t="str" cm="1">
        <f t="array" ref="K197">IF(COUNT(FIND({0,1,2,3,4,5,6,7,8,9},'Model output'!K196))&gt;0,'Model output'!K196,"")</f>
        <v/>
      </c>
      <c r="L197" s="8" t="str">
        <f t="shared" si="46"/>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Metastatic classical variant papillary thyroid carcinoma, Metastatic follicular variant papillary thyroid carcinoma</v>
      </c>
      <c r="O197" t="str">
        <f>IF('Model output'!M196="","",'Model output'!M196)</f>
        <v>Not mentioned</v>
      </c>
      <c r="P197" t="str">
        <f>IF('Model output'!N196="","",'Model output'!N196)</f>
        <v>2.2cm</v>
      </c>
      <c r="Q197" t="str">
        <f t="shared" si="55"/>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Multiple</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 ""))</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7"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No</v>
      </c>
      <c r="AB197" t="str">
        <f>IF(AA197&lt;&gt;"Yes","",IF(OR('Model output'!U196="",ISNUMBER(SEARCH("Not identified",'Model output'!U196))),"",'Model output'!U196))</f>
        <v/>
      </c>
      <c r="AC197" s="1" t="str">
        <f>IF(OR('Model output'!V196="", 'Model output'!V196="No", AND(ISERROR(SEARCH("Positive",'Model output'!V196)), ISNUMBER(SEARCH("Negative",'Model output'!V196))), AND(ISNUMBER(SEARCH("Uninvolved",'Model output'!V196)),NOT(ISNUMBER(SEARCH("margins involved",'Model output'!V196)))), ISNUMBER(SEARCH("not involved",'Model output'!V196)), ISNUMBER(SEARCH("None",'Model output'!V196)), ISNUMBER(SEARCH("Free",'Model output'!V196)), ISNUMBER(SEARCH("1 mm",'Model output'!V196)), ISNUMBER(SEARCH("0.1 CM",'Model output'!V196)), ISNUMBER(SEARCH("less than 0.2 mm",'Model output'!V196)), ISNUMBER(SEARCH("less than 0.5 mm",'Model output'!V196)), ISNUMBER(SEARCH("less than 1.0 mm",'Model output'!V196)), ISNUMBER(SEARCH("noted very close",'Model output'!V196)), ISNUMBER(SEARCH("abut",'Model output'!V196)), ISNUMBER(SEARCH("not mentioned",'Model output'!V196)), ISNUMBER(SEARCH("Cannot be assessed",'Model output'!V196)), ISNUMBER(SEARCH("Not specified",'Model output'!V196)), ISNUMBER(SEARCH("Lymphocyte invasion - present",'Model output'!V196))), "negative", "positive")</f>
        <v>negative</v>
      </c>
      <c r="AE197" s="35"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6" t="str">
        <f t="shared" si="47"/>
        <v>2</v>
      </c>
      <c r="AG197" s="36" t="str">
        <f t="shared" si="48"/>
        <v>1b</v>
      </c>
      <c r="AH197" s="36" t="str">
        <f t="shared" si="49"/>
        <v>0</v>
      </c>
      <c r="AI197" s="42" t="str">
        <f t="shared" si="50"/>
        <v>II</v>
      </c>
      <c r="AJ197" s="39" t="s">
        <v>846</v>
      </c>
      <c r="AK197" s="41" t="s">
        <v>1090</v>
      </c>
      <c r="AL197" s="41" t="s">
        <v>1087</v>
      </c>
      <c r="AM197" s="41" t="s">
        <v>1091</v>
      </c>
      <c r="AN197" s="41" t="s">
        <v>1089</v>
      </c>
      <c r="AO197" s="23">
        <f t="shared" ca="1" si="51"/>
        <v>1</v>
      </c>
      <c r="AP197" s="1">
        <f t="shared" si="52"/>
        <v>1</v>
      </c>
      <c r="AQ197" s="1">
        <f t="shared" si="53"/>
        <v>1</v>
      </c>
      <c r="AR197" s="1">
        <f t="shared" si="54"/>
        <v>1</v>
      </c>
      <c r="AS197" s="15">
        <f t="shared" si="56"/>
        <v>1</v>
      </c>
    </row>
    <row r="198" spans="1:45">
      <c r="A198" t="str">
        <f>'Model output'!A197</f>
        <v>TCGA-EM-A3FN</v>
      </c>
      <c r="B198" s="33">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5"/>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output'!G197)),AND(ISNUMBER(SEARCH("2",'Model output'!G197)),NOT(ISNUMBER(SEARCH("1 of 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output'!H197="","negative",IF(OR(ISNUMBER(SEARCH("lymph node",'Model output'!H197)),ISNUMBER(SEARCH("gland",'Model output'!H197)),ISNUMBER(SEARCH("lobe",'Model output'!H197)),ISNUMBER(SEARCH("isthmus",'Model output'!H197)),ISNUMBER(SEARCH("mediastinum",'Model output'!H197)),ISNUMBER(SEARCH("Not mentioned",'Model output'!H197)), ISNUMBER(SEARCH("Not applicable",'Model output'!H197)), ISNUMBER(SEARCH("paratracheal",'Model output'!H197)),ISNUMBER(SEARCH("fibroadipose tissue",'Model output'!H197)),ISNUMBER(SEARCH("thyroid node",'Model output'!H197)),ISNUMBER(SEARCH("skeletal muscle",'Model output'!H197)),ISNUMBER(SEARCH("right",'Model output'!H197)),ISNUMBER(SEARCH("left",'Model output'!H197)),ISNUMBER(SEARCH("Not specified",'Model output'!H197))),"negative","positive"))</f>
        <v>negative</v>
      </c>
      <c r="I198">
        <f>IF(OR('Model output'!I197="",'Model output'!I197="Not answered",'Model output'!I197="Not mentioned"),"",IF(ISNUMBER('Model output'!I197),'Model output'!I197,1))</f>
        <v>2</v>
      </c>
      <c r="J198">
        <f>IF(OR('Model output'!J197="",'Model output'!J197="Not answered",'Model output'!J197="Not mentioned"),"",IF(AND(ISNUMBER('Model output'!J197),'Model output'!J197&lt;=I198),'Model output'!J197,IF(AND(ISNUMBER('Model output'!J197), 'Model output'!J197&gt;=DATE(2024,1,1)), MIN(DAY('Model output'!J197), MONTH('Model output'!J197), YEAR('Model output'!J197)), IF(ISNUMBER(SEARCH("0/",'Model output'!J197)),0,IF(ISNUMBER(SEARCH("/",'Model output'!J197)), VALUE(LEFT('Model output'!J197, SEARCH("/",'Model output'!J197)-1)),1)))))</f>
        <v>0</v>
      </c>
      <c r="K198" t="str" cm="1">
        <f t="array" ref="K198">IF(COUNT(FIND({0,1,2,3,4,5,6,7,8,9},'Model output'!K197))&gt;0,'Model output'!K197,"")</f>
        <v/>
      </c>
      <c r="L198" s="8" t="str">
        <f t="shared" si="46"/>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Not mentioned in the provided clinical note</v>
      </c>
      <c r="P198" t="str">
        <f>IF('Model output'!N197="","",'Model output'!N197)</f>
        <v>4.2cm</v>
      </c>
      <c r="Q198" t="str">
        <f t="shared" si="55"/>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 ""))</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7"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Yes</v>
      </c>
      <c r="AB198" t="str">
        <f>IF(AA198&lt;&gt;"Yes","",IF(OR('Model output'!U197="",ISNUMBER(SEARCH("Not identified",'Model output'!U197))),"",'Model output'!U197))</f>
        <v>cytokeratin 19 shows regional membranous positivity</v>
      </c>
      <c r="AC198" s="1" t="str">
        <f>IF(OR('Model output'!V197="", 'Model output'!V197="No", AND(ISERROR(SEARCH("Positive",'Model output'!V197)), ISNUMBER(SEARCH("Negative",'Model output'!V197))), AND(ISNUMBER(SEARCH("Uninvolved",'Model output'!V197)),NOT(ISNUMBER(SEARCH("margins involved",'Model output'!V197)))), ISNUMBER(SEARCH("not involved",'Model output'!V197)), ISNUMBER(SEARCH("None",'Model output'!V197)), ISNUMBER(SEARCH("Free",'Model output'!V197)), ISNUMBER(SEARCH("1 mm",'Model output'!V197)), ISNUMBER(SEARCH("0.1 CM",'Model output'!V197)), ISNUMBER(SEARCH("less than 0.2 mm",'Model output'!V197)), ISNUMBER(SEARCH("less than 0.5 mm",'Model output'!V197)), ISNUMBER(SEARCH("less than 1.0 mm",'Model output'!V197)), ISNUMBER(SEARCH("noted very close",'Model output'!V197)), ISNUMBER(SEARCH("abut",'Model output'!V197)), ISNUMBER(SEARCH("not mentioned",'Model output'!V197)), ISNUMBER(SEARCH("Cannot be assessed",'Model output'!V197)), ISNUMBER(SEARCH("Not specified",'Model output'!V197)), ISNUMBER(SEARCH("Lymphocyte invasion - present",'Model output'!V197))), "negative", "positive")</f>
        <v>negative</v>
      </c>
      <c r="AE198" s="35"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6" t="str">
        <f t="shared" si="47"/>
        <v>3a</v>
      </c>
      <c r="AG198" s="36" t="str">
        <f t="shared" si="48"/>
        <v>0</v>
      </c>
      <c r="AH198" s="36" t="str">
        <f t="shared" si="49"/>
        <v>0</v>
      </c>
      <c r="AI198" s="42" t="str">
        <f t="shared" si="50"/>
        <v>I</v>
      </c>
      <c r="AJ198" s="39" t="s">
        <v>844</v>
      </c>
      <c r="AK198" s="41" t="s">
        <v>1092</v>
      </c>
      <c r="AL198" s="41" t="s">
        <v>1088</v>
      </c>
      <c r="AM198" s="41" t="s">
        <v>1091</v>
      </c>
      <c r="AN198" s="41" t="s">
        <v>69</v>
      </c>
      <c r="AO198" s="23">
        <f t="shared" ca="1" si="51"/>
        <v>1</v>
      </c>
      <c r="AP198" s="1">
        <f t="shared" si="52"/>
        <v>1</v>
      </c>
      <c r="AQ198" s="1">
        <f t="shared" si="53"/>
        <v>1</v>
      </c>
      <c r="AR198" s="1">
        <f t="shared" si="54"/>
        <v>1</v>
      </c>
      <c r="AS198" s="15">
        <f t="shared" si="56"/>
        <v>1</v>
      </c>
    </row>
    <row r="199" spans="1:45">
      <c r="A199" t="str">
        <f>'Model output'!A198</f>
        <v>TCGA-EM-A3FO</v>
      </c>
      <c r="B199" s="33">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5"/>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output'!G198)),AND(ISNUMBER(SEARCH("2",'Model output'!G198)),NOT(ISNUMBER(SEARCH("1 of 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output'!H198="","negative",IF(OR(ISNUMBER(SEARCH("lymph node",'Model output'!H198)),ISNUMBER(SEARCH("gland",'Model output'!H198)),ISNUMBER(SEARCH("lobe",'Model output'!H198)),ISNUMBER(SEARCH("isthmus",'Model output'!H198)),ISNUMBER(SEARCH("mediastinum",'Model output'!H198)),ISNUMBER(SEARCH("Not mentioned",'Model output'!H198)), ISNUMBER(SEARCH("Not applicable",'Model output'!H198)), ISNUMBER(SEARCH("paratracheal",'Model output'!H198)),ISNUMBER(SEARCH("fibroadipose tissue",'Model output'!H198)),ISNUMBER(SEARCH("thyroid node",'Model output'!H198)),ISNUMBER(SEARCH("skeletal muscle",'Model output'!H198)),ISNUMBER(SEARCH("right",'Model output'!H198)),ISNUMBER(SEARCH("left",'Model output'!H198)),ISNUMBER(SEARCH("Not specified",'Model output'!H198))),"negative","positive"))</f>
        <v>negative</v>
      </c>
      <c r="I199">
        <f>IF(OR('Model output'!I198="",'Model output'!I198="Not answered",'Model output'!I198="Not mentioned"),"",IF(ISNUMBER('Model output'!I198),'Model output'!I198,1))</f>
        <v>3</v>
      </c>
      <c r="J199">
        <f>IF(OR('Model output'!J198="",'Model output'!J198="Not answered",'Model output'!J198="Not mentioned"),"",IF(AND(ISNUMBER('Model output'!J198),'Model output'!J198&lt;=I199),'Model output'!J198,IF(AND(ISNUMBER('Model output'!J198), 'Model output'!J198&gt;=DATE(2024,1,1)), MIN(DAY('Model output'!J198), MONTH('Model output'!J198), YEAR('Model output'!J198)), IF(ISNUMBER(SEARCH("0/",'Model output'!J198)),0,IF(ISNUMBER(SEARCH("/",'Model output'!J198)), VALUE(LEFT('Model output'!J198, SEARCH("/",'Model output'!J198)-1)),1)))))</f>
        <v>0</v>
      </c>
      <c r="K199" t="str" cm="1">
        <f t="array" ref="K199">IF(COUNT(FIND({0,1,2,3,4,5,6,7,8,9},'Model output'!K198))&gt;0,'Model output'!K198,"")</f>
        <v/>
      </c>
      <c r="L199" s="8" t="str">
        <f t="shared" si="46"/>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Angioinvasive classical variant papillary carcinoma, follicular variant papillary carcinoma</v>
      </c>
      <c r="O199" t="str">
        <f>IF('Model output'!M198="","",'Model output'!M198)</f>
        <v>Classical (papillary) architecture, Classical cytomorphology, Follicular architecture, Classical cytomorphology</v>
      </c>
      <c r="P199" t="str">
        <f>IF('Model output'!N198="","",'Model output'!N198)</f>
        <v>4.4 cm</v>
      </c>
      <c r="Q199" t="str">
        <f t="shared" si="55"/>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 ""))</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7"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1" t="str">
        <f>IF(OR('Model output'!V198="", 'Model output'!V198="No", AND(ISERROR(SEARCH("Positive",'Model output'!V198)), ISNUMBER(SEARCH("Negative",'Model output'!V198))), AND(ISNUMBER(SEARCH("Uninvolved",'Model output'!V198)),NOT(ISNUMBER(SEARCH("margins involved",'Model output'!V198)))), ISNUMBER(SEARCH("not involved",'Model output'!V198)), ISNUMBER(SEARCH("None",'Model output'!V198)), ISNUMBER(SEARCH("Free",'Model output'!V198)), ISNUMBER(SEARCH("1 mm",'Model output'!V198)), ISNUMBER(SEARCH("0.1 CM",'Model output'!V198)), ISNUMBER(SEARCH("less than 0.2 mm",'Model output'!V198)), ISNUMBER(SEARCH("less than 0.5 mm",'Model output'!V198)), ISNUMBER(SEARCH("less than 1.0 mm",'Model output'!V198)), ISNUMBER(SEARCH("noted very close",'Model output'!V198)), ISNUMBER(SEARCH("abut",'Model output'!V198)), ISNUMBER(SEARCH("not mentioned",'Model output'!V198)), ISNUMBER(SEARCH("Cannot be assessed",'Model output'!V198)), ISNUMBER(SEARCH("Not specified",'Model output'!V198)), ISNUMBER(SEARCH("Lymphocyte invasion - present",'Model output'!V198))), "negative", "positive")</f>
        <v>negative</v>
      </c>
      <c r="AE199" s="35"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6" t="str">
        <f t="shared" si="47"/>
        <v>3a</v>
      </c>
      <c r="AG199" s="36" t="str">
        <f t="shared" si="48"/>
        <v>0</v>
      </c>
      <c r="AH199" s="36" t="str">
        <f t="shared" si="49"/>
        <v>0</v>
      </c>
      <c r="AI199" s="42" t="str">
        <f t="shared" si="50"/>
        <v>I</v>
      </c>
      <c r="AJ199" s="39" t="s">
        <v>846</v>
      </c>
      <c r="AK199" s="41" t="s">
        <v>1092</v>
      </c>
      <c r="AL199" s="41" t="s">
        <v>1088</v>
      </c>
      <c r="AM199" s="41" t="s">
        <v>1091</v>
      </c>
      <c r="AN199" s="41" t="s">
        <v>69</v>
      </c>
      <c r="AO199" s="23">
        <f t="shared" ca="1" si="51"/>
        <v>1</v>
      </c>
      <c r="AP199" s="1">
        <f t="shared" si="52"/>
        <v>1</v>
      </c>
      <c r="AQ199" s="1">
        <f t="shared" si="53"/>
        <v>1</v>
      </c>
      <c r="AR199" s="1">
        <f t="shared" si="54"/>
        <v>1</v>
      </c>
      <c r="AS199" s="15">
        <f t="shared" si="56"/>
        <v>1</v>
      </c>
    </row>
    <row r="200" spans="1:45">
      <c r="A200" t="str">
        <f>'Model output'!A199</f>
        <v>TCGA-EM-A3FP</v>
      </c>
      <c r="B200" s="33">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5"/>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output'!G199)),AND(ISNUMBER(SEARCH("2",'Model output'!G199)),NOT(ISNUMBER(SEARCH("1 of 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output'!H199="","negative",IF(OR(ISNUMBER(SEARCH("lymph node",'Model output'!H199)),ISNUMBER(SEARCH("gland",'Model output'!H199)),ISNUMBER(SEARCH("lobe",'Model output'!H199)),ISNUMBER(SEARCH("isthmus",'Model output'!H199)),ISNUMBER(SEARCH("mediastinum",'Model output'!H199)),ISNUMBER(SEARCH("Not mentioned",'Model output'!H199)), ISNUMBER(SEARCH("Not applicable",'Model output'!H199)), ISNUMBER(SEARCH("paratracheal",'Model output'!H199)),ISNUMBER(SEARCH("fibroadipose tissue",'Model output'!H199)),ISNUMBER(SEARCH("thyroid node",'Model output'!H199)),ISNUMBER(SEARCH("skeletal muscle",'Model output'!H199)),ISNUMBER(SEARCH("right",'Model output'!H199)),ISNUMBER(SEARCH("left",'Model output'!H199)),ISNUMBER(SEARCH("Not specified",'Model output'!H199))),"negative","positive"))</f>
        <v>negative</v>
      </c>
      <c r="I200">
        <f>IF(OR('Model output'!I199="",'Model output'!I199="Not answered",'Model output'!I199="Not mentioned"),"",IF(ISNUMBER('Model output'!I199),'Model output'!I199,1))</f>
        <v>3</v>
      </c>
      <c r="J200">
        <f>IF(OR('Model output'!J199="",'Model output'!J199="Not answered",'Model output'!J199="Not mentioned"),"",IF(AND(ISNUMBER('Model output'!J199),'Model output'!J199&lt;=I200),'Model output'!J199,IF(AND(ISNUMBER('Model output'!J199), 'Model output'!J199&gt;=DATE(2024,1,1)), MIN(DAY('Model output'!J199), MONTH('Model output'!J199), YEAR('Model output'!J199)), IF(ISNUMBER(SEARCH("0/",'Model output'!J199)),0,IF(ISNUMBER(SEARCH("/",'Model output'!J199)), VALUE(LEFT('Model output'!J199, SEARCH("/",'Model output'!J199)-1)),1)))))</f>
        <v>0</v>
      </c>
      <c r="K200" t="str" cm="1">
        <f t="array" ref="K200">IF(COUNT(FIND({0,1,2,3,4,5,6,7,8,9},'Model output'!K199))&gt;0,'Model output'!K199,"")</f>
        <v/>
      </c>
      <c r="L200" s="8" t="str">
        <f t="shared" si="46"/>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 cm</v>
      </c>
      <c r="Q200" t="str">
        <f t="shared" si="55"/>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 ""))</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7"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1" t="str">
        <f>IF(OR('Model output'!V199="", 'Model output'!V199="No", AND(ISERROR(SEARCH("Positive",'Model output'!V199)), ISNUMBER(SEARCH("Negative",'Model output'!V199))), AND(ISNUMBER(SEARCH("Uninvolved",'Model output'!V199)),NOT(ISNUMBER(SEARCH("margins involved",'Model output'!V199)))), ISNUMBER(SEARCH("not involved",'Model output'!V199)), ISNUMBER(SEARCH("None",'Model output'!V199)), ISNUMBER(SEARCH("Free",'Model output'!V199)), ISNUMBER(SEARCH("1 mm",'Model output'!V199)), ISNUMBER(SEARCH("0.1 CM",'Model output'!V199)), ISNUMBER(SEARCH("less than 0.2 mm",'Model output'!V199)), ISNUMBER(SEARCH("less than 0.5 mm",'Model output'!V199)), ISNUMBER(SEARCH("less than 1.0 mm",'Model output'!V199)), ISNUMBER(SEARCH("noted very close",'Model output'!V199)), ISNUMBER(SEARCH("abut",'Model output'!V199)), ISNUMBER(SEARCH("not mentioned",'Model output'!V199)), ISNUMBER(SEARCH("Cannot be assessed",'Model output'!V199)), ISNUMBER(SEARCH("Not specified",'Model output'!V199)), ISNUMBER(SEARCH("Lymphocyte invasion - present",'Model output'!V199))), "negative", "positive")</f>
        <v>negative</v>
      </c>
      <c r="AE200" s="35"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6" t="str">
        <f t="shared" si="47"/>
        <v>2</v>
      </c>
      <c r="AG200" s="36" t="str">
        <f t="shared" si="48"/>
        <v>0</v>
      </c>
      <c r="AH200" s="36" t="str">
        <f t="shared" si="49"/>
        <v>0</v>
      </c>
      <c r="AI200" s="42" t="str">
        <f t="shared" si="50"/>
        <v>I</v>
      </c>
      <c r="AJ200" s="39" t="s">
        <v>844</v>
      </c>
      <c r="AK200" s="41" t="s">
        <v>1090</v>
      </c>
      <c r="AL200" s="41" t="s">
        <v>1088</v>
      </c>
      <c r="AM200" s="41" t="s">
        <v>1091</v>
      </c>
      <c r="AN200" s="41" t="s">
        <v>69</v>
      </c>
      <c r="AO200" s="23">
        <f t="shared" ca="1" si="51"/>
        <v>1</v>
      </c>
      <c r="AP200" s="1">
        <f t="shared" si="52"/>
        <v>1</v>
      </c>
      <c r="AQ200" s="1">
        <f t="shared" si="53"/>
        <v>1</v>
      </c>
      <c r="AR200" s="1">
        <f t="shared" si="54"/>
        <v>1</v>
      </c>
      <c r="AS200" s="15">
        <f t="shared" si="56"/>
        <v>1</v>
      </c>
    </row>
    <row r="201" spans="1:45">
      <c r="A201" t="str">
        <f>'Model output'!A200</f>
        <v>TCGA-EM-A3FQ</v>
      </c>
      <c r="B201" s="33">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5"/>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output'!G200)),AND(ISNUMBER(SEARCH("2",'Model output'!G200)),NOT(ISNUMBER(SEARCH("1 of 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output'!H200="","negative",IF(OR(ISNUMBER(SEARCH("lymph node",'Model output'!H200)),ISNUMBER(SEARCH("gland",'Model output'!H200)),ISNUMBER(SEARCH("lobe",'Model output'!H200)),ISNUMBER(SEARCH("isthmus",'Model output'!H200)),ISNUMBER(SEARCH("mediastinum",'Model output'!H200)),ISNUMBER(SEARCH("Not mentioned",'Model output'!H200)), ISNUMBER(SEARCH("Not applicable",'Model output'!H200)), ISNUMBER(SEARCH("paratracheal",'Model output'!H200)),ISNUMBER(SEARCH("fibroadipose tissue",'Model output'!H200)),ISNUMBER(SEARCH("thyroid node",'Model output'!H200)),ISNUMBER(SEARCH("skeletal muscle",'Model output'!H200)),ISNUMBER(SEARCH("right",'Model output'!H200)),ISNUMBER(SEARCH("left",'Model output'!H200)),ISNUMBER(SEARCH("Not specified",'Model output'!H200))),"negative","positive"))</f>
        <v>negative</v>
      </c>
      <c r="I201">
        <f>IF(OR('Model output'!I200="",'Model output'!I200="Not answered",'Model output'!I200="Not mentioned"),"",IF(ISNUMBER('Model output'!I200),'Model output'!I200,1))</f>
        <v>66</v>
      </c>
      <c r="J201">
        <f>IF(OR('Model output'!J200="",'Model output'!J200="Not answered",'Model output'!J200="Not mentioned"),"",IF(AND(ISNUMBER('Model output'!J200),'Model output'!J200&lt;=I201),'Model output'!J200,IF(AND(ISNUMBER('Model output'!J200), 'Model output'!J200&gt;=DATE(2024,1,1)), MIN(DAY('Model output'!J200), MONTH('Model output'!J200), YEAR('Model output'!J200)), IF(ISNUMBER(SEARCH("0/",'Model output'!J200)),0,IF(ISNUMBER(SEARCH("/",'Model output'!J200)), VALUE(LEFT('Model output'!J200, SEARCH("/",'Model output'!J200)-1)),1)))))</f>
        <v>41</v>
      </c>
      <c r="K201" t="str" cm="1">
        <f t="array" ref="K201">IF(COUNT(FIND({0,1,2,3,4,5,6,7,8,9},'Model output'!K200))&gt;0,'Model output'!K200,"")</f>
        <v/>
      </c>
      <c r="L201" s="8" t="str">
        <f t="shared" si="46"/>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Metastatic papillary, thyroid carcinoma</v>
      </c>
      <c r="O201" t="str">
        <f>IF('Model output'!M200="","",'Model output'!M200)</f>
        <v>Classical (usual), cribriform-morular</v>
      </c>
      <c r="P201" t="str">
        <f>IF('Model output'!N200="","",'Model output'!N200)</f>
        <v>4.8 cm</v>
      </c>
      <c r="Q201" t="str">
        <f t="shared" si="55"/>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 ""))</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7"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No</v>
      </c>
      <c r="AB201" t="str">
        <f>IF(AA201&lt;&gt;"Yes","",IF(OR('Model output'!U200="",ISNUMBER(SEARCH("Not identified",'Model output'!U200))),"",'Model output'!U200))</f>
        <v/>
      </c>
      <c r="AC201" s="1" t="str">
        <f>IF(OR('Model output'!V200="", 'Model output'!V200="No", AND(ISERROR(SEARCH("Positive",'Model output'!V200)), ISNUMBER(SEARCH("Negative",'Model output'!V200))), AND(ISNUMBER(SEARCH("Uninvolved",'Model output'!V200)),NOT(ISNUMBER(SEARCH("margins involved",'Model output'!V200)))), ISNUMBER(SEARCH("not involved",'Model output'!V200)), ISNUMBER(SEARCH("None",'Model output'!V200)), ISNUMBER(SEARCH("Free",'Model output'!V200)), ISNUMBER(SEARCH("1 mm",'Model output'!V200)), ISNUMBER(SEARCH("0.1 CM",'Model output'!V200)), ISNUMBER(SEARCH("less than 0.2 mm",'Model output'!V200)), ISNUMBER(SEARCH("less than 0.5 mm",'Model output'!V200)), ISNUMBER(SEARCH("less than 1.0 mm",'Model output'!V200)), ISNUMBER(SEARCH("noted very close",'Model output'!V200)), ISNUMBER(SEARCH("abut",'Model output'!V200)), ISNUMBER(SEARCH("not mentioned",'Model output'!V200)), ISNUMBER(SEARCH("Cannot be assessed",'Model output'!V200)), ISNUMBER(SEARCH("Not specified",'Model output'!V200)), ISNUMBER(SEARCH("Lymphocyte invasion - present",'Model output'!V200))), "negative", "positive")</f>
        <v>negative</v>
      </c>
      <c r="AE201" s="35"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6" t="str">
        <f t="shared" si="47"/>
        <v>3a</v>
      </c>
      <c r="AG201" s="36" t="str">
        <f t="shared" si="48"/>
        <v>1b</v>
      </c>
      <c r="AH201" s="36" t="str">
        <f t="shared" si="49"/>
        <v>0</v>
      </c>
      <c r="AI201" s="42" t="str">
        <f t="shared" si="50"/>
        <v>I</v>
      </c>
      <c r="AJ201" s="39" t="s">
        <v>846</v>
      </c>
      <c r="AK201" s="41" t="s">
        <v>1092</v>
      </c>
      <c r="AL201" s="41" t="s">
        <v>1087</v>
      </c>
      <c r="AM201" s="41" t="s">
        <v>1091</v>
      </c>
      <c r="AN201" s="41" t="s">
        <v>69</v>
      </c>
      <c r="AO201" s="23">
        <f t="shared" ca="1" si="51"/>
        <v>1</v>
      </c>
      <c r="AP201" s="1">
        <f t="shared" si="52"/>
        <v>1</v>
      </c>
      <c r="AQ201" s="1">
        <f t="shared" si="53"/>
        <v>1</v>
      </c>
      <c r="AR201" s="1">
        <f t="shared" si="54"/>
        <v>1</v>
      </c>
      <c r="AS201" s="15">
        <f t="shared" si="56"/>
        <v>1</v>
      </c>
    </row>
    <row r="202" spans="1:45">
      <c r="A202" t="str">
        <f>'Model output'!A201</f>
        <v>TCGA-EM-A3FR</v>
      </c>
      <c r="B202" s="33">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5"/>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output'!G201)),AND(ISNUMBER(SEARCH("2",'Model output'!G201)),NOT(ISNUMBER(SEARCH("1 of 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output'!H201="","negative",IF(OR(ISNUMBER(SEARCH("lymph node",'Model output'!H201)),ISNUMBER(SEARCH("gland",'Model output'!H201)),ISNUMBER(SEARCH("lobe",'Model output'!H201)),ISNUMBER(SEARCH("isthmus",'Model output'!H201)),ISNUMBER(SEARCH("mediastinum",'Model output'!H201)),ISNUMBER(SEARCH("Not mentioned",'Model output'!H201)), ISNUMBER(SEARCH("Not applicable",'Model output'!H201)), ISNUMBER(SEARCH("paratracheal",'Model output'!H201)),ISNUMBER(SEARCH("fibroadipose tissue",'Model output'!H201)),ISNUMBER(SEARCH("thyroid node",'Model output'!H201)),ISNUMBER(SEARCH("skeletal muscle",'Model output'!H201)),ISNUMBER(SEARCH("right",'Model output'!H201)),ISNUMBER(SEARCH("left",'Model output'!H201)),ISNUMBER(SEARCH("Not specified",'Model output'!H201))),"negative","positive"))</f>
        <v>negative</v>
      </c>
      <c r="I202">
        <f>IF(OR('Model output'!I201="",'Model output'!I201="Not answered",'Model output'!I201="Not mentioned"),"",IF(ISNUMBER('Model output'!I201),'Model output'!I201,1))</f>
        <v>7</v>
      </c>
      <c r="J202">
        <f>IF(OR('Model output'!J201="",'Model output'!J201="Not answered",'Model output'!J201="Not mentioned"),"",IF(AND(ISNUMBER('Model output'!J201),'Model output'!J201&lt;=I202),'Model output'!J201,IF(AND(ISNUMBER('Model output'!J201), 'Model output'!J201&gt;=DATE(2024,1,1)), MIN(DAY('Model output'!J201), MONTH('Model output'!J201), YEAR('Model output'!J201)), IF(ISNUMBER(SEARCH("0/",'Model output'!J201)),0,IF(ISNUMBER(SEARCH("/",'Model output'!J201)), VALUE(LEFT('Model output'!J201, SEARCH("/",'Model output'!J201)-1)),1)))))</f>
        <v>2</v>
      </c>
      <c r="K202" t="str" cm="1">
        <f t="array" ref="K202">IF(COUNT(FIND({0,1,2,3,4,5,6,7,8,9},'Model output'!K201))&gt;0,'Model output'!K201,"")</f>
        <v/>
      </c>
      <c r="L202" s="8" t="str">
        <f t="shared" si="46"/>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
      </c>
      <c r="P202" t="str">
        <f>IF('Model output'!N201="","",'Model output'!N201)</f>
        <v>3.0cm</v>
      </c>
      <c r="Q202" t="str">
        <f t="shared" si="55"/>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 ""))</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7"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1" t="str">
        <f>IF(OR('Model output'!V201="", 'Model output'!V201="No", AND(ISERROR(SEARCH("Positive",'Model output'!V201)), ISNUMBER(SEARCH("Negative",'Model output'!V201))), AND(ISNUMBER(SEARCH("Uninvolved",'Model output'!V201)),NOT(ISNUMBER(SEARCH("margins involved",'Model output'!V201)))), ISNUMBER(SEARCH("not involved",'Model output'!V201)), ISNUMBER(SEARCH("None",'Model output'!V201)), ISNUMBER(SEARCH("Free",'Model output'!V201)), ISNUMBER(SEARCH("1 mm",'Model output'!V201)), ISNUMBER(SEARCH("0.1 CM",'Model output'!V201)), ISNUMBER(SEARCH("less than 0.2 mm",'Model output'!V201)), ISNUMBER(SEARCH("less than 0.5 mm",'Model output'!V201)), ISNUMBER(SEARCH("less than 1.0 mm",'Model output'!V201)), ISNUMBER(SEARCH("noted very close",'Model output'!V201)), ISNUMBER(SEARCH("abut",'Model output'!V201)), ISNUMBER(SEARCH("not mentioned",'Model output'!V201)), ISNUMBER(SEARCH("Cannot be assessed",'Model output'!V201)), ISNUMBER(SEARCH("Not specified",'Model output'!V201)), ISNUMBER(SEARCH("Lymphocyte invasion - present",'Model output'!V201))), "negative", "positive")</f>
        <v>negative</v>
      </c>
      <c r="AE202" s="35"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6" t="str">
        <f t="shared" si="47"/>
        <v>2</v>
      </c>
      <c r="AG202" s="36" t="str">
        <f t="shared" si="48"/>
        <v>1a</v>
      </c>
      <c r="AH202" s="36" t="str">
        <f t="shared" si="49"/>
        <v>0</v>
      </c>
      <c r="AI202" s="42" t="str">
        <f t="shared" si="50"/>
        <v>II</v>
      </c>
      <c r="AJ202" s="39" t="s">
        <v>844</v>
      </c>
      <c r="AK202" s="41" t="s">
        <v>1090</v>
      </c>
      <c r="AL202" s="41" t="s">
        <v>667</v>
      </c>
      <c r="AM202" s="41" t="s">
        <v>1091</v>
      </c>
      <c r="AN202" s="41" t="s">
        <v>1089</v>
      </c>
      <c r="AO202" s="23">
        <f t="shared" ca="1" si="51"/>
        <v>1</v>
      </c>
      <c r="AP202" s="1">
        <f t="shared" si="52"/>
        <v>1</v>
      </c>
      <c r="AQ202" s="1">
        <f t="shared" si="53"/>
        <v>1</v>
      </c>
      <c r="AR202" s="1">
        <f t="shared" si="54"/>
        <v>1</v>
      </c>
      <c r="AS202" s="15">
        <f t="shared" si="56"/>
        <v>1</v>
      </c>
    </row>
    <row r="203" spans="1:45">
      <c r="A203" t="str">
        <f>'Model output'!A202</f>
        <v>TCGA-EM-A3O3</v>
      </c>
      <c r="B203" s="33">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0</v>
      </c>
      <c r="F203" t="str">
        <f t="shared" si="45"/>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output'!G202)),AND(ISNUMBER(SEARCH("2",'Model output'!G202)),NOT(ISNUMBER(SEARCH("1 of 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output'!H202="","negative",IF(OR(ISNUMBER(SEARCH("lymph node",'Model output'!H202)),ISNUMBER(SEARCH("gland",'Model output'!H202)),ISNUMBER(SEARCH("lobe",'Model output'!H202)),ISNUMBER(SEARCH("isthmus",'Model output'!H202)),ISNUMBER(SEARCH("mediastinum",'Model output'!H202)),ISNUMBER(SEARCH("Not mentioned",'Model output'!H202)), ISNUMBER(SEARCH("Not applicable",'Model output'!H202)), ISNUMBER(SEARCH("paratracheal",'Model output'!H202)),ISNUMBER(SEARCH("fibroadipose tissue",'Model output'!H202)),ISNUMBER(SEARCH("thyroid node",'Model output'!H202)),ISNUMBER(SEARCH("skeletal muscle",'Model output'!H202)),ISNUMBER(SEARCH("right",'Model output'!H202)),ISNUMBER(SEARCH("left",'Model output'!H202)),ISNUMBER(SEARCH("Not specified",'Model output'!H202))),"negative","positive"))</f>
        <v>negative</v>
      </c>
      <c r="I203">
        <f>IF(OR('Model output'!I202="",'Model output'!I202="Not answered",'Model output'!I202="Not mentioned"),"",IF(ISNUMBER('Model output'!I202),'Model output'!I202,1))</f>
        <v>16</v>
      </c>
      <c r="J203">
        <f>IF(OR('Model output'!J202="",'Model output'!J202="Not answered",'Model output'!J202="Not mentioned"),"",IF(AND(ISNUMBER('Model output'!J202),'Model output'!J202&lt;=I203),'Model output'!J202,IF(AND(ISNUMBER('Model output'!J202), 'Model output'!J202&gt;=DATE(2024,1,1)), MIN(DAY('Model output'!J202), MONTH('Model output'!J202), YEAR('Model output'!J202)), IF(ISNUMBER(SEARCH("0/",'Model output'!J202)),0,IF(ISNUMBER(SEARCH("/",'Model output'!J202)), VALUE(LEFT('Model output'!J202, SEARCH("/",'Model output'!J202)-1)),1)))))</f>
        <v>3</v>
      </c>
      <c r="K203" t="str" cm="1">
        <f t="array" ref="K203">IF(COUNT(FIND({0,1,2,3,4,5,6,7,8,9},'Model output'!K202))&gt;0,'Model output'!K202,"")</f>
        <v/>
      </c>
      <c r="L203" s="8" t="str">
        <f t="shared" si="46"/>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classical.(usual)</v>
      </c>
      <c r="O203" t="str">
        <f>IF('Model output'!M202="","",'Model output'!M202)</f>
        <v>Papillary carcinoma, other variant with focal Warthin-like and hobnail cell change, and cribriform-morular architecture</v>
      </c>
      <c r="P203" t="str">
        <f>IF('Model output'!N202="","",'Model output'!N202)</f>
        <v>3.1 cm</v>
      </c>
      <c r="Q203" t="str">
        <f t="shared" si="55"/>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 ""))</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7"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No</v>
      </c>
      <c r="AB203" t="str">
        <f>IF(AA203&lt;&gt;"Yes","",IF(OR('Model output'!U202="",ISNUMBER(SEARCH("Not identified",'Model output'!U202))),"",'Model output'!U202))</f>
        <v/>
      </c>
      <c r="AC203" s="1" t="str">
        <f>IF(OR('Model output'!V202="", 'Model output'!V202="No", AND(ISERROR(SEARCH("Positive",'Model output'!V202)), ISNUMBER(SEARCH("Negative",'Model output'!V202))), AND(ISNUMBER(SEARCH("Uninvolved",'Model output'!V202)),NOT(ISNUMBER(SEARCH("margins involved",'Model output'!V202)))), ISNUMBER(SEARCH("not involved",'Model output'!V202)), ISNUMBER(SEARCH("None",'Model output'!V202)), ISNUMBER(SEARCH("Free",'Model output'!V202)), ISNUMBER(SEARCH("1 mm",'Model output'!V202)), ISNUMBER(SEARCH("0.1 CM",'Model output'!V202)), ISNUMBER(SEARCH("less than 0.2 mm",'Model output'!V202)), ISNUMBER(SEARCH("less than 0.5 mm",'Model output'!V202)), ISNUMBER(SEARCH("less than 1.0 mm",'Model output'!V202)), ISNUMBER(SEARCH("noted very close",'Model output'!V202)), ISNUMBER(SEARCH("abut",'Model output'!V202)), ISNUMBER(SEARCH("not mentioned",'Model output'!V202)), ISNUMBER(SEARCH("Cannot be assessed",'Model output'!V202)), ISNUMBER(SEARCH("Not specified",'Model output'!V202)), ISNUMBER(SEARCH("Lymphocyte invasion - present",'Model output'!V202))), "negative", "positive")</f>
        <v>negative</v>
      </c>
      <c r="AE203" s="35"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6" t="str">
        <f t="shared" si="47"/>
        <v>2</v>
      </c>
      <c r="AG203" s="36" t="str">
        <f t="shared" si="48"/>
        <v>1a</v>
      </c>
      <c r="AH203" s="36" t="str">
        <f t="shared" si="49"/>
        <v>0</v>
      </c>
      <c r="AI203" s="42" t="str">
        <f t="shared" si="50"/>
        <v>II</v>
      </c>
      <c r="AJ203" s="39" t="s">
        <v>846</v>
      </c>
      <c r="AK203" s="41" t="s">
        <v>1090</v>
      </c>
      <c r="AL203" s="41" t="s">
        <v>667</v>
      </c>
      <c r="AM203" s="41" t="s">
        <v>1091</v>
      </c>
      <c r="AN203" s="41" t="s">
        <v>1089</v>
      </c>
      <c r="AO203" s="23">
        <f t="shared" ca="1" si="51"/>
        <v>1</v>
      </c>
      <c r="AP203" s="1">
        <f t="shared" si="52"/>
        <v>1</v>
      </c>
      <c r="AQ203" s="1">
        <f t="shared" si="53"/>
        <v>1</v>
      </c>
      <c r="AR203" s="1">
        <f t="shared" si="54"/>
        <v>1</v>
      </c>
      <c r="AS203" s="15">
        <f t="shared" si="56"/>
        <v>1</v>
      </c>
    </row>
    <row r="204" spans="1:45">
      <c r="A204" t="str">
        <f>'Model output'!A203</f>
        <v>TCGA-EM-A3O6</v>
      </c>
      <c r="B204" s="33">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5"/>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output'!G203)),AND(ISNUMBER(SEARCH("2",'Model output'!G203)),NOT(ISNUMBER(SEARCH("1 of 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output'!H203="","negative",IF(OR(ISNUMBER(SEARCH("lymph node",'Model output'!H203)),ISNUMBER(SEARCH("gland",'Model output'!H203)),ISNUMBER(SEARCH("lobe",'Model output'!H203)),ISNUMBER(SEARCH("isthmus",'Model output'!H203)),ISNUMBER(SEARCH("mediastinum",'Model output'!H203)),ISNUMBER(SEARCH("Not mentioned",'Model output'!H203)), ISNUMBER(SEARCH("Not applicable",'Model output'!H203)), ISNUMBER(SEARCH("paratracheal",'Model output'!H203)),ISNUMBER(SEARCH("fibroadipose tissue",'Model output'!H203)),ISNUMBER(SEARCH("thyroid node",'Model output'!H203)),ISNUMBER(SEARCH("skeletal muscle",'Model output'!H203)),ISNUMBER(SEARCH("right",'Model output'!H203)),ISNUMBER(SEARCH("left",'Model output'!H203)),ISNUMBER(SEARCH("Not specified",'Model output'!H203))),"negative","positive"))</f>
        <v>negative</v>
      </c>
      <c r="I204">
        <f>IF(OR('Model output'!I203="",'Model output'!I203="Not answered",'Model output'!I203="Not mentioned"),"",IF(ISNUMBER('Model output'!I203),'Model output'!I203,1))</f>
        <v>0</v>
      </c>
      <c r="J204">
        <f>IF(OR('Model output'!J203="",'Model output'!J203="Not answered",'Model output'!J203="Not mentioned"),"",IF(AND(ISNUMBER('Model output'!J203),'Model output'!J203&lt;=I204),'Model output'!J203,IF(AND(ISNUMBER('Model output'!J203), 'Model output'!J203&gt;=DATE(2024,1,1)), MIN(DAY('Model output'!J203), MONTH('Model output'!J203), YEAR('Model output'!J203)), IF(ISNUMBER(SEARCH("0/",'Model output'!J203)),0,IF(ISNUMBER(SEARCH("/",'Model output'!J203)), VALUE(LEFT('Model output'!J203, SEARCH("/",'Model output'!J203)-1)),1)))))</f>
        <v>0</v>
      </c>
      <c r="K204" t="str" cm="1">
        <f t="array" ref="K204">IF(COUNT(FIND({0,1,2,3,4,5,6,7,8,9},'Model output'!K203))&gt;0,'Model output'!K203,"")</f>
        <v/>
      </c>
      <c r="L204" s="8" t="str">
        <f t="shared" si="46"/>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4.0cm</v>
      </c>
      <c r="Q204" t="str">
        <f t="shared" si="55"/>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 ""))</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7" t="str">
        <f>IF('Model output'!S203="","",'Model output'!S203)</f>
        <v>Not identified</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1" t="str">
        <f>IF(OR('Model output'!V203="", 'Model output'!V203="No", AND(ISERROR(SEARCH("Positive",'Model output'!V203)), ISNUMBER(SEARCH("Negative",'Model output'!V203))), AND(ISNUMBER(SEARCH("Uninvolved",'Model output'!V203)),NOT(ISNUMBER(SEARCH("margins involved",'Model output'!V203)))), ISNUMBER(SEARCH("not involved",'Model output'!V203)), ISNUMBER(SEARCH("None",'Model output'!V203)), ISNUMBER(SEARCH("Free",'Model output'!V203)), ISNUMBER(SEARCH("1 mm",'Model output'!V203)), ISNUMBER(SEARCH("0.1 CM",'Model output'!V203)), ISNUMBER(SEARCH("less than 0.2 mm",'Model output'!V203)), ISNUMBER(SEARCH("less than 0.5 mm",'Model output'!V203)), ISNUMBER(SEARCH("less than 1.0 mm",'Model output'!V203)), ISNUMBER(SEARCH("noted very close",'Model output'!V203)), ISNUMBER(SEARCH("abut",'Model output'!V203)), ISNUMBER(SEARCH("not mentioned",'Model output'!V203)), ISNUMBER(SEARCH("Cannot be assessed",'Model output'!V203)), ISNUMBER(SEARCH("Not specified",'Model output'!V203)), ISNUMBER(SEARCH("Lymphocyte invasion - present",'Model output'!V203))), "negative", "positive")</f>
        <v>negative</v>
      </c>
      <c r="AE204" s="35"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6" t="str">
        <f t="shared" si="47"/>
        <v>2</v>
      </c>
      <c r="AG204" s="36" t="str">
        <f t="shared" si="48"/>
        <v>0</v>
      </c>
      <c r="AH204" s="36" t="str">
        <f t="shared" si="49"/>
        <v>0</v>
      </c>
      <c r="AI204" s="42" t="str">
        <f t="shared" si="50"/>
        <v>I</v>
      </c>
      <c r="AJ204" s="39" t="s">
        <v>844</v>
      </c>
      <c r="AK204" s="41" t="s">
        <v>1090</v>
      </c>
      <c r="AL204" s="41" t="s">
        <v>1091</v>
      </c>
      <c r="AM204" s="41" t="s">
        <v>1091</v>
      </c>
      <c r="AN204" s="41" t="s">
        <v>69</v>
      </c>
      <c r="AO204" s="23">
        <f t="shared" ca="1" si="51"/>
        <v>1</v>
      </c>
      <c r="AP204" s="1">
        <f t="shared" si="52"/>
        <v>1</v>
      </c>
      <c r="AQ204" s="1">
        <f t="shared" si="53"/>
        <v>1</v>
      </c>
      <c r="AR204" s="1">
        <f t="shared" si="54"/>
        <v>1</v>
      </c>
      <c r="AS204" s="15">
        <f t="shared" si="56"/>
        <v>1</v>
      </c>
    </row>
    <row r="205" spans="1:45">
      <c r="A205" t="str">
        <f>'Model output'!A204</f>
        <v>TCGA-EM-A3O7</v>
      </c>
      <c r="B205" s="33">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5"/>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output'!G204)),AND(ISNUMBER(SEARCH("2",'Model output'!G204)),NOT(ISNUMBER(SEARCH("1 of 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output'!H204="","negative",IF(OR(ISNUMBER(SEARCH("lymph node",'Model output'!H204)),ISNUMBER(SEARCH("gland",'Model output'!H204)),ISNUMBER(SEARCH("lobe",'Model output'!H204)),ISNUMBER(SEARCH("isthmus",'Model output'!H204)),ISNUMBER(SEARCH("mediastinum",'Model output'!H204)),ISNUMBER(SEARCH("Not mentioned",'Model output'!H204)), ISNUMBER(SEARCH("Not applicable",'Model output'!H204)), ISNUMBER(SEARCH("paratracheal",'Model output'!H204)),ISNUMBER(SEARCH("fibroadipose tissue",'Model output'!H204)),ISNUMBER(SEARCH("thyroid node",'Model output'!H204)),ISNUMBER(SEARCH("skeletal muscle",'Model output'!H204)),ISNUMBER(SEARCH("right",'Model output'!H204)),ISNUMBER(SEARCH("left",'Model output'!H204)),ISNUMBER(SEARCH("Not specified",'Model output'!H204))),"negative","positive"))</f>
        <v>negative</v>
      </c>
      <c r="I205">
        <f>IF(OR('Model output'!I204="",'Model output'!I204="Not answered",'Model output'!I204="Not mentioned"),"",IF(ISNUMBER('Model output'!I204),'Model output'!I204,1))</f>
        <v>0</v>
      </c>
      <c r="J205">
        <f>IF(OR('Model output'!J204="",'Model output'!J204="Not answered",'Model output'!J204="Not mentioned"),"",IF(AND(ISNUMBER('Model output'!J204),'Model output'!J204&lt;=I205),'Model output'!J204,IF(AND(ISNUMBER('Model output'!J204), 'Model output'!J204&gt;=DATE(2024,1,1)), MIN(DAY('Model output'!J204), MONTH('Model output'!J204), YEAR('Model output'!J204)), IF(ISNUMBER(SEARCH("0/",'Model output'!J204)),0,IF(ISNUMBER(SEARCH("/",'Model output'!J204)), VALUE(LEFT('Model output'!J204, SEARCH("/",'Model output'!J204)-1)),1)))))</f>
        <v>0</v>
      </c>
      <c r="K205" t="str" cm="1">
        <f t="array" ref="K205">IF(COUNT(FIND({0,1,2,3,4,5,6,7,8,9},'Model output'!K204))&gt;0,'Model output'!K204,"")</f>
        <v/>
      </c>
      <c r="L205" s="8" t="str">
        <f t="shared" si="46"/>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Papillary carcinoma, follicular variant</v>
      </c>
      <c r="P205" t="str">
        <f>IF('Model output'!N204="","",'Model output'!N204)</f>
        <v>5.0cm</v>
      </c>
      <c r="Q205" t="str">
        <f t="shared" si="55"/>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 ""))</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7"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No</v>
      </c>
      <c r="AB205" t="str">
        <f>IF(AA205&lt;&gt;"Yes","",IF(OR('Model output'!U204="",ISNUMBER(SEARCH("Not identified",'Model output'!U204))),"",'Model output'!U204))</f>
        <v/>
      </c>
      <c r="AC205" s="1" t="str">
        <f>IF(OR('Model output'!V204="", 'Model output'!V204="No", AND(ISERROR(SEARCH("Positive",'Model output'!V204)), ISNUMBER(SEARCH("Negative",'Model output'!V204))), AND(ISNUMBER(SEARCH("Uninvolved",'Model output'!V204)),NOT(ISNUMBER(SEARCH("margins involved",'Model output'!V204)))), ISNUMBER(SEARCH("not involved",'Model output'!V204)), ISNUMBER(SEARCH("None",'Model output'!V204)), ISNUMBER(SEARCH("Free",'Model output'!V204)), ISNUMBER(SEARCH("1 mm",'Model output'!V204)), ISNUMBER(SEARCH("0.1 CM",'Model output'!V204)), ISNUMBER(SEARCH("less than 0.2 mm",'Model output'!V204)), ISNUMBER(SEARCH("less than 0.5 mm",'Model output'!V204)), ISNUMBER(SEARCH("less than 1.0 mm",'Model output'!V204)), ISNUMBER(SEARCH("noted very close",'Model output'!V204)), ISNUMBER(SEARCH("abut",'Model output'!V204)), ISNUMBER(SEARCH("not mentioned",'Model output'!V204)), ISNUMBER(SEARCH("Cannot be assessed",'Model output'!V204)), ISNUMBER(SEARCH("Not specified",'Model output'!V204)), ISNUMBER(SEARCH("Lymphocyte invasion - present",'Model output'!V204))), "negative", "positive")</f>
        <v>negative</v>
      </c>
      <c r="AE205" s="35"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6" t="str">
        <f t="shared" si="47"/>
        <v>3a</v>
      </c>
      <c r="AG205" s="36" t="str">
        <f t="shared" si="48"/>
        <v>0</v>
      </c>
      <c r="AH205" s="36" t="str">
        <f t="shared" si="49"/>
        <v>0</v>
      </c>
      <c r="AI205" s="42" t="str">
        <f t="shared" si="50"/>
        <v>I</v>
      </c>
      <c r="AJ205" s="39" t="s">
        <v>844</v>
      </c>
      <c r="AK205" s="41" t="s">
        <v>1092</v>
      </c>
      <c r="AL205" s="41" t="s">
        <v>1091</v>
      </c>
      <c r="AM205" s="41" t="s">
        <v>1091</v>
      </c>
      <c r="AN205" s="41" t="s">
        <v>69</v>
      </c>
      <c r="AO205" s="23">
        <f t="shared" ca="1" si="51"/>
        <v>1</v>
      </c>
      <c r="AP205" s="1">
        <f t="shared" si="52"/>
        <v>1</v>
      </c>
      <c r="AQ205" s="1">
        <f t="shared" si="53"/>
        <v>1</v>
      </c>
      <c r="AR205" s="1">
        <f t="shared" si="54"/>
        <v>1</v>
      </c>
      <c r="AS205" s="15">
        <f t="shared" si="56"/>
        <v>1</v>
      </c>
    </row>
    <row r="206" spans="1:45">
      <c r="A206" t="str">
        <f>'Model output'!A205</f>
        <v>TCGA-EM-A3O8</v>
      </c>
      <c r="B206" s="33">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5"/>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output'!G205)),AND(ISNUMBER(SEARCH("2",'Model output'!G205)),NOT(ISNUMBER(SEARCH("1 of 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output'!H205="","negative",IF(OR(ISNUMBER(SEARCH("lymph node",'Model output'!H205)),ISNUMBER(SEARCH("gland",'Model output'!H205)),ISNUMBER(SEARCH("lobe",'Model output'!H205)),ISNUMBER(SEARCH("isthmus",'Model output'!H205)),ISNUMBER(SEARCH("mediastinum",'Model output'!H205)),ISNUMBER(SEARCH("Not mentioned",'Model output'!H205)), ISNUMBER(SEARCH("Not applicable",'Model output'!H205)), ISNUMBER(SEARCH("paratracheal",'Model output'!H205)),ISNUMBER(SEARCH("fibroadipose tissue",'Model output'!H205)),ISNUMBER(SEARCH("thyroid node",'Model output'!H205)),ISNUMBER(SEARCH("skeletal muscle",'Model output'!H205)),ISNUMBER(SEARCH("right",'Model output'!H205)),ISNUMBER(SEARCH("left",'Model output'!H205)),ISNUMBER(SEARCH("Not specified",'Model output'!H205))),"negative","positive"))</f>
        <v>negative</v>
      </c>
      <c r="I206">
        <f>IF(OR('Model output'!I205="",'Model output'!I205="Not answered",'Model output'!I205="Not mentioned"),"",IF(ISNUMBER('Model output'!I205),'Model output'!I205,1))</f>
        <v>3</v>
      </c>
      <c r="J206">
        <f>IF(OR('Model output'!J205="",'Model output'!J205="Not answered",'Model output'!J205="Not mentioned"),"",IF(AND(ISNUMBER('Model output'!J205),'Model output'!J205&lt;=I206),'Model output'!J205,IF(AND(ISNUMBER('Model output'!J205), 'Model output'!J205&gt;=DATE(2024,1,1)), MIN(DAY('Model output'!J205), MONTH('Model output'!J205), YEAR('Model output'!J205)), IF(ISNUMBER(SEARCH("0/",'Model output'!J205)),0,IF(ISNUMBER(SEARCH("/",'Model output'!J205)), VALUE(LEFT('Model output'!J205, SEARCH("/",'Model output'!J205)-1)),1)))))</f>
        <v>0</v>
      </c>
      <c r="K206" t="str" cm="1">
        <f t="array" ref="K206">IF(COUNT(FIND({0,1,2,3,4,5,6,7,8,9},'Model output'!K205))&gt;0,'Model output'!K205,"")</f>
        <v/>
      </c>
      <c r="L206" s="8" t="str">
        <f t="shared" si="46"/>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55"/>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 ""))</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7"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Yes</v>
      </c>
      <c r="AB206" t="str">
        <f>IF(AA206&lt;&gt;"Yes","",IF(OR('Model output'!U205="",ISNUMBER(SEARCH("Not identified",'Model output'!U205))),"",'Model output'!U205))</f>
        <v>Calcitonin stains foci of mild reactive C-cell hyperplasia. The dominant nodule is positive for thyroglobulin and negative for calcitonin, monoclonal CEA and chromogranin.</v>
      </c>
      <c r="AC206" s="1" t="str">
        <f>IF(OR('Model output'!V205="", 'Model output'!V205="No", AND(ISERROR(SEARCH("Positive",'Model output'!V205)), ISNUMBER(SEARCH("Negative",'Model output'!V205))), AND(ISNUMBER(SEARCH("Uninvolved",'Model output'!V205)),NOT(ISNUMBER(SEARCH("margins involved",'Model output'!V205)))), ISNUMBER(SEARCH("not involved",'Model output'!V205)), ISNUMBER(SEARCH("None",'Model output'!V205)), ISNUMBER(SEARCH("Free",'Model output'!V205)), ISNUMBER(SEARCH("1 mm",'Model output'!V205)), ISNUMBER(SEARCH("0.1 CM",'Model output'!V205)), ISNUMBER(SEARCH("less than 0.2 mm",'Model output'!V205)), ISNUMBER(SEARCH("less than 0.5 mm",'Model output'!V205)), ISNUMBER(SEARCH("less than 1.0 mm",'Model output'!V205)), ISNUMBER(SEARCH("noted very close",'Model output'!V205)), ISNUMBER(SEARCH("abut",'Model output'!V205)), ISNUMBER(SEARCH("not mentioned",'Model output'!V205)), ISNUMBER(SEARCH("Cannot be assessed",'Model output'!V205)), ISNUMBER(SEARCH("Not specified",'Model output'!V205)), ISNUMBER(SEARCH("Lymphocyte invasion - present",'Model output'!V205))), "negative", "positive")</f>
        <v>negative</v>
      </c>
      <c r="AE206" s="35"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6" t="str">
        <f t="shared" si="47"/>
        <v>1b</v>
      </c>
      <c r="AG206" s="36" t="str">
        <f t="shared" si="48"/>
        <v>0</v>
      </c>
      <c r="AH206" s="36" t="str">
        <f t="shared" si="49"/>
        <v>0</v>
      </c>
      <c r="AI206" s="42" t="str">
        <f t="shared" si="50"/>
        <v>I</v>
      </c>
      <c r="AJ206" s="39" t="s">
        <v>844</v>
      </c>
      <c r="AK206" s="41" t="s">
        <v>1087</v>
      </c>
      <c r="AL206" s="41" t="s">
        <v>1088</v>
      </c>
      <c r="AM206" s="41" t="s">
        <v>1091</v>
      </c>
      <c r="AN206" s="41" t="s">
        <v>69</v>
      </c>
      <c r="AO206" s="23">
        <f t="shared" ca="1" si="51"/>
        <v>1</v>
      </c>
      <c r="AP206" s="1">
        <f t="shared" si="52"/>
        <v>1</v>
      </c>
      <c r="AQ206" s="1">
        <f t="shared" si="53"/>
        <v>1</v>
      </c>
      <c r="AR206" s="1">
        <f t="shared" si="54"/>
        <v>1</v>
      </c>
      <c r="AS206" s="15">
        <f t="shared" si="56"/>
        <v>1</v>
      </c>
    </row>
    <row r="207" spans="1:45">
      <c r="A207" t="str">
        <f>'Model output'!A206</f>
        <v>TCGA-EM-A3O9</v>
      </c>
      <c r="B207" s="33">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5"/>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output'!G206)),AND(ISNUMBER(SEARCH("2",'Model output'!G206)),NOT(ISNUMBER(SEARCH("1 of 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output'!H206="","negative",IF(OR(ISNUMBER(SEARCH("lymph node",'Model output'!H206)),ISNUMBER(SEARCH("gland",'Model output'!H206)),ISNUMBER(SEARCH("lobe",'Model output'!H206)),ISNUMBER(SEARCH("isthmus",'Model output'!H206)),ISNUMBER(SEARCH("mediastinum",'Model output'!H206)),ISNUMBER(SEARCH("Not mentioned",'Model output'!H206)), ISNUMBER(SEARCH("Not applicable",'Model output'!H206)), ISNUMBER(SEARCH("paratracheal",'Model output'!H206)),ISNUMBER(SEARCH("fibroadipose tissue",'Model output'!H206)),ISNUMBER(SEARCH("thyroid node",'Model output'!H206)),ISNUMBER(SEARCH("skeletal muscle",'Model output'!H206)),ISNUMBER(SEARCH("right",'Model output'!H206)),ISNUMBER(SEARCH("left",'Model output'!H206)),ISNUMBER(SEARCH("Not specified",'Model output'!H206))),"negative","positive"))</f>
        <v>negative</v>
      </c>
      <c r="I207">
        <f>IF(OR('Model output'!I206="",'Model output'!I206="Not answered",'Model output'!I206="Not mentioned"),"",IF(ISNUMBER('Model output'!I206),'Model output'!I206,1))</f>
        <v>2</v>
      </c>
      <c r="J207">
        <f>IF(OR('Model output'!J206="",'Model output'!J206="Not answered",'Model output'!J206="Not mentioned"),"",IF(AND(ISNUMBER('Model output'!J206),'Model output'!J206&lt;=I207),'Model output'!J206,IF(AND(ISNUMBER('Model output'!J206), 'Model output'!J206&gt;=DATE(2024,1,1)), MIN(DAY('Model output'!J206), MONTH('Model output'!J206), YEAR('Model output'!J206)), IF(ISNUMBER(SEARCH("0/",'Model output'!J206)),0,IF(ISNUMBER(SEARCH("/",'Model output'!J206)), VALUE(LEFT('Model output'!J206, SEARCH("/",'Model output'!J206)-1)),1)))))</f>
        <v>0</v>
      </c>
      <c r="K207" t="str" cm="1">
        <f t="array" ref="K207">IF(COUNT(FIND({0,1,2,3,4,5,6,7,8,9},'Model output'!K206))&gt;0,'Model output'!K206,"")</f>
        <v/>
      </c>
      <c r="L207" s="8" t="str">
        <f t="shared" si="46"/>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55"/>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 ""))</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7"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Yes</v>
      </c>
      <c r="AB207" t="str">
        <f>IF(AA207&lt;&gt;"Yes","",IF(OR('Model output'!U206="",ISNUMBER(SEARCH("Not identified",'Model output'!U206))),"",'Model output'!U206))</f>
        <v>Calcitonin stains focal mild reactive C-cell hyperplasia</v>
      </c>
      <c r="AC207" s="1" t="str">
        <f>IF(OR('Model output'!V206="", 'Model output'!V206="No", AND(ISERROR(SEARCH("Positive",'Model output'!V206)), ISNUMBER(SEARCH("Negative",'Model output'!V206))), AND(ISNUMBER(SEARCH("Uninvolved",'Model output'!V206)),NOT(ISNUMBER(SEARCH("margins involved",'Model output'!V206)))), ISNUMBER(SEARCH("not involved",'Model output'!V206)), ISNUMBER(SEARCH("None",'Model output'!V206)), ISNUMBER(SEARCH("Free",'Model output'!V206)), ISNUMBER(SEARCH("1 mm",'Model output'!V206)), ISNUMBER(SEARCH("0.1 CM",'Model output'!V206)), ISNUMBER(SEARCH("less than 0.2 mm",'Model output'!V206)), ISNUMBER(SEARCH("less than 0.5 mm",'Model output'!V206)), ISNUMBER(SEARCH("less than 1.0 mm",'Model output'!V206)), ISNUMBER(SEARCH("noted very close",'Model output'!V206)), ISNUMBER(SEARCH("abut",'Model output'!V206)), ISNUMBER(SEARCH("not mentioned",'Model output'!V206)), ISNUMBER(SEARCH("Cannot be assessed",'Model output'!V206)), ISNUMBER(SEARCH("Not specified",'Model output'!V206)), ISNUMBER(SEARCH("Lymphocyte invasion - present",'Model output'!V206))), "negative", "positive")</f>
        <v>negative</v>
      </c>
      <c r="AE207" s="35"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6" t="str">
        <f t="shared" si="47"/>
        <v>3a</v>
      </c>
      <c r="AG207" s="36" t="str">
        <f t="shared" si="48"/>
        <v>0</v>
      </c>
      <c r="AH207" s="36" t="str">
        <f t="shared" si="49"/>
        <v>0</v>
      </c>
      <c r="AI207" s="42" t="str">
        <f t="shared" si="50"/>
        <v>I</v>
      </c>
      <c r="AJ207" s="39" t="s">
        <v>844</v>
      </c>
      <c r="AK207" s="41" t="s">
        <v>1092</v>
      </c>
      <c r="AL207" s="41" t="s">
        <v>1088</v>
      </c>
      <c r="AM207" s="41" t="s">
        <v>1091</v>
      </c>
      <c r="AN207" s="41" t="s">
        <v>69</v>
      </c>
      <c r="AO207" s="23">
        <f t="shared" ca="1" si="51"/>
        <v>1</v>
      </c>
      <c r="AP207" s="1">
        <f t="shared" si="52"/>
        <v>1</v>
      </c>
      <c r="AQ207" s="1">
        <f t="shared" si="53"/>
        <v>1</v>
      </c>
      <c r="AR207" s="1">
        <f t="shared" si="54"/>
        <v>1</v>
      </c>
      <c r="AS207" s="15">
        <f t="shared" si="56"/>
        <v>1</v>
      </c>
    </row>
    <row r="208" spans="1:45">
      <c r="A208" t="str">
        <f>'Model output'!A207</f>
        <v>TCGA-EM-A3OA</v>
      </c>
      <c r="B208" s="33">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5"/>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output'!G207)),AND(ISNUMBER(SEARCH("2",'Model output'!G207)),NOT(ISNUMBER(SEARCH("1 of 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output'!H207="","negative",IF(OR(ISNUMBER(SEARCH("lymph node",'Model output'!H207)),ISNUMBER(SEARCH("gland",'Model output'!H207)),ISNUMBER(SEARCH("lobe",'Model output'!H207)),ISNUMBER(SEARCH("isthmus",'Model output'!H207)),ISNUMBER(SEARCH("mediastinum",'Model output'!H207)),ISNUMBER(SEARCH("Not mentioned",'Model output'!H207)), ISNUMBER(SEARCH("Not applicable",'Model output'!H207)), ISNUMBER(SEARCH("paratracheal",'Model output'!H207)),ISNUMBER(SEARCH("fibroadipose tissue",'Model output'!H207)),ISNUMBER(SEARCH("thyroid node",'Model output'!H207)),ISNUMBER(SEARCH("skeletal muscle",'Model output'!H207)),ISNUMBER(SEARCH("right",'Model output'!H207)),ISNUMBER(SEARCH("left",'Model output'!H207)),ISNUMBER(SEARCH("Not specified",'Model output'!H207))),"negative","positive"))</f>
        <v>negative</v>
      </c>
      <c r="I208">
        <f>IF(OR('Model output'!I207="",'Model output'!I207="Not answered",'Model output'!I207="Not mentioned"),"",IF(ISNUMBER('Model output'!I207),'Model output'!I207,1))</f>
        <v>0</v>
      </c>
      <c r="J208">
        <f>IF(OR('Model output'!J207="",'Model output'!J207="Not answered",'Model output'!J207="Not mentioned"),"",IF(AND(ISNUMBER('Model output'!J207),'Model output'!J207&lt;=I208),'Model output'!J207,IF(AND(ISNUMBER('Model output'!J207), 'Model output'!J207&gt;=DATE(2024,1,1)), MIN(DAY('Model output'!J207), MONTH('Model output'!J207), YEAR('Model output'!J207)), IF(ISNUMBER(SEARCH("0/",'Model output'!J207)),0,IF(ISNUMBER(SEARCH("/",'Model output'!J207)), VALUE(LEFT('Model output'!J207, SEARCH("/",'Model output'!J207)-1)),1)))))</f>
        <v>0</v>
      </c>
      <c r="K208" t="str" cm="1">
        <f t="array" ref="K208">IF(COUNT(FIND({0,1,2,3,4,5,6,7,8,9},'Model output'!K207))&gt;0,'Model output'!K207,"")</f>
        <v/>
      </c>
      <c r="L208" s="8" t="str">
        <f t="shared" si="46"/>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55"/>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 ""))</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7" t="str">
        <f>IF('Model output'!S207="","",'Model output'!S207)</f>
        <v>Not identified</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Yes</v>
      </c>
      <c r="AB208" t="str">
        <f>IF(AA208&lt;&gt;"Yes","",IF(OR('Model output'!U207="",ISNUMBER(SEARCH("Not identified",'Model output'!U207))),"",'Model output'!U207))</f>
        <v/>
      </c>
      <c r="AC208" s="1" t="str">
        <f>IF(OR('Model output'!V207="", 'Model output'!V207="No", AND(ISERROR(SEARCH("Positive",'Model output'!V207)), ISNUMBER(SEARCH("Negative",'Model output'!V207))), AND(ISNUMBER(SEARCH("Uninvolved",'Model output'!V207)),NOT(ISNUMBER(SEARCH("margins involved",'Model output'!V207)))), ISNUMBER(SEARCH("not involved",'Model output'!V207)), ISNUMBER(SEARCH("None",'Model output'!V207)), ISNUMBER(SEARCH("Free",'Model output'!V207)), ISNUMBER(SEARCH("1 mm",'Model output'!V207)), ISNUMBER(SEARCH("0.1 CM",'Model output'!V207)), ISNUMBER(SEARCH("less than 0.2 mm",'Model output'!V207)), ISNUMBER(SEARCH("less than 0.5 mm",'Model output'!V207)), ISNUMBER(SEARCH("less than 1.0 mm",'Model output'!V207)), ISNUMBER(SEARCH("noted very close",'Model output'!V207)), ISNUMBER(SEARCH("abut",'Model output'!V207)), ISNUMBER(SEARCH("not mentioned",'Model output'!V207)), ISNUMBER(SEARCH("Cannot be assessed",'Model output'!V207)), ISNUMBER(SEARCH("Not specified",'Model output'!V207)), ISNUMBER(SEARCH("Lymphocyte invasion - present",'Model output'!V207))), "negative", "positive")</f>
        <v>negative</v>
      </c>
      <c r="AE208" s="35"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6" t="str">
        <f t="shared" si="47"/>
        <v>2</v>
      </c>
      <c r="AG208" s="36" t="str">
        <f t="shared" si="48"/>
        <v>0</v>
      </c>
      <c r="AH208" s="36" t="str">
        <f t="shared" si="49"/>
        <v>0</v>
      </c>
      <c r="AI208" s="42" t="str">
        <f t="shared" si="50"/>
        <v>I</v>
      </c>
      <c r="AJ208" s="39" t="s">
        <v>844</v>
      </c>
      <c r="AK208" s="41" t="s">
        <v>1090</v>
      </c>
      <c r="AL208" s="41" t="s">
        <v>1091</v>
      </c>
      <c r="AM208" s="41" t="s">
        <v>1091</v>
      </c>
      <c r="AN208" s="41" t="s">
        <v>69</v>
      </c>
      <c r="AO208" s="23">
        <f t="shared" ca="1" si="51"/>
        <v>1</v>
      </c>
      <c r="AP208" s="1">
        <f t="shared" si="52"/>
        <v>1</v>
      </c>
      <c r="AQ208" s="1">
        <f t="shared" si="53"/>
        <v>1</v>
      </c>
      <c r="AR208" s="1">
        <f t="shared" si="54"/>
        <v>1</v>
      </c>
      <c r="AS208" s="15">
        <f t="shared" si="56"/>
        <v>1</v>
      </c>
    </row>
    <row r="209" spans="1:45">
      <c r="A209" t="str">
        <f>'Model output'!A208</f>
        <v>TCGA-EM-A3OB</v>
      </c>
      <c r="B209" s="33">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5"/>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output'!G208)),AND(ISNUMBER(SEARCH("2",'Model output'!G208)),NOT(ISNUMBER(SEARCH("1 of 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output'!H208="","negative",IF(OR(ISNUMBER(SEARCH("lymph node",'Model output'!H208)),ISNUMBER(SEARCH("gland",'Model output'!H208)),ISNUMBER(SEARCH("lobe",'Model output'!H208)),ISNUMBER(SEARCH("isthmus",'Model output'!H208)),ISNUMBER(SEARCH("mediastinum",'Model output'!H208)),ISNUMBER(SEARCH("Not mentioned",'Model output'!H208)), ISNUMBER(SEARCH("Not applicable",'Model output'!H208)), ISNUMBER(SEARCH("paratracheal",'Model output'!H208)),ISNUMBER(SEARCH("fibroadipose tissue",'Model output'!H208)),ISNUMBER(SEARCH("thyroid node",'Model output'!H208)),ISNUMBER(SEARCH("skeletal muscle",'Model output'!H208)),ISNUMBER(SEARCH("right",'Model output'!H208)),ISNUMBER(SEARCH("left",'Model output'!H208)),ISNUMBER(SEARCH("Not specified",'Model output'!H208))),"negative","positive"))</f>
        <v>negative</v>
      </c>
      <c r="I209">
        <f>IF(OR('Model output'!I208="",'Model output'!I208="Not answered",'Model output'!I208="Not mentioned"),"",IF(ISNUMBER('Model output'!I208),'Model output'!I208,1))</f>
        <v>4</v>
      </c>
      <c r="J209">
        <f>IF(OR('Model output'!J208="",'Model output'!J208="Not answered",'Model output'!J208="Not mentioned"),"",IF(AND(ISNUMBER('Model output'!J208),'Model output'!J208&lt;=I209),'Model output'!J208,IF(AND(ISNUMBER('Model output'!J208), 'Model output'!J208&gt;=DATE(2024,1,1)), MIN(DAY('Model output'!J208), MONTH('Model output'!J208), YEAR('Model output'!J208)), IF(ISNUMBER(SEARCH("0/",'Model output'!J208)),0,IF(ISNUMBER(SEARCH("/",'Model output'!J208)), VALUE(LEFT('Model output'!J208, SEARCH("/",'Model output'!J208)-1)),1)))))</f>
        <v>0</v>
      </c>
      <c r="K209" t="str" cm="1">
        <f t="array" ref="K209">IF(COUNT(FIND({0,1,2,3,4,5,6,7,8,9},'Model output'!K208))&gt;0,'Model output'!K208,"")</f>
        <v/>
      </c>
      <c r="L209" s="8" t="str">
        <f t="shared" si="46"/>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55"/>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 ""))</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7" t="str">
        <f>IF('Model output'!S208="","",'Model output'!S208)</f>
        <v>Not identified</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Yes</v>
      </c>
      <c r="AB209" t="str">
        <f>IF(AA209&lt;&gt;"Yes","",IF(OR('Model output'!U208="",ISNUMBER(SEARCH("Not identified",'Model output'!U208))),"",'Model output'!U208))</f>
        <v/>
      </c>
      <c r="AC209" s="1" t="str">
        <f>IF(OR('Model output'!V208="", 'Model output'!V208="No", AND(ISERROR(SEARCH("Positive",'Model output'!V208)), ISNUMBER(SEARCH("Negative",'Model output'!V208))), AND(ISNUMBER(SEARCH("Uninvolved",'Model output'!V208)),NOT(ISNUMBER(SEARCH("margins involved",'Model output'!V208)))), ISNUMBER(SEARCH("not involved",'Model output'!V208)), ISNUMBER(SEARCH("None",'Model output'!V208)), ISNUMBER(SEARCH("Free",'Model output'!V208)), ISNUMBER(SEARCH("1 mm",'Model output'!V208)), ISNUMBER(SEARCH("0.1 CM",'Model output'!V208)), ISNUMBER(SEARCH("less than 0.2 mm",'Model output'!V208)), ISNUMBER(SEARCH("less than 0.5 mm",'Model output'!V208)), ISNUMBER(SEARCH("less than 1.0 mm",'Model output'!V208)), ISNUMBER(SEARCH("noted very close",'Model output'!V208)), ISNUMBER(SEARCH("abut",'Model output'!V208)), ISNUMBER(SEARCH("not mentioned",'Model output'!V208)), ISNUMBER(SEARCH("Cannot be assessed",'Model output'!V208)), ISNUMBER(SEARCH("Not specified",'Model output'!V208)), ISNUMBER(SEARCH("Lymphocyte invasion - present",'Model output'!V208))), "negative", "positive")</f>
        <v>negative</v>
      </c>
      <c r="AE209" s="35"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6" t="str">
        <f t="shared" si="47"/>
        <v>2</v>
      </c>
      <c r="AG209" s="36" t="str">
        <f t="shared" si="48"/>
        <v>0</v>
      </c>
      <c r="AH209" s="36" t="str">
        <f t="shared" si="49"/>
        <v>0</v>
      </c>
      <c r="AI209" s="42" t="str">
        <f t="shared" si="50"/>
        <v>I</v>
      </c>
      <c r="AJ209" s="39" t="s">
        <v>844</v>
      </c>
      <c r="AK209" s="41" t="s">
        <v>1090</v>
      </c>
      <c r="AL209" s="41" t="s">
        <v>1088</v>
      </c>
      <c r="AM209" s="41" t="s">
        <v>1091</v>
      </c>
      <c r="AN209" s="41" t="s">
        <v>69</v>
      </c>
      <c r="AO209" s="23">
        <f t="shared" ca="1" si="51"/>
        <v>1</v>
      </c>
      <c r="AP209" s="1">
        <f t="shared" si="52"/>
        <v>1</v>
      </c>
      <c r="AQ209" s="1">
        <f t="shared" si="53"/>
        <v>1</v>
      </c>
      <c r="AR209" s="1">
        <f t="shared" si="54"/>
        <v>1</v>
      </c>
      <c r="AS209" s="15">
        <f t="shared" si="56"/>
        <v>1</v>
      </c>
    </row>
    <row r="210" spans="1:45">
      <c r="A210" t="str">
        <f>'Model output'!A209</f>
        <v>TCGA-EM-A3ST</v>
      </c>
      <c r="B210" s="33">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5"/>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output'!G209)),AND(ISNUMBER(SEARCH("2",'Model output'!G209)),NOT(ISNUMBER(SEARCH("1 of 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output'!H209="","negative",IF(OR(ISNUMBER(SEARCH("lymph node",'Model output'!H209)),ISNUMBER(SEARCH("gland",'Model output'!H209)),ISNUMBER(SEARCH("lobe",'Model output'!H209)),ISNUMBER(SEARCH("isthmus",'Model output'!H209)),ISNUMBER(SEARCH("mediastinum",'Model output'!H209)),ISNUMBER(SEARCH("Not mentioned",'Model output'!H209)), ISNUMBER(SEARCH("Not applicable",'Model output'!H209)), ISNUMBER(SEARCH("paratracheal",'Model output'!H209)),ISNUMBER(SEARCH("fibroadipose tissue",'Model output'!H209)),ISNUMBER(SEARCH("thyroid node",'Model output'!H209)),ISNUMBER(SEARCH("skeletal muscle",'Model output'!H209)),ISNUMBER(SEARCH("right",'Model output'!H209)),ISNUMBER(SEARCH("left",'Model output'!H209)),ISNUMBER(SEARCH("Not specified",'Model output'!H209))),"negative","positive"))</f>
        <v>negative</v>
      </c>
      <c r="I210">
        <f>IF(OR('Model output'!I209="",'Model output'!I209="Not answered",'Model output'!I209="Not mentioned"),"",IF(ISNUMBER('Model output'!I209),'Model output'!I209,1))</f>
        <v>1</v>
      </c>
      <c r="J210">
        <f>IF(OR('Model output'!J209="",'Model output'!J209="Not answered",'Model output'!J209="Not mentioned"),"",IF(AND(ISNUMBER('Model output'!J209),'Model output'!J209&lt;=I210),'Model output'!J209,IF(AND(ISNUMBER('Model output'!J209), 'Model output'!J209&gt;=DATE(2024,1,1)), MIN(DAY('Model output'!J209), MONTH('Model output'!J209), YEAR('Model output'!J209)), IF(ISNUMBER(SEARCH("0/",'Model output'!J209)),0,IF(ISNUMBER(SEARCH("/",'Model output'!J209)), VALUE(LEFT('Model output'!J209, SEARCH("/",'Model output'!J209)-1)),1)))))</f>
        <v>0</v>
      </c>
      <c r="K210" t="str" cm="1">
        <f t="array" ref="K210">IF(COUNT(FIND({0,1,2,3,4,5,6,7,8,9},'Model output'!K209))&gt;0,'Model output'!K209,"")</f>
        <v/>
      </c>
      <c r="L210" s="8" t="str">
        <f t="shared" si="46"/>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5.4cm</v>
      </c>
      <c r="Q210" t="str">
        <f t="shared" si="55"/>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t="str">
        <f>IF('Model output'!O209="","",'Model output'!O209)</f>
        <v>2 (dominant and second)</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 ""))</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7" t="str">
        <f>IF('Model output'!S209="","",'Model output'!S209)</f>
        <v>Not identified</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No</v>
      </c>
      <c r="AB210" t="str">
        <f>IF(AA210&lt;&gt;"Yes","",IF(OR('Model output'!U209="",ISNUMBER(SEARCH("Not identified",'Model output'!U209))),"",'Model output'!U209))</f>
        <v/>
      </c>
      <c r="AC210" s="1" t="str">
        <f>IF(OR('Model output'!V209="", 'Model output'!V209="No", AND(ISERROR(SEARCH("Positive",'Model output'!V209)), ISNUMBER(SEARCH("Negative",'Model output'!V209))), AND(ISNUMBER(SEARCH("Uninvolved",'Model output'!V209)),NOT(ISNUMBER(SEARCH("margins involved",'Model output'!V209)))), ISNUMBER(SEARCH("not involved",'Model output'!V209)), ISNUMBER(SEARCH("None",'Model output'!V209)), ISNUMBER(SEARCH("Free",'Model output'!V209)), ISNUMBER(SEARCH("1 mm",'Model output'!V209)), ISNUMBER(SEARCH("0.1 CM",'Model output'!V209)), ISNUMBER(SEARCH("less than 0.2 mm",'Model output'!V209)), ISNUMBER(SEARCH("less than 0.5 mm",'Model output'!V209)), ISNUMBER(SEARCH("less than 1.0 mm",'Model output'!V209)), ISNUMBER(SEARCH("noted very close",'Model output'!V209)), ISNUMBER(SEARCH("abut",'Model output'!V209)), ISNUMBER(SEARCH("not mentioned",'Model output'!V209)), ISNUMBER(SEARCH("Cannot be assessed",'Model output'!V209)), ISNUMBER(SEARCH("Not specified",'Model output'!V209)), ISNUMBER(SEARCH("Lymphocyte invasion - present",'Model output'!V209))), "negative", "positive")</f>
        <v>negative</v>
      </c>
      <c r="AE210" s="35"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6" t="str">
        <f t="shared" si="47"/>
        <v>3a</v>
      </c>
      <c r="AG210" s="36" t="str">
        <f t="shared" si="48"/>
        <v>0</v>
      </c>
      <c r="AH210" s="36" t="str">
        <f t="shared" si="49"/>
        <v>0</v>
      </c>
      <c r="AI210" s="42" t="str">
        <f t="shared" si="50"/>
        <v>II</v>
      </c>
      <c r="AJ210" s="39" t="s">
        <v>846</v>
      </c>
      <c r="AK210" s="41" t="s">
        <v>1092</v>
      </c>
      <c r="AL210" s="41" t="s">
        <v>1088</v>
      </c>
      <c r="AM210" s="41" t="s">
        <v>1091</v>
      </c>
      <c r="AN210" s="41" t="s">
        <v>1089</v>
      </c>
      <c r="AO210" s="23">
        <f t="shared" ca="1" si="51"/>
        <v>1</v>
      </c>
      <c r="AP210" s="1">
        <f t="shared" si="52"/>
        <v>1</v>
      </c>
      <c r="AQ210" s="1">
        <f t="shared" si="53"/>
        <v>1</v>
      </c>
      <c r="AR210" s="1">
        <f t="shared" si="54"/>
        <v>1</v>
      </c>
      <c r="AS210" s="15">
        <f t="shared" si="56"/>
        <v>1</v>
      </c>
    </row>
    <row r="211" spans="1:45">
      <c r="A211" t="str">
        <f>'Model output'!A210</f>
        <v>TCGA-EM-A3SU</v>
      </c>
      <c r="B211" s="33">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0</v>
      </c>
      <c r="F211" t="str">
        <f t="shared" si="45"/>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output'!G210)),AND(ISNUMBER(SEARCH("2",'Model output'!G210)),NOT(ISNUMBER(SEARCH("1 of 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lateral</v>
      </c>
      <c r="H211" t="str">
        <f>IF('Model output'!H210="","negative",IF(OR(ISNUMBER(SEARCH("lymph node",'Model output'!H210)),ISNUMBER(SEARCH("gland",'Model output'!H210)),ISNUMBER(SEARCH("lobe",'Model output'!H210)),ISNUMBER(SEARCH("isthmus",'Model output'!H210)),ISNUMBER(SEARCH("mediastinum",'Model output'!H210)),ISNUMBER(SEARCH("Not mentioned",'Model output'!H210)), ISNUMBER(SEARCH("Not applicable",'Model output'!H210)), ISNUMBER(SEARCH("paratracheal",'Model output'!H210)),ISNUMBER(SEARCH("fibroadipose tissue",'Model output'!H210)),ISNUMBER(SEARCH("thyroid node",'Model output'!H210)),ISNUMBER(SEARCH("skeletal muscle",'Model output'!H210)),ISNUMBER(SEARCH("right",'Model output'!H210)),ISNUMBER(SEARCH("left",'Model output'!H210)),ISNUMBER(SEARCH("Not specified",'Model output'!H210))),"negative","positive"))</f>
        <v>negative</v>
      </c>
      <c r="I211">
        <f>IF(OR('Model output'!I210="",'Model output'!I210="Not answered",'Model output'!I210="Not mentioned"),"",IF(ISNUMBER('Model output'!I210),'Model output'!I210,1))</f>
        <v>33</v>
      </c>
      <c r="J211">
        <f>IF(OR('Model output'!J210="",'Model output'!J210="Not answered",'Model output'!J210="Not mentioned"),"",IF(AND(ISNUMBER('Model output'!J210),'Model output'!J210&lt;=I211),'Model output'!J210,IF(AND(ISNUMBER('Model output'!J210), 'Model output'!J210&gt;=DATE(2024,1,1)), MIN(DAY('Model output'!J210), MONTH('Model output'!J210), YEAR('Model output'!J210)), IF(ISNUMBER(SEARCH("0/",'Model output'!J210)),0,IF(ISNUMBER(SEARCH("/",'Model output'!J210)), VALUE(LEFT('Model output'!J210, SEARCH("/",'Model output'!J210)-1)),1)))))</f>
        <v>3</v>
      </c>
      <c r="K211" t="str" cm="1">
        <f t="array" ref="K211">IF(COUNT(FIND({0,1,2,3,4,5,6,7,8,9},'Model output'!K210))&gt;0,'Model output'!K210,"")</f>
        <v/>
      </c>
      <c r="L211" s="8" t="str">
        <f t="shared" si="46"/>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v>
      </c>
      <c r="O211" t="str">
        <f>IF('Model output'!M210="","",'Model output'!M210)</f>
        <v>with focal Warthin-like areas (10%) and tall cell change (&lt;5%)</v>
      </c>
      <c r="P211" t="str">
        <f>IF('Model output'!N210="","",'Model output'!N210)</f>
        <v>2.1 cm</v>
      </c>
      <c r="Q211" t="str">
        <f t="shared" si="55"/>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 ""))</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7"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No</v>
      </c>
      <c r="AB211" t="str">
        <f>IF(AA211&lt;&gt;"Yes","",IF(OR('Model output'!U210="",ISNUMBER(SEARCH("Not identified",'Model output'!U210))),"",'Model output'!U210))</f>
        <v/>
      </c>
      <c r="AC211" s="1" t="str">
        <f>IF(OR('Model output'!V210="", 'Model output'!V210="No", AND(ISERROR(SEARCH("Positive",'Model output'!V210)), ISNUMBER(SEARCH("Negative",'Model output'!V210))), AND(ISNUMBER(SEARCH("Uninvolved",'Model output'!V210)),NOT(ISNUMBER(SEARCH("margins involved",'Model output'!V210)))), ISNUMBER(SEARCH("not involved",'Model output'!V210)), ISNUMBER(SEARCH("None",'Model output'!V210)), ISNUMBER(SEARCH("Free",'Model output'!V210)), ISNUMBER(SEARCH("1 mm",'Model output'!V210)), ISNUMBER(SEARCH("0.1 CM",'Model output'!V210)), ISNUMBER(SEARCH("less than 0.2 mm",'Model output'!V210)), ISNUMBER(SEARCH("less than 0.5 mm",'Model output'!V210)), ISNUMBER(SEARCH("less than 1.0 mm",'Model output'!V210)), ISNUMBER(SEARCH("noted very close",'Model output'!V210)), ISNUMBER(SEARCH("abut",'Model output'!V210)), ISNUMBER(SEARCH("not mentioned",'Model output'!V210)), ISNUMBER(SEARCH("Cannot be assessed",'Model output'!V210)), ISNUMBER(SEARCH("Not specified",'Model output'!V210)), ISNUMBER(SEARCH("Lymphocyte invasion - present",'Model output'!V210))), "negative", "positive")</f>
        <v>negative</v>
      </c>
      <c r="AE211" s="35"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6" t="str">
        <f t="shared" si="47"/>
        <v>2</v>
      </c>
      <c r="AG211" s="36" t="str">
        <f t="shared" si="48"/>
        <v>1b</v>
      </c>
      <c r="AH211" s="36" t="str">
        <f t="shared" si="49"/>
        <v>0</v>
      </c>
      <c r="AI211" s="42" t="str">
        <f t="shared" si="50"/>
        <v>I</v>
      </c>
      <c r="AJ211" s="39" t="s">
        <v>846</v>
      </c>
      <c r="AK211" s="41" t="s">
        <v>1090</v>
      </c>
      <c r="AL211" s="41" t="s">
        <v>1087</v>
      </c>
      <c r="AM211" s="41" t="s">
        <v>1091</v>
      </c>
      <c r="AN211" s="41" t="s">
        <v>69</v>
      </c>
      <c r="AO211" s="23">
        <f t="shared" ca="1" si="51"/>
        <v>1</v>
      </c>
      <c r="AP211" s="1">
        <f t="shared" si="52"/>
        <v>1</v>
      </c>
      <c r="AQ211" s="1">
        <f t="shared" si="53"/>
        <v>1</v>
      </c>
      <c r="AR211" s="1">
        <f t="shared" si="54"/>
        <v>1</v>
      </c>
      <c r="AS211" s="15">
        <f t="shared" si="56"/>
        <v>1</v>
      </c>
    </row>
    <row r="212" spans="1:45">
      <c r="A212" t="str">
        <f>'Model output'!A211</f>
        <v>TCGA-EM-A3SX</v>
      </c>
      <c r="B212" s="33">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5"/>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output'!G211)),AND(ISNUMBER(SEARCH("2",'Model output'!G211)),NOT(ISNUMBER(SEARCH("1 of 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lateral</v>
      </c>
      <c r="H212" t="str">
        <f>IF('Model output'!H211="","negative",IF(OR(ISNUMBER(SEARCH("lymph node",'Model output'!H211)),ISNUMBER(SEARCH("gland",'Model output'!H211)),ISNUMBER(SEARCH("lobe",'Model output'!H211)),ISNUMBER(SEARCH("isthmus",'Model output'!H211)),ISNUMBER(SEARCH("mediastinum",'Model output'!H211)),ISNUMBER(SEARCH("Not mentioned",'Model output'!H211)), ISNUMBER(SEARCH("Not applicable",'Model output'!H211)), ISNUMBER(SEARCH("paratracheal",'Model output'!H211)),ISNUMBER(SEARCH("fibroadipose tissue",'Model output'!H211)),ISNUMBER(SEARCH("thyroid node",'Model output'!H211)),ISNUMBER(SEARCH("skeletal muscle",'Model output'!H211)),ISNUMBER(SEARCH("right",'Model output'!H211)),ISNUMBER(SEARCH("left",'Model output'!H211)),ISNUMBER(SEARCH("Not specified",'Model output'!H211))),"negative","positive"))</f>
        <v>negative</v>
      </c>
      <c r="I212">
        <f>IF(OR('Model output'!I211="",'Model output'!I211="Not answered",'Model output'!I211="Not mentioned"),"",IF(ISNUMBER('Model output'!I211),'Model output'!I211,1))</f>
        <v>4</v>
      </c>
      <c r="J212">
        <f>IF(OR('Model output'!J211="",'Model output'!J211="Not answered",'Model output'!J211="Not mentioned"),"",IF(AND(ISNUMBER('Model output'!J211),'Model output'!J211&lt;=I212),'Model output'!J211,IF(AND(ISNUMBER('Model output'!J211), 'Model output'!J211&gt;=DATE(2024,1,1)), MIN(DAY('Model output'!J211), MONTH('Model output'!J211), YEAR('Model output'!J211)), IF(ISNUMBER(SEARCH("0/",'Model output'!J211)),0,IF(ISNUMBER(SEARCH("/",'Model output'!J211)), VALUE(LEFT('Model output'!J211, SEARCH("/",'Model output'!J211)-1)),1)))))</f>
        <v>3</v>
      </c>
      <c r="K212" t="str" cm="1">
        <f t="array" ref="K212">IF(COUNT(FIND({0,1,2,3,4,5,6,7,8,9},'Model output'!K211))&gt;0,'Model output'!K211,"")</f>
        <v/>
      </c>
      <c r="L212" s="8" t="str">
        <f t="shared" si="46"/>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 classical (usual)</v>
      </c>
      <c r="O212" t="str">
        <f>IF('Model output'!M211="","",'Model output'!M211)</f>
        <v/>
      </c>
      <c r="P212" t="str">
        <f>IF('Model output'!N211="","",'Model output'!N211)</f>
        <v>4.4cm</v>
      </c>
      <c r="Q212" t="str">
        <f t="shared" si="55"/>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 ""))</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7" t="str">
        <f>IF('Model output'!S211="","",'Model output'!S211)</f>
        <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1" t="str">
        <f>IF(OR('Model output'!V211="", 'Model output'!V211="No", AND(ISERROR(SEARCH("Positive",'Model output'!V211)), ISNUMBER(SEARCH("Negative",'Model output'!V211))), AND(ISNUMBER(SEARCH("Uninvolved",'Model output'!V211)),NOT(ISNUMBER(SEARCH("margins involved",'Model output'!V211)))), ISNUMBER(SEARCH("not involved",'Model output'!V211)), ISNUMBER(SEARCH("None",'Model output'!V211)), ISNUMBER(SEARCH("Free",'Model output'!V211)), ISNUMBER(SEARCH("1 mm",'Model output'!V211)), ISNUMBER(SEARCH("0.1 CM",'Model output'!V211)), ISNUMBER(SEARCH("less than 0.2 mm",'Model output'!V211)), ISNUMBER(SEARCH("less than 0.5 mm",'Model output'!V211)), ISNUMBER(SEARCH("less than 1.0 mm",'Model output'!V211)), ISNUMBER(SEARCH("noted very close",'Model output'!V211)), ISNUMBER(SEARCH("abut",'Model output'!V211)), ISNUMBER(SEARCH("not mentioned",'Model output'!V211)), ISNUMBER(SEARCH("Cannot be assessed",'Model output'!V211)), ISNUMBER(SEARCH("Not specified",'Model output'!V211)), ISNUMBER(SEARCH("Lymphocyte invasion - present",'Model output'!V211))), "negative", "positive")</f>
        <v>positive</v>
      </c>
      <c r="AE212" s="35"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6" t="str">
        <f t="shared" si="47"/>
        <v>3a</v>
      </c>
      <c r="AG212" s="36" t="str">
        <f t="shared" si="48"/>
        <v>1b</v>
      </c>
      <c r="AH212" s="36" t="str">
        <f t="shared" si="49"/>
        <v>0</v>
      </c>
      <c r="AI212" s="42" t="str">
        <f t="shared" si="50"/>
        <v>I</v>
      </c>
      <c r="AJ212" s="39" t="s">
        <v>843</v>
      </c>
      <c r="AK212" s="41" t="s">
        <v>1092</v>
      </c>
      <c r="AL212" s="41" t="s">
        <v>667</v>
      </c>
      <c r="AM212" s="41" t="s">
        <v>1091</v>
      </c>
      <c r="AN212" s="41" t="s">
        <v>69</v>
      </c>
      <c r="AO212" s="23">
        <f t="shared" si="51"/>
        <v>1</v>
      </c>
      <c r="AP212" s="1">
        <f t="shared" si="52"/>
        <v>1</v>
      </c>
      <c r="AQ212" s="1">
        <f t="shared" si="53"/>
        <v>0</v>
      </c>
      <c r="AR212" s="1">
        <f t="shared" si="54"/>
        <v>1</v>
      </c>
      <c r="AS212" s="15">
        <f t="shared" si="56"/>
        <v>1</v>
      </c>
    </row>
    <row r="213" spans="1:45">
      <c r="A213" t="str">
        <f>'Model output'!A212</f>
        <v>TCGA-EM-A3SY</v>
      </c>
      <c r="B213" s="33">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5"/>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output'!G212)),AND(ISNUMBER(SEARCH("2",'Model output'!G212)),NOT(ISNUMBER(SEARCH("1 of 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output'!H212="","negative",IF(OR(ISNUMBER(SEARCH("lymph node",'Model output'!H212)),ISNUMBER(SEARCH("gland",'Model output'!H212)),ISNUMBER(SEARCH("lobe",'Model output'!H212)),ISNUMBER(SEARCH("isthmus",'Model output'!H212)),ISNUMBER(SEARCH("mediastinum",'Model output'!H212)),ISNUMBER(SEARCH("Not mentioned",'Model output'!H212)), ISNUMBER(SEARCH("Not applicable",'Model output'!H212)), ISNUMBER(SEARCH("paratracheal",'Model output'!H212)),ISNUMBER(SEARCH("fibroadipose tissue",'Model output'!H212)),ISNUMBER(SEARCH("thyroid node",'Model output'!H212)),ISNUMBER(SEARCH("skeletal muscle",'Model output'!H212)),ISNUMBER(SEARCH("right",'Model output'!H212)),ISNUMBER(SEARCH("left",'Model output'!H212)),ISNUMBER(SEARCH("Not specified",'Model output'!H212))),"negative","positive"))</f>
        <v>negative</v>
      </c>
      <c r="I213">
        <f>IF(OR('Model output'!I212="",'Model output'!I212="Not answered",'Model output'!I212="Not mentioned"),"",IF(ISNUMBER('Model output'!I212),'Model output'!I212,1))</f>
        <v>0</v>
      </c>
      <c r="J213">
        <f>IF(OR('Model output'!J212="",'Model output'!J212="Not answered",'Model output'!J212="Not mentioned"),"",IF(AND(ISNUMBER('Model output'!J212),'Model output'!J212&lt;=I213),'Model output'!J212,IF(AND(ISNUMBER('Model output'!J212), 'Model output'!J212&gt;=DATE(2024,1,1)), MIN(DAY('Model output'!J212), MONTH('Model output'!J212), YEAR('Model output'!J212)), IF(ISNUMBER(SEARCH("0/",'Model output'!J212)),0,IF(ISNUMBER(SEARCH("/",'Model output'!J212)), VALUE(LEFT('Model output'!J212, SEARCH("/",'Model output'!J212)-1)),1)))))</f>
        <v>0</v>
      </c>
      <c r="K213" t="str" cm="1">
        <f t="array" ref="K213">IF(COUNT(FIND({0,1,2,3,4,5,6,7,8,9},'Model output'!K212))&gt;0,'Model output'!K212,"")</f>
        <v/>
      </c>
      <c r="L213" s="8" t="str">
        <f t="shared" si="46"/>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 oncocytic or oxyphilic variant</v>
      </c>
      <c r="O213" t="str">
        <f>IF('Model output'!M212="","",'Model output'!M212)</f>
        <v/>
      </c>
      <c r="P213" t="str">
        <f>IF('Model output'!N212="","",'Model output'!N212)</f>
        <v>1.4cm</v>
      </c>
      <c r="Q213" t="str">
        <f t="shared" si="55"/>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 ""))</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7" t="str">
        <f>IF('Model output'!S212="","",'Model output'!S212)</f>
        <v>Not identified</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Yes</v>
      </c>
      <c r="AB213" t="str">
        <f>IF(AA213&lt;&gt;"Yes","",IF(OR('Model output'!U212="",ISNUMBER(SEARCH("Not identified",'Model output'!U212))),"",'Model output'!U212))</f>
        <v/>
      </c>
      <c r="AC213" s="1" t="str">
        <f>IF(OR('Model output'!V212="", 'Model output'!V212="No", AND(ISERROR(SEARCH("Positive",'Model output'!V212)), ISNUMBER(SEARCH("Negative",'Model output'!V212))), AND(ISNUMBER(SEARCH("Uninvolved",'Model output'!V212)),NOT(ISNUMBER(SEARCH("margins involved",'Model output'!V212)))), ISNUMBER(SEARCH("not involved",'Model output'!V212)), ISNUMBER(SEARCH("None",'Model output'!V212)), ISNUMBER(SEARCH("Free",'Model output'!V212)), ISNUMBER(SEARCH("1 mm",'Model output'!V212)), ISNUMBER(SEARCH("0.1 CM",'Model output'!V212)), ISNUMBER(SEARCH("less than 0.2 mm",'Model output'!V212)), ISNUMBER(SEARCH("less than 0.5 mm",'Model output'!V212)), ISNUMBER(SEARCH("less than 1.0 mm",'Model output'!V212)), ISNUMBER(SEARCH("noted very close",'Model output'!V212)), ISNUMBER(SEARCH("abut",'Model output'!V212)), ISNUMBER(SEARCH("not mentioned",'Model output'!V212)), ISNUMBER(SEARCH("Cannot be assessed",'Model output'!V212)), ISNUMBER(SEARCH("Not specified",'Model output'!V212)), ISNUMBER(SEARCH("Lymphocyte invasion - present",'Model output'!V212))), "negative", "positive")</f>
        <v>negative</v>
      </c>
      <c r="AE213" s="35"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6" t="str">
        <f t="shared" si="47"/>
        <v>1b</v>
      </c>
      <c r="AG213" s="36" t="str">
        <f t="shared" si="48"/>
        <v>0</v>
      </c>
      <c r="AH213" s="36" t="str">
        <f t="shared" si="49"/>
        <v>0</v>
      </c>
      <c r="AI213" s="42" t="str">
        <f t="shared" si="50"/>
        <v>I</v>
      </c>
      <c r="AJ213" s="39" t="s">
        <v>844</v>
      </c>
      <c r="AK213" s="41" t="s">
        <v>1087</v>
      </c>
      <c r="AL213" s="41" t="s">
        <v>1091</v>
      </c>
      <c r="AM213" s="41" t="s">
        <v>1091</v>
      </c>
      <c r="AN213" s="41" t="s">
        <v>69</v>
      </c>
      <c r="AO213" s="23">
        <f t="shared" ca="1" si="51"/>
        <v>1</v>
      </c>
      <c r="AP213" s="1">
        <f t="shared" si="52"/>
        <v>1</v>
      </c>
      <c r="AQ213" s="1">
        <f t="shared" si="53"/>
        <v>1</v>
      </c>
      <c r="AR213" s="1">
        <f t="shared" si="54"/>
        <v>1</v>
      </c>
      <c r="AS213" s="15">
        <f t="shared" si="56"/>
        <v>1</v>
      </c>
    </row>
    <row r="214" spans="1:45">
      <c r="A214" t="str">
        <f>'Model output'!A213</f>
        <v>TCGA-EM-A3SZ</v>
      </c>
      <c r="B214" s="33">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5"/>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output'!G213)),AND(ISNUMBER(SEARCH("2",'Model output'!G213)),NOT(ISNUMBER(SEARCH("1 of 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output'!H213="","negative",IF(OR(ISNUMBER(SEARCH("lymph node",'Model output'!H213)),ISNUMBER(SEARCH("gland",'Model output'!H213)),ISNUMBER(SEARCH("lobe",'Model output'!H213)),ISNUMBER(SEARCH("isthmus",'Model output'!H213)),ISNUMBER(SEARCH("mediastinum",'Model output'!H213)),ISNUMBER(SEARCH("Not mentioned",'Model output'!H213)), ISNUMBER(SEARCH("Not applicable",'Model output'!H213)), ISNUMBER(SEARCH("paratracheal",'Model output'!H213)),ISNUMBER(SEARCH("fibroadipose tissue",'Model output'!H213)),ISNUMBER(SEARCH("thyroid node",'Model output'!H213)),ISNUMBER(SEARCH("skeletal muscle",'Model output'!H213)),ISNUMBER(SEARCH("right",'Model output'!H213)),ISNUMBER(SEARCH("left",'Model output'!H213)),ISNUMBER(SEARCH("Not specified",'Model output'!H213))),"negative","positive"))</f>
        <v>negative</v>
      </c>
      <c r="I214">
        <f>IF(OR('Model output'!I213="",'Model output'!I213="Not answered",'Model output'!I213="Not mentioned"),"",IF(ISNUMBER('Model output'!I213),'Model output'!I213,1))</f>
        <v>4</v>
      </c>
      <c r="J214">
        <f>IF(OR('Model output'!J213="",'Model output'!J213="Not answered",'Model output'!J213="Not mentioned"),"",IF(AND(ISNUMBER('Model output'!J213),'Model output'!J213&lt;=I214),'Model output'!J213,IF(AND(ISNUMBER('Model output'!J213), 'Model output'!J213&gt;=DATE(2024,1,1)), MIN(DAY('Model output'!J213), MONTH('Model output'!J213), YEAR('Model output'!J213)), IF(ISNUMBER(SEARCH("0/",'Model output'!J213)),0,IF(ISNUMBER(SEARCH("/",'Model output'!J213)), VALUE(LEFT('Model output'!J213, SEARCH("/",'Model output'!J213)-1)),1)))))</f>
        <v>0</v>
      </c>
      <c r="K214" t="str" cm="1">
        <f t="array" ref="K214">IF(COUNT(FIND({0,1,2,3,4,5,6,7,8,9},'Model output'!K213))&gt;0,'Model output'!K213,"")</f>
        <v/>
      </c>
      <c r="L214" s="8" t="str">
        <f t="shared" si="46"/>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v>
      </c>
      <c r="O214" t="str">
        <f>IF('Model output'!M213="","",'Model output'!M213)</f>
        <v>Warthin-like variant with focal tall cell (&lt;10%) and hobnail cell change (&lt;20%)</v>
      </c>
      <c r="P214" t="str">
        <f>IF('Model output'!N213="","",'Model output'!N213)</f>
        <v>2.6 cm</v>
      </c>
      <c r="Q214" t="str">
        <f t="shared" si="55"/>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 ""))</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7" t="str">
        <f>IF('Model output'!S213="","",'Model output'!S213)</f>
        <v>Not identified</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Yes</v>
      </c>
      <c r="AB214" t="str">
        <f>IF(AA214&lt;&gt;"Yes","",IF(OR('Model output'!U213="",ISNUMBER(SEARCH("Not identified",'Model output'!U213))),"",'Model output'!U213))</f>
        <v/>
      </c>
      <c r="AC214" s="1" t="str">
        <f>IF(OR('Model output'!V213="", 'Model output'!V213="No", AND(ISERROR(SEARCH("Positive",'Model output'!V213)), ISNUMBER(SEARCH("Negative",'Model output'!V213))), AND(ISNUMBER(SEARCH("Uninvolved",'Model output'!V213)),NOT(ISNUMBER(SEARCH("margins involved",'Model output'!V213)))), ISNUMBER(SEARCH("not involved",'Model output'!V213)), ISNUMBER(SEARCH("None",'Model output'!V213)), ISNUMBER(SEARCH("Free",'Model output'!V213)), ISNUMBER(SEARCH("1 mm",'Model output'!V213)), ISNUMBER(SEARCH("0.1 CM",'Model output'!V213)), ISNUMBER(SEARCH("less than 0.2 mm",'Model output'!V213)), ISNUMBER(SEARCH("less than 0.5 mm",'Model output'!V213)), ISNUMBER(SEARCH("less than 1.0 mm",'Model output'!V213)), ISNUMBER(SEARCH("noted very close",'Model output'!V213)), ISNUMBER(SEARCH("abut",'Model output'!V213)), ISNUMBER(SEARCH("not mentioned",'Model output'!V213)), ISNUMBER(SEARCH("Cannot be assessed",'Model output'!V213)), ISNUMBER(SEARCH("Not specified",'Model output'!V213)), ISNUMBER(SEARCH("Lymphocyte invasion - present",'Model output'!V213))), "negative", "positive")</f>
        <v>negative</v>
      </c>
      <c r="AE214" s="35"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6" t="str">
        <f t="shared" si="47"/>
        <v>2</v>
      </c>
      <c r="AG214" s="36" t="str">
        <f t="shared" si="48"/>
        <v>0</v>
      </c>
      <c r="AH214" s="36" t="str">
        <f t="shared" si="49"/>
        <v>0</v>
      </c>
      <c r="AI214" s="42" t="str">
        <f t="shared" si="50"/>
        <v>I</v>
      </c>
      <c r="AJ214" s="39" t="s">
        <v>846</v>
      </c>
      <c r="AK214" s="41" t="s">
        <v>1090</v>
      </c>
      <c r="AL214" s="41" t="s">
        <v>1088</v>
      </c>
      <c r="AM214" s="41" t="s">
        <v>1091</v>
      </c>
      <c r="AN214" s="41" t="s">
        <v>69</v>
      </c>
      <c r="AO214" s="23">
        <f t="shared" ca="1" si="51"/>
        <v>1</v>
      </c>
      <c r="AP214" s="1">
        <f t="shared" si="52"/>
        <v>1</v>
      </c>
      <c r="AQ214" s="1">
        <f t="shared" si="53"/>
        <v>1</v>
      </c>
      <c r="AR214" s="1">
        <f t="shared" si="54"/>
        <v>1</v>
      </c>
      <c r="AS214" s="15">
        <f t="shared" si="56"/>
        <v>1</v>
      </c>
    </row>
    <row r="215" spans="1:45">
      <c r="A215" t="str">
        <f>'Model output'!A214</f>
        <v>TCGA-EM-A4FH</v>
      </c>
      <c r="B215" s="33">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5"/>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output'!G214)),AND(ISNUMBER(SEARCH("2",'Model output'!G214)),NOT(ISNUMBER(SEARCH("1 of 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output'!H214="","negative",IF(OR(ISNUMBER(SEARCH("lymph node",'Model output'!H214)),ISNUMBER(SEARCH("gland",'Model output'!H214)),ISNUMBER(SEARCH("lobe",'Model output'!H214)),ISNUMBER(SEARCH("isthmus",'Model output'!H214)),ISNUMBER(SEARCH("mediastinum",'Model output'!H214)),ISNUMBER(SEARCH("Not mentioned",'Model output'!H214)), ISNUMBER(SEARCH("Not applicable",'Model output'!H214)), ISNUMBER(SEARCH("paratracheal",'Model output'!H214)),ISNUMBER(SEARCH("fibroadipose tissue",'Model output'!H214)),ISNUMBER(SEARCH("thyroid node",'Model output'!H214)),ISNUMBER(SEARCH("skeletal muscle",'Model output'!H214)),ISNUMBER(SEARCH("right",'Model output'!H214)),ISNUMBER(SEARCH("left",'Model output'!H214)),ISNUMBER(SEARCH("Not specified",'Model output'!H214))),"negative","positive"))</f>
        <v>negative</v>
      </c>
      <c r="I215">
        <f>IF(OR('Model output'!I214="",'Model output'!I214="Not answered",'Model output'!I214="Not mentioned"),"",IF(ISNUMBER('Model output'!I214),'Model output'!I214,1))</f>
        <v>0</v>
      </c>
      <c r="J215">
        <f>IF(OR('Model output'!J214="",'Model output'!J214="Not answered",'Model output'!J214="Not mentioned"),"",IF(AND(ISNUMBER('Model output'!J214),'Model output'!J214&lt;=I215),'Model output'!J214,IF(AND(ISNUMBER('Model output'!J214), 'Model output'!J214&gt;=DATE(2024,1,1)), MIN(DAY('Model output'!J214), MONTH('Model output'!J214), YEAR('Model output'!J214)), IF(ISNUMBER(SEARCH("0/",'Model output'!J214)),0,IF(ISNUMBER(SEARCH("/",'Model output'!J214)), VALUE(LEFT('Model output'!J214, SEARCH("/",'Model output'!J214)-1)),1)))))</f>
        <v>0</v>
      </c>
      <c r="K215" t="str" cm="1">
        <f t="array" ref="K215">IF(COUNT(FIND({0,1,2,3,4,5,6,7,8,9},'Model output'!K214))&gt;0,'Model output'!K214,"")</f>
        <v/>
      </c>
      <c r="L215" s="8" t="str">
        <f t="shared" si="46"/>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55"/>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 ""))</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7"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1" t="str">
        <f>IF(OR('Model output'!V214="", 'Model output'!V214="No", AND(ISERROR(SEARCH("Positive",'Model output'!V214)), ISNUMBER(SEARCH("Negative",'Model output'!V214))), AND(ISNUMBER(SEARCH("Uninvolved",'Model output'!V214)),NOT(ISNUMBER(SEARCH("margins involved",'Model output'!V214)))), ISNUMBER(SEARCH("not involved",'Model output'!V214)), ISNUMBER(SEARCH("None",'Model output'!V214)), ISNUMBER(SEARCH("Free",'Model output'!V214)), ISNUMBER(SEARCH("1 mm",'Model output'!V214)), ISNUMBER(SEARCH("0.1 CM",'Model output'!V214)), ISNUMBER(SEARCH("less than 0.2 mm",'Model output'!V214)), ISNUMBER(SEARCH("less than 0.5 mm",'Model output'!V214)), ISNUMBER(SEARCH("less than 1.0 mm",'Model output'!V214)), ISNUMBER(SEARCH("noted very close",'Model output'!V214)), ISNUMBER(SEARCH("abut",'Model output'!V214)), ISNUMBER(SEARCH("not mentioned",'Model output'!V214)), ISNUMBER(SEARCH("Cannot be assessed",'Model output'!V214)), ISNUMBER(SEARCH("Not specified",'Model output'!V214)), ISNUMBER(SEARCH("Lymphocyte invasion - present",'Model output'!V214))), "negative", "positive")</f>
        <v>negative</v>
      </c>
      <c r="AE215" s="35"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6" t="str">
        <f t="shared" si="47"/>
        <v>3a</v>
      </c>
      <c r="AG215" s="36" t="str">
        <f t="shared" si="48"/>
        <v>0</v>
      </c>
      <c r="AH215" s="36" t="str">
        <f t="shared" si="49"/>
        <v>0</v>
      </c>
      <c r="AI215" s="42" t="str">
        <f t="shared" si="50"/>
        <v>II</v>
      </c>
      <c r="AJ215" s="39" t="s">
        <v>844</v>
      </c>
      <c r="AK215" s="41" t="s">
        <v>1092</v>
      </c>
      <c r="AL215" s="41" t="s">
        <v>1091</v>
      </c>
      <c r="AM215" s="41" t="s">
        <v>1091</v>
      </c>
      <c r="AN215" s="41" t="s">
        <v>1089</v>
      </c>
      <c r="AO215" s="23">
        <f t="shared" ca="1" si="51"/>
        <v>1</v>
      </c>
      <c r="AP215" s="1">
        <f t="shared" si="52"/>
        <v>1</v>
      </c>
      <c r="AQ215" s="1">
        <f t="shared" si="53"/>
        <v>1</v>
      </c>
      <c r="AR215" s="1">
        <f t="shared" si="54"/>
        <v>1</v>
      </c>
      <c r="AS215" s="15">
        <f t="shared" si="56"/>
        <v>1</v>
      </c>
    </row>
    <row r="216" spans="1:45">
      <c r="A216" t="str">
        <f>'Model output'!A215</f>
        <v>TCGA-EM-A4FK</v>
      </c>
      <c r="B216" s="33">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5"/>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output'!G215)),AND(ISNUMBER(SEARCH("2",'Model output'!G215)),NOT(ISNUMBER(SEARCH("1 of 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output'!H215="","negative",IF(OR(ISNUMBER(SEARCH("lymph node",'Model output'!H215)),ISNUMBER(SEARCH("gland",'Model output'!H215)),ISNUMBER(SEARCH("lobe",'Model output'!H215)),ISNUMBER(SEARCH("isthmus",'Model output'!H215)),ISNUMBER(SEARCH("mediastinum",'Model output'!H215)),ISNUMBER(SEARCH("Not mentioned",'Model output'!H215)), ISNUMBER(SEARCH("Not applicable",'Model output'!H215)), ISNUMBER(SEARCH("paratracheal",'Model output'!H215)),ISNUMBER(SEARCH("fibroadipose tissue",'Model output'!H215)),ISNUMBER(SEARCH("thyroid node",'Model output'!H215)),ISNUMBER(SEARCH("skeletal muscle",'Model output'!H215)),ISNUMBER(SEARCH("right",'Model output'!H215)),ISNUMBER(SEARCH("left",'Model output'!H215)),ISNUMBER(SEARCH("Not specified",'Model output'!H215))),"negative","positive"))</f>
        <v>negative</v>
      </c>
      <c r="I216">
        <f>IF(OR('Model output'!I215="",'Model output'!I215="Not answered",'Model output'!I215="Not mentioned"),"",IF(ISNUMBER('Model output'!I215),'Model output'!I215,1))</f>
        <v>0</v>
      </c>
      <c r="J216">
        <f>IF(OR('Model output'!J215="",'Model output'!J215="Not answered",'Model output'!J215="Not mentioned"),"",IF(AND(ISNUMBER('Model output'!J215),'Model output'!J215&lt;=I216),'Model output'!J215,IF(AND(ISNUMBER('Model output'!J215), 'Model output'!J215&gt;=DATE(2024,1,1)), MIN(DAY('Model output'!J215), MONTH('Model output'!J215), YEAR('Model output'!J215)), IF(ISNUMBER(SEARCH("0/",'Model output'!J215)),0,IF(ISNUMBER(SEARCH("/",'Model output'!J215)), VALUE(LEFT('Model output'!J215, SEARCH("/",'Model output'!J215)-1)),1)))))</f>
        <v>0</v>
      </c>
      <c r="K216" t="str" cm="1">
        <f t="array" ref="K216">IF(COUNT(FIND({0,1,2,3,4,5,6,7,8,9},'Model output'!K215))&gt;0,'Model output'!K215,"")</f>
        <v/>
      </c>
      <c r="L216" s="8" t="str">
        <f t="shared" si="46"/>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
      </c>
      <c r="P216" t="str">
        <f>IF('Model output'!N215="","",'Model output'!N215)</f>
        <v>2.6cm</v>
      </c>
      <c r="Q216" t="str">
        <f t="shared" si="55"/>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 ""))</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7" t="str">
        <f>IF('Model output'!S215="","",'Model output'!S215)</f>
        <v>Not identified</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No</v>
      </c>
      <c r="AB216" t="str">
        <f>IF(AA216&lt;&gt;"Yes","",IF(OR('Model output'!U215="",ISNUMBER(SEARCH("Not identified",'Model output'!U215))),"",'Model output'!U215))</f>
        <v/>
      </c>
      <c r="AC216" s="1" t="str">
        <f>IF(OR('Model output'!V215="", 'Model output'!V215="No", AND(ISERROR(SEARCH("Positive",'Model output'!V215)), ISNUMBER(SEARCH("Negative",'Model output'!V215))), AND(ISNUMBER(SEARCH("Uninvolved",'Model output'!V215)),NOT(ISNUMBER(SEARCH("margins involved",'Model output'!V215)))), ISNUMBER(SEARCH("not involved",'Model output'!V215)), ISNUMBER(SEARCH("None",'Model output'!V215)), ISNUMBER(SEARCH("Free",'Model output'!V215)), ISNUMBER(SEARCH("1 mm",'Model output'!V215)), ISNUMBER(SEARCH("0.1 CM",'Model output'!V215)), ISNUMBER(SEARCH("less than 0.2 mm",'Model output'!V215)), ISNUMBER(SEARCH("less than 0.5 mm",'Model output'!V215)), ISNUMBER(SEARCH("less than 1.0 mm",'Model output'!V215)), ISNUMBER(SEARCH("noted very close",'Model output'!V215)), ISNUMBER(SEARCH("abut",'Model output'!V215)), ISNUMBER(SEARCH("not mentioned",'Model output'!V215)), ISNUMBER(SEARCH("Cannot be assessed",'Model output'!V215)), ISNUMBER(SEARCH("Not specified",'Model output'!V215)), ISNUMBER(SEARCH("Lymphocyte invasion - present",'Model output'!V215))), "negative", "positive")</f>
        <v>negative</v>
      </c>
      <c r="AE216" s="35"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6" t="str">
        <f t="shared" si="47"/>
        <v>2</v>
      </c>
      <c r="AG216" s="36" t="str">
        <f t="shared" si="48"/>
        <v>0</v>
      </c>
      <c r="AH216" s="36" t="str">
        <f t="shared" si="49"/>
        <v>0</v>
      </c>
      <c r="AI216" s="42" t="str">
        <f t="shared" si="50"/>
        <v>I</v>
      </c>
      <c r="AJ216" s="39" t="s">
        <v>844</v>
      </c>
      <c r="AK216" s="41" t="s">
        <v>1090</v>
      </c>
      <c r="AL216" s="41" t="s">
        <v>1091</v>
      </c>
      <c r="AM216" s="41" t="s">
        <v>1091</v>
      </c>
      <c r="AN216" s="41" t="s">
        <v>69</v>
      </c>
      <c r="AO216" s="23">
        <f t="shared" ca="1" si="51"/>
        <v>1</v>
      </c>
      <c r="AP216" s="1">
        <f t="shared" si="52"/>
        <v>1</v>
      </c>
      <c r="AQ216" s="1">
        <f t="shared" si="53"/>
        <v>1</v>
      </c>
      <c r="AR216" s="1">
        <f t="shared" si="54"/>
        <v>1</v>
      </c>
      <c r="AS216" s="15">
        <f t="shared" si="56"/>
        <v>1</v>
      </c>
    </row>
    <row r="217" spans="1:45">
      <c r="A217" t="str">
        <f>'Model output'!A216</f>
        <v>TCGA-EM-A4FM</v>
      </c>
      <c r="B217" s="33">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5"/>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output'!G216)),AND(ISNUMBER(SEARCH("2",'Model output'!G216)),NOT(ISNUMBER(SEARCH("1 of 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central</v>
      </c>
      <c r="H217" t="str">
        <f>IF('Model output'!H216="","negative",IF(OR(ISNUMBER(SEARCH("lymph node",'Model output'!H216)),ISNUMBER(SEARCH("gland",'Model output'!H216)),ISNUMBER(SEARCH("lobe",'Model output'!H216)),ISNUMBER(SEARCH("isthmus",'Model output'!H216)),ISNUMBER(SEARCH("mediastinum",'Model output'!H216)),ISNUMBER(SEARCH("Not mentioned",'Model output'!H216)), ISNUMBER(SEARCH("Not applicable",'Model output'!H216)), ISNUMBER(SEARCH("paratracheal",'Model output'!H216)),ISNUMBER(SEARCH("fibroadipose tissue",'Model output'!H216)),ISNUMBER(SEARCH("thyroid node",'Model output'!H216)),ISNUMBER(SEARCH("skeletal muscle",'Model output'!H216)),ISNUMBER(SEARCH("right",'Model output'!H216)),ISNUMBER(SEARCH("left",'Model output'!H216)),ISNUMBER(SEARCH("Not specified",'Model output'!H216))),"negative","positive"))</f>
        <v>negative</v>
      </c>
      <c r="I217">
        <f>IF(OR('Model output'!I216="",'Model output'!I216="Not answered",'Model output'!I216="Not mentioned"),"",IF(ISNUMBER('Model output'!I216),'Model output'!I216,1))</f>
        <v>40</v>
      </c>
      <c r="J217">
        <f>IF(OR('Model output'!J216="",'Model output'!J216="Not answered",'Model output'!J216="Not mentioned"),"",IF(AND(ISNUMBER('Model output'!J216),'Model output'!J216&lt;=I217),'Model output'!J216,IF(AND(ISNUMBER('Model output'!J216), 'Model output'!J216&gt;=DATE(2024,1,1)), MIN(DAY('Model output'!J216), MONTH('Model output'!J216), YEAR('Model output'!J216)), IF(ISNUMBER(SEARCH("0/",'Model output'!J216)),0,IF(ISNUMBER(SEARCH("/",'Model output'!J216)), VALUE(LEFT('Model output'!J216, SEARCH("/",'Model output'!J216)-1)),1)))))</f>
        <v>12</v>
      </c>
      <c r="K217" t="str" cm="1">
        <f t="array" ref="K217">IF(COUNT(FIND({0,1,2,3,4,5,6,7,8,9},'Model output'!K216))&gt;0,'Model output'!K216,"")</f>
        <v/>
      </c>
      <c r="L217" s="8" t="str">
        <f t="shared" si="46"/>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Metastatic papillary thyroid carcinoma</v>
      </c>
      <c r="O217" t="str">
        <f>IF('Model output'!M216="","",'Model output'!M216)</f>
        <v>Classical (usual), Follicular variant, with focal tall cell change</v>
      </c>
      <c r="P217" t="str">
        <f>IF('Model output'!N216="","",'Model output'!N216)</f>
        <v>3.0cm</v>
      </c>
      <c r="Q217" t="str">
        <f t="shared" si="55"/>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positive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 ""))</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7"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1" t="str">
        <f>IF(OR('Model output'!V216="", 'Model output'!V216="No", AND(ISERROR(SEARCH("Positive",'Model output'!V216)), ISNUMBER(SEARCH("Negative",'Model output'!V216))), AND(ISNUMBER(SEARCH("Uninvolved",'Model output'!V216)),NOT(ISNUMBER(SEARCH("margins involved",'Model output'!V216)))), ISNUMBER(SEARCH("not involved",'Model output'!V216)), ISNUMBER(SEARCH("None",'Model output'!V216)), ISNUMBER(SEARCH("Free",'Model output'!V216)), ISNUMBER(SEARCH("1 mm",'Model output'!V216)), ISNUMBER(SEARCH("0.1 CM",'Model output'!V216)), ISNUMBER(SEARCH("less than 0.2 mm",'Model output'!V216)), ISNUMBER(SEARCH("less than 0.5 mm",'Model output'!V216)), ISNUMBER(SEARCH("less than 1.0 mm",'Model output'!V216)), ISNUMBER(SEARCH("noted very close",'Model output'!V216)), ISNUMBER(SEARCH("abut",'Model output'!V216)), ISNUMBER(SEARCH("not mentioned",'Model output'!V216)), ISNUMBER(SEARCH("Cannot be assessed",'Model output'!V216)), ISNUMBER(SEARCH("Not specified",'Model output'!V216)), ISNUMBER(SEARCH("Lymphocyte invasion - present",'Model output'!V216))), "negative", "positive")</f>
        <v>positive</v>
      </c>
      <c r="AE217" s="35"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6" t="str">
        <f t="shared" si="47"/>
        <v>2</v>
      </c>
      <c r="AG217" s="36" t="str">
        <f t="shared" si="48"/>
        <v>1a</v>
      </c>
      <c r="AH217" s="36" t="str">
        <f t="shared" si="49"/>
        <v>0</v>
      </c>
      <c r="AI217" s="42" t="str">
        <f t="shared" si="50"/>
        <v>II</v>
      </c>
      <c r="AJ217" s="39" t="s">
        <v>843</v>
      </c>
      <c r="AK217" s="41" t="s">
        <v>1090</v>
      </c>
      <c r="AL217" s="41" t="s">
        <v>1087</v>
      </c>
      <c r="AM217" s="41" t="s">
        <v>1091</v>
      </c>
      <c r="AN217" s="41" t="s">
        <v>1089</v>
      </c>
      <c r="AO217" s="23">
        <f t="shared" si="51"/>
        <v>1</v>
      </c>
      <c r="AP217" s="1">
        <f t="shared" si="52"/>
        <v>1</v>
      </c>
      <c r="AQ217" s="1">
        <f t="shared" si="53"/>
        <v>0</v>
      </c>
      <c r="AR217" s="1">
        <f t="shared" si="54"/>
        <v>1</v>
      </c>
      <c r="AS217" s="15">
        <f t="shared" si="56"/>
        <v>1</v>
      </c>
    </row>
    <row r="218" spans="1:45">
      <c r="A218" t="str">
        <f>'Model output'!A217</f>
        <v>TCGA-EM-A4FN</v>
      </c>
      <c r="B218" s="33">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5"/>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output'!G217)),AND(ISNUMBER(SEARCH("2",'Model output'!G217)),NOT(ISNUMBER(SEARCH("1 of 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output'!H217="","negative",IF(OR(ISNUMBER(SEARCH("lymph node",'Model output'!H217)),ISNUMBER(SEARCH("gland",'Model output'!H217)),ISNUMBER(SEARCH("lobe",'Model output'!H217)),ISNUMBER(SEARCH("isthmus",'Model output'!H217)),ISNUMBER(SEARCH("mediastinum",'Model output'!H217)),ISNUMBER(SEARCH("Not mentioned",'Model output'!H217)), ISNUMBER(SEARCH("Not applicable",'Model output'!H217)), ISNUMBER(SEARCH("paratracheal",'Model output'!H217)),ISNUMBER(SEARCH("fibroadipose tissue",'Model output'!H217)),ISNUMBER(SEARCH("thyroid node",'Model output'!H217)),ISNUMBER(SEARCH("skeletal muscle",'Model output'!H217)),ISNUMBER(SEARCH("right",'Model output'!H217)),ISNUMBER(SEARCH("left",'Model output'!H217)),ISNUMBER(SEARCH("Not specified",'Model output'!H217))),"negative","positive"))</f>
        <v>negative</v>
      </c>
      <c r="I218">
        <f>IF(OR('Model output'!I217="",'Model output'!I217="Not answered",'Model output'!I217="Not mentioned"),"",IF(ISNUMBER('Model output'!I217),'Model output'!I217,1))</f>
        <v>32</v>
      </c>
      <c r="J218">
        <f>IF(OR('Model output'!J217="",'Model output'!J217="Not answered",'Model output'!J217="Not mentioned"),"",IF(AND(ISNUMBER('Model output'!J217),'Model output'!J217&lt;=I218),'Model output'!J217,IF(AND(ISNUMBER('Model output'!J217), 'Model output'!J217&gt;=DATE(2024,1,1)), MIN(DAY('Model output'!J217), MONTH('Model output'!J217), YEAR('Model output'!J217)), IF(ISNUMBER(SEARCH("0/",'Model output'!J217)),0,IF(ISNUMBER(SEARCH("/",'Model output'!J217)), VALUE(LEFT('Model output'!J217, SEARCH("/",'Model output'!J217)-1)),1)))))</f>
        <v>8</v>
      </c>
      <c r="K218" t="str" cm="1">
        <f t="array" ref="K218">IF(COUNT(FIND({0,1,2,3,4,5,6,7,8,9},'Model output'!K217))&gt;0,'Model output'!K217,"")</f>
        <v/>
      </c>
      <c r="L218" s="8" t="str">
        <f t="shared" si="46"/>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v>
      </c>
      <c r="O218" t="str">
        <f>IF('Model output'!M217="","",'Model output'!M217)</f>
        <v>Papillary carcinoma, follicular variant, Papillary carcinoma, other variant with focal tall cell change (&lt;5%)</v>
      </c>
      <c r="P218" t="str">
        <f>IF('Model output'!N217="","",'Model output'!N217)</f>
        <v>1.9cm</v>
      </c>
      <c r="Q218" t="str">
        <f t="shared" si="55"/>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 ""))</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7" t="str">
        <f>IF('Model output'!S217="","",'Model output'!S217)</f>
        <v>Not identified</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1" t="str">
        <f>IF(OR('Model output'!V217="", 'Model output'!V217="No", AND(ISERROR(SEARCH("Positive",'Model output'!V217)), ISNUMBER(SEARCH("Negative",'Model output'!V217))), AND(ISNUMBER(SEARCH("Uninvolved",'Model output'!V217)),NOT(ISNUMBER(SEARCH("margins involved",'Model output'!V217)))), ISNUMBER(SEARCH("not involved",'Model output'!V217)), ISNUMBER(SEARCH("None",'Model output'!V217)), ISNUMBER(SEARCH("Free",'Model output'!V217)), ISNUMBER(SEARCH("1 mm",'Model output'!V217)), ISNUMBER(SEARCH("0.1 CM",'Model output'!V217)), ISNUMBER(SEARCH("less than 0.2 mm",'Model output'!V217)), ISNUMBER(SEARCH("less than 0.5 mm",'Model output'!V217)), ISNUMBER(SEARCH("less than 1.0 mm",'Model output'!V217)), ISNUMBER(SEARCH("noted very close",'Model output'!V217)), ISNUMBER(SEARCH("abut",'Model output'!V217)), ISNUMBER(SEARCH("not mentioned",'Model output'!V217)), ISNUMBER(SEARCH("Cannot be assessed",'Model output'!V217)), ISNUMBER(SEARCH("Not specified",'Model output'!V217)), ISNUMBER(SEARCH("Lymphocyte invasion - present",'Model output'!V217))), "negative", "positive")</f>
        <v>negative</v>
      </c>
      <c r="AE218" s="35"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6" t="str">
        <f t="shared" si="47"/>
        <v>1b</v>
      </c>
      <c r="AG218" s="36" t="str">
        <f t="shared" si="48"/>
        <v>1b</v>
      </c>
      <c r="AH218" s="36" t="str">
        <f t="shared" si="49"/>
        <v>0</v>
      </c>
      <c r="AI218" s="42" t="str">
        <f t="shared" si="50"/>
        <v>I</v>
      </c>
      <c r="AJ218" s="39" t="s">
        <v>846</v>
      </c>
      <c r="AK218" s="41" t="s">
        <v>1087</v>
      </c>
      <c r="AL218" s="41" t="s">
        <v>1087</v>
      </c>
      <c r="AM218" s="41" t="s">
        <v>1091</v>
      </c>
      <c r="AN218" s="41" t="s">
        <v>69</v>
      </c>
      <c r="AO218" s="23">
        <f t="shared" ca="1" si="51"/>
        <v>1</v>
      </c>
      <c r="AP218" s="1">
        <f t="shared" si="52"/>
        <v>1</v>
      </c>
      <c r="AQ218" s="1">
        <f t="shared" si="53"/>
        <v>1</v>
      </c>
      <c r="AR218" s="1">
        <f t="shared" si="54"/>
        <v>1</v>
      </c>
      <c r="AS218" s="15">
        <f t="shared" si="56"/>
        <v>1</v>
      </c>
    </row>
    <row r="219" spans="1:45">
      <c r="A219" t="str">
        <f>'Model output'!A218</f>
        <v>TCGA-EM-A4FO</v>
      </c>
      <c r="B219" s="33">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5"/>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output'!G218)),AND(ISNUMBER(SEARCH("2",'Model output'!G218)),NOT(ISNUMBER(SEARCH("1 of 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output'!H218="","negative",IF(OR(ISNUMBER(SEARCH("lymph node",'Model output'!H218)),ISNUMBER(SEARCH("gland",'Model output'!H218)),ISNUMBER(SEARCH("lobe",'Model output'!H218)),ISNUMBER(SEARCH("isthmus",'Model output'!H218)),ISNUMBER(SEARCH("mediastinum",'Model output'!H218)),ISNUMBER(SEARCH("Not mentioned",'Model output'!H218)), ISNUMBER(SEARCH("Not applicable",'Model output'!H218)), ISNUMBER(SEARCH("paratracheal",'Model output'!H218)),ISNUMBER(SEARCH("fibroadipose tissue",'Model output'!H218)),ISNUMBER(SEARCH("thyroid node",'Model output'!H218)),ISNUMBER(SEARCH("skeletal muscle",'Model output'!H218)),ISNUMBER(SEARCH("right",'Model output'!H218)),ISNUMBER(SEARCH("left",'Model output'!H218)),ISNUMBER(SEARCH("Not specified",'Model output'!H218))),"negative","positive"))</f>
        <v>negative</v>
      </c>
      <c r="I219">
        <f>IF(OR('Model output'!I218="",'Model output'!I218="Not answered",'Model output'!I218="Not mentioned"),"",IF(ISNUMBER('Model output'!I218),'Model output'!I218,1))</f>
        <v>6</v>
      </c>
      <c r="J219">
        <f>IF(OR('Model output'!J218="",'Model output'!J218="Not answered",'Model output'!J218="Not mentioned"),"",IF(AND(ISNUMBER('Model output'!J218),'Model output'!J218&lt;=I219),'Model output'!J218,IF(AND(ISNUMBER('Model output'!J218), 'Model output'!J218&gt;=DATE(2024,1,1)), MIN(DAY('Model output'!J218), MONTH('Model output'!J218), YEAR('Model output'!J218)), IF(ISNUMBER(SEARCH("0/",'Model output'!J218)),0,IF(ISNUMBER(SEARCH("/",'Model output'!J218)), VALUE(LEFT('Model output'!J218, SEARCH("/",'Model output'!J218)-1)),1)))))</f>
        <v>0</v>
      </c>
      <c r="K219" t="str" cm="1">
        <f t="array" ref="K219">IF(COUNT(FIND({0,1,2,3,4,5,6,7,8,9},'Model output'!K218))&gt;0,'Model output'!K218,"")</f>
        <v/>
      </c>
      <c r="L219" s="8" t="str">
        <f t="shared" si="46"/>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 with focal Warthin-like change</v>
      </c>
      <c r="P219" t="str">
        <f>IF('Model output'!N218="","",'Model output'!N218)</f>
        <v>1.1cm</v>
      </c>
      <c r="Q219" t="str">
        <f t="shared" si="55"/>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 ""))</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7" t="str">
        <f>IF('Model output'!S218="","",'Model output'!S218)</f>
        <v>Not identified</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1" t="str">
        <f>IF(OR('Model output'!V218="", 'Model output'!V218="No", AND(ISERROR(SEARCH("Positive",'Model output'!V218)), ISNUMBER(SEARCH("Negative",'Model output'!V218))), AND(ISNUMBER(SEARCH("Uninvolved",'Model output'!V218)),NOT(ISNUMBER(SEARCH("margins involved",'Model output'!V218)))), ISNUMBER(SEARCH("not involved",'Model output'!V218)), ISNUMBER(SEARCH("None",'Model output'!V218)), ISNUMBER(SEARCH("Free",'Model output'!V218)), ISNUMBER(SEARCH("1 mm",'Model output'!V218)), ISNUMBER(SEARCH("0.1 CM",'Model output'!V218)), ISNUMBER(SEARCH("less than 0.2 mm",'Model output'!V218)), ISNUMBER(SEARCH("less than 0.5 mm",'Model output'!V218)), ISNUMBER(SEARCH("less than 1.0 mm",'Model output'!V218)), ISNUMBER(SEARCH("noted very close",'Model output'!V218)), ISNUMBER(SEARCH("abut",'Model output'!V218)), ISNUMBER(SEARCH("not mentioned",'Model output'!V218)), ISNUMBER(SEARCH("Cannot be assessed",'Model output'!V218)), ISNUMBER(SEARCH("Not specified",'Model output'!V218)), ISNUMBER(SEARCH("Lymphocyte invasion - present",'Model output'!V218))), "negative", "positive")</f>
        <v>negative</v>
      </c>
      <c r="AE219" s="35"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6" t="str">
        <f t="shared" si="47"/>
        <v>1b</v>
      </c>
      <c r="AG219" s="36" t="str">
        <f t="shared" si="48"/>
        <v>0</v>
      </c>
      <c r="AH219" s="36" t="str">
        <f t="shared" si="49"/>
        <v>0</v>
      </c>
      <c r="AI219" s="42" t="str">
        <f t="shared" si="50"/>
        <v>I</v>
      </c>
      <c r="AJ219" s="39" t="s">
        <v>846</v>
      </c>
      <c r="AK219" s="41" t="s">
        <v>1087</v>
      </c>
      <c r="AL219" s="41" t="s">
        <v>1088</v>
      </c>
      <c r="AM219" s="41" t="s">
        <v>1091</v>
      </c>
      <c r="AN219" s="41" t="s">
        <v>69</v>
      </c>
      <c r="AO219" s="23">
        <f t="shared" ca="1" si="51"/>
        <v>1</v>
      </c>
      <c r="AP219" s="1">
        <f t="shared" si="52"/>
        <v>1</v>
      </c>
      <c r="AQ219" s="1">
        <f t="shared" si="53"/>
        <v>1</v>
      </c>
      <c r="AR219" s="1">
        <f t="shared" si="54"/>
        <v>1</v>
      </c>
      <c r="AS219" s="15">
        <f t="shared" si="56"/>
        <v>1</v>
      </c>
    </row>
    <row r="220" spans="1:45">
      <c r="A220" t="str">
        <f>'Model output'!A219</f>
        <v>TCGA-EM-A4FQ</v>
      </c>
      <c r="B220" s="33">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5"/>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output'!G219)),AND(ISNUMBER(SEARCH("2",'Model output'!G219)),NOT(ISNUMBER(SEARCH("1 of 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output'!H219="","negative",IF(OR(ISNUMBER(SEARCH("lymph node",'Model output'!H219)),ISNUMBER(SEARCH("gland",'Model output'!H219)),ISNUMBER(SEARCH("lobe",'Model output'!H219)),ISNUMBER(SEARCH("isthmus",'Model output'!H219)),ISNUMBER(SEARCH("mediastinum",'Model output'!H219)),ISNUMBER(SEARCH("Not mentioned",'Model output'!H219)), ISNUMBER(SEARCH("Not applicable",'Model output'!H219)), ISNUMBER(SEARCH("paratracheal",'Model output'!H219)),ISNUMBER(SEARCH("fibroadipose tissue",'Model output'!H219)),ISNUMBER(SEARCH("thyroid node",'Model output'!H219)),ISNUMBER(SEARCH("skeletal muscle",'Model output'!H219)),ISNUMBER(SEARCH("right",'Model output'!H219)),ISNUMBER(SEARCH("left",'Model output'!H219)),ISNUMBER(SEARCH("Not specified",'Model output'!H219))),"negative","positive"))</f>
        <v>negative</v>
      </c>
      <c r="I220">
        <f>IF(OR('Model output'!I219="",'Model output'!I219="Not answered",'Model output'!I219="Not mentioned"),"",IF(ISNUMBER('Model output'!I219),'Model output'!I219,1))</f>
        <v>55</v>
      </c>
      <c r="J220">
        <f>IF(OR('Model output'!J219="",'Model output'!J219="Not answered",'Model output'!J219="Not mentioned"),"",IF(AND(ISNUMBER('Model output'!J219),'Model output'!J219&lt;=I220),'Model output'!J219,IF(AND(ISNUMBER('Model output'!J219), 'Model output'!J219&gt;=DATE(2024,1,1)), MIN(DAY('Model output'!J219), MONTH('Model output'!J219), YEAR('Model output'!J219)), IF(ISNUMBER(SEARCH("0/",'Model output'!J219)),0,IF(ISNUMBER(SEARCH("/",'Model output'!J219)), VALUE(LEFT('Model output'!J219, SEARCH("/",'Model output'!J219)-1)),1)))))</f>
        <v>17</v>
      </c>
      <c r="K220" t="str" cm="1">
        <f t="array" ref="K220">IF(COUNT(FIND({0,1,2,3,4,5,6,7,8,9},'Model output'!K219))&gt;0,'Model output'!K219,"")</f>
        <v/>
      </c>
      <c r="L220" s="8" t="str">
        <f t="shared" si="46"/>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Metastatic papillary thyroid carcinoma, Papillary carcinoma, follicular variant, Papillary carcinoma, other with oncocytic change</v>
      </c>
      <c r="O220" t="str">
        <f>IF('Model output'!M219="","",'Model output'!M219)</f>
        <v/>
      </c>
      <c r="P220" t="str">
        <f>IF('Model output'!N219="","",'Model output'!N219)</f>
        <v>3.5 cm</v>
      </c>
      <c r="Q220" t="str">
        <f t="shared" si="55"/>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 ""))</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7" t="str">
        <f>IF('Model output'!S219="","",'Model output'!S219)</f>
        <v>Not identified</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1" t="str">
        <f>IF(OR('Model output'!V219="", 'Model output'!V219="No", AND(ISERROR(SEARCH("Positive",'Model output'!V219)), ISNUMBER(SEARCH("Negative",'Model output'!V219))), AND(ISNUMBER(SEARCH("Uninvolved",'Model output'!V219)),NOT(ISNUMBER(SEARCH("margins involved",'Model output'!V219)))), ISNUMBER(SEARCH("not involved",'Model output'!V219)), ISNUMBER(SEARCH("None",'Model output'!V219)), ISNUMBER(SEARCH("Free",'Model output'!V219)), ISNUMBER(SEARCH("1 mm",'Model output'!V219)), ISNUMBER(SEARCH("0.1 CM",'Model output'!V219)), ISNUMBER(SEARCH("less than 0.2 mm",'Model output'!V219)), ISNUMBER(SEARCH("less than 0.5 mm",'Model output'!V219)), ISNUMBER(SEARCH("less than 1.0 mm",'Model output'!V219)), ISNUMBER(SEARCH("noted very close",'Model output'!V219)), ISNUMBER(SEARCH("abut",'Model output'!V219)), ISNUMBER(SEARCH("not mentioned",'Model output'!V219)), ISNUMBER(SEARCH("Cannot be assessed",'Model output'!V219)), ISNUMBER(SEARCH("Not specified",'Model output'!V219)), ISNUMBER(SEARCH("Lymphocyte invasion - present",'Model output'!V219))), "negative", "positive")</f>
        <v>negative</v>
      </c>
      <c r="AE220" s="35"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6" t="str">
        <f t="shared" si="47"/>
        <v>2</v>
      </c>
      <c r="AG220" s="36" t="str">
        <f t="shared" si="48"/>
        <v>1b</v>
      </c>
      <c r="AH220" s="36" t="str">
        <f t="shared" si="49"/>
        <v>0</v>
      </c>
      <c r="AI220" s="42" t="str">
        <f t="shared" si="50"/>
        <v>I</v>
      </c>
      <c r="AJ220" s="39" t="s">
        <v>846</v>
      </c>
      <c r="AK220" s="41" t="s">
        <v>1090</v>
      </c>
      <c r="AL220" s="41" t="s">
        <v>1087</v>
      </c>
      <c r="AM220" s="41" t="s">
        <v>1091</v>
      </c>
      <c r="AN220" s="41" t="s">
        <v>69</v>
      </c>
      <c r="AO220" s="23">
        <f t="shared" ca="1" si="51"/>
        <v>1</v>
      </c>
      <c r="AP220" s="1">
        <f t="shared" si="52"/>
        <v>1</v>
      </c>
      <c r="AQ220" s="1">
        <f t="shared" si="53"/>
        <v>1</v>
      </c>
      <c r="AR220" s="1">
        <f t="shared" si="54"/>
        <v>1</v>
      </c>
      <c r="AS220" s="15">
        <f t="shared" si="56"/>
        <v>1</v>
      </c>
    </row>
    <row r="221" spans="1:45">
      <c r="A221" t="str">
        <f>'Model output'!A220</f>
        <v>TCGA-EM-A4FR</v>
      </c>
      <c r="B221" s="33">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5"/>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output'!G220)),AND(ISNUMBER(SEARCH("2",'Model output'!G220)),NOT(ISNUMBER(SEARCH("1 of 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output'!H220="","negative",IF(OR(ISNUMBER(SEARCH("lymph node",'Model output'!H220)),ISNUMBER(SEARCH("gland",'Model output'!H220)),ISNUMBER(SEARCH("lobe",'Model output'!H220)),ISNUMBER(SEARCH("isthmus",'Model output'!H220)),ISNUMBER(SEARCH("mediastinum",'Model output'!H220)),ISNUMBER(SEARCH("Not mentioned",'Model output'!H220)), ISNUMBER(SEARCH("Not applicable",'Model output'!H220)), ISNUMBER(SEARCH("paratracheal",'Model output'!H220)),ISNUMBER(SEARCH("fibroadipose tissue",'Model output'!H220)),ISNUMBER(SEARCH("thyroid node",'Model output'!H220)),ISNUMBER(SEARCH("skeletal muscle",'Model output'!H220)),ISNUMBER(SEARCH("right",'Model output'!H220)),ISNUMBER(SEARCH("left",'Model output'!H220)),ISNUMBER(SEARCH("Not specified",'Model output'!H220))),"negative","positive"))</f>
        <v>negative</v>
      </c>
      <c r="I221">
        <f>IF(OR('Model output'!I220="",'Model output'!I220="Not answered",'Model output'!I220="Not mentioned"),"",IF(ISNUMBER('Model output'!I220),'Model output'!I220,1))</f>
        <v>3</v>
      </c>
      <c r="J221">
        <f>IF(OR('Model output'!J220="",'Model output'!J220="Not answered",'Model output'!J220="Not mentioned"),"",IF(AND(ISNUMBER('Model output'!J220),'Model output'!J220&lt;=I221),'Model output'!J220,IF(AND(ISNUMBER('Model output'!J220), 'Model output'!J220&gt;=DATE(2024,1,1)), MIN(DAY('Model output'!J220), MONTH('Model output'!J220), YEAR('Model output'!J220)), IF(ISNUMBER(SEARCH("0/",'Model output'!J220)),0,IF(ISNUMBER(SEARCH("/",'Model output'!J220)), VALUE(LEFT('Model output'!J220, SEARCH("/",'Model output'!J220)-1)),1)))))</f>
        <v>3</v>
      </c>
      <c r="K221" t="str" cm="1">
        <f t="array" ref="K221">IF(COUNT(FIND({0,1,2,3,4,5,6,7,8,9},'Model output'!K220))&gt;0,'Model output'!K220,"")</f>
        <v/>
      </c>
      <c r="L221" s="8" t="str">
        <f t="shared" si="46"/>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 (for dominant tumor), Papillary carcinoma follicular variant (for second tumor)</v>
      </c>
      <c r="P221" t="str">
        <f>IF('Model output'!N220="","",'Model output'!N220)</f>
        <v>5.1cm (for dominant tumor), 0.2 cm (for second tumor)</v>
      </c>
      <c r="Q221" t="str">
        <f t="shared" si="55"/>
        <v>5.1cm,0.2cm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 ""))</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7" t="str">
        <f>IF('Model output'!S220="","",'Model output'!S220)</f>
        <v>Not identified</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Yes</v>
      </c>
      <c r="AB221" t="str">
        <f>IF(AA221&lt;&gt;"Yes","",IF(OR('Model output'!U220="",ISNUMBER(SEARCH("Not identified",'Model output'!U220))),"",'Model output'!U220))</f>
        <v>Negative for nuclear transformation of beta-catenin</v>
      </c>
      <c r="AC221" s="1" t="str">
        <f>IF(OR('Model output'!V220="", 'Model output'!V220="No", AND(ISERROR(SEARCH("Positive",'Model output'!V220)), ISNUMBER(SEARCH("Negative",'Model output'!V220))), AND(ISNUMBER(SEARCH("Uninvolved",'Model output'!V220)),NOT(ISNUMBER(SEARCH("margins involved",'Model output'!V220)))), ISNUMBER(SEARCH("not involved",'Model output'!V220)), ISNUMBER(SEARCH("None",'Model output'!V220)), ISNUMBER(SEARCH("Free",'Model output'!V220)), ISNUMBER(SEARCH("1 mm",'Model output'!V220)), ISNUMBER(SEARCH("0.1 CM",'Model output'!V220)), ISNUMBER(SEARCH("less than 0.2 mm",'Model output'!V220)), ISNUMBER(SEARCH("less than 0.5 mm",'Model output'!V220)), ISNUMBER(SEARCH("less than 1.0 mm",'Model output'!V220)), ISNUMBER(SEARCH("noted very close",'Model output'!V220)), ISNUMBER(SEARCH("abut",'Model output'!V220)), ISNUMBER(SEARCH("not mentioned",'Model output'!V220)), ISNUMBER(SEARCH("Cannot be assessed",'Model output'!V220)), ISNUMBER(SEARCH("Not specified",'Model output'!V220)), ISNUMBER(SEARCH("Lymphocyte invasion - present",'Model output'!V220))), "negative", "positive")</f>
        <v>negative</v>
      </c>
      <c r="AE221" s="35"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6" t="str">
        <f t="shared" si="47"/>
        <v>3a</v>
      </c>
      <c r="AG221" s="36" t="str">
        <f t="shared" si="48"/>
        <v>1a</v>
      </c>
      <c r="AH221" s="36" t="str">
        <f t="shared" si="49"/>
        <v>0</v>
      </c>
      <c r="AI221" s="42" t="str">
        <f t="shared" si="50"/>
        <v>I</v>
      </c>
      <c r="AJ221" s="39" t="s">
        <v>846</v>
      </c>
      <c r="AK221" s="41" t="s">
        <v>1092</v>
      </c>
      <c r="AL221" s="41" t="s">
        <v>667</v>
      </c>
      <c r="AM221" s="41" t="s">
        <v>1091</v>
      </c>
      <c r="AN221" s="41" t="s">
        <v>69</v>
      </c>
      <c r="AO221" s="23">
        <f t="shared" ca="1" si="51"/>
        <v>1</v>
      </c>
      <c r="AP221" s="1">
        <f t="shared" si="52"/>
        <v>1</v>
      </c>
      <c r="AQ221" s="1">
        <f t="shared" si="53"/>
        <v>1</v>
      </c>
      <c r="AR221" s="1">
        <f t="shared" si="54"/>
        <v>1</v>
      </c>
      <c r="AS221" s="15">
        <f t="shared" si="56"/>
        <v>1</v>
      </c>
    </row>
    <row r="222" spans="1:45">
      <c r="A222" t="str">
        <f>'Model output'!A221</f>
        <v>TCGA-EM-A4FV</v>
      </c>
      <c r="B222" s="33">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5"/>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output'!G221)),AND(ISNUMBER(SEARCH("2",'Model output'!G221)),NOT(ISNUMBER(SEARCH("1 of 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output'!H221="","negative",IF(OR(ISNUMBER(SEARCH("lymph node",'Model output'!H221)),ISNUMBER(SEARCH("gland",'Model output'!H221)),ISNUMBER(SEARCH("lobe",'Model output'!H221)),ISNUMBER(SEARCH("isthmus",'Model output'!H221)),ISNUMBER(SEARCH("mediastinum",'Model output'!H221)),ISNUMBER(SEARCH("Not mentioned",'Model output'!H221)), ISNUMBER(SEARCH("Not applicable",'Model output'!H221)), ISNUMBER(SEARCH("paratracheal",'Model output'!H221)),ISNUMBER(SEARCH("fibroadipose tissue",'Model output'!H221)),ISNUMBER(SEARCH("thyroid node",'Model output'!H221)),ISNUMBER(SEARCH("skeletal muscle",'Model output'!H221)),ISNUMBER(SEARCH("right",'Model output'!H221)),ISNUMBER(SEARCH("left",'Model output'!H221)),ISNUMBER(SEARCH("Not specified",'Model output'!H221))),"negative","positive"))</f>
        <v>negative</v>
      </c>
      <c r="I222">
        <f>IF(OR('Model output'!I221="",'Model output'!I221="Not answered",'Model output'!I221="Not mentioned"),"",IF(ISNUMBER('Model output'!I221),'Model output'!I221,1))</f>
        <v>5</v>
      </c>
      <c r="J222">
        <f>IF(OR('Model output'!J221="",'Model output'!J221="Not answered",'Model output'!J221="Not mentioned"),"",IF(AND(ISNUMBER('Model output'!J221),'Model output'!J221&lt;=I222),'Model output'!J221,IF(AND(ISNUMBER('Model output'!J221), 'Model output'!J221&gt;=DATE(2024,1,1)), MIN(DAY('Model output'!J221), MONTH('Model output'!J221), YEAR('Model output'!J221)), IF(ISNUMBER(SEARCH("0/",'Model output'!J221)),0,IF(ISNUMBER(SEARCH("/",'Model output'!J221)), VALUE(LEFT('Model output'!J221, SEARCH("/",'Model output'!J221)-1)),1)))))</f>
        <v>0</v>
      </c>
      <c r="K222" t="str" cm="1">
        <f t="array" ref="K222">IF(COUNT(FIND({0,1,2,3,4,5,6,7,8,9},'Model output'!K221))&gt;0,'Model output'!K221,"")</f>
        <v/>
      </c>
      <c r="L222" s="8" t="str">
        <f t="shared" si="46"/>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1.3cm</v>
      </c>
      <c r="Q222" t="str">
        <f t="shared" si="55"/>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 ""))</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7"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No</v>
      </c>
      <c r="AB222" t="str">
        <f>IF(AA222&lt;&gt;"Yes","",IF(OR('Model output'!U221="",ISNUMBER(SEARCH("Not identified",'Model output'!U221))),"",'Model output'!U221))</f>
        <v/>
      </c>
      <c r="AC222" s="1" t="str">
        <f>IF(OR('Model output'!V221="", 'Model output'!V221="No", AND(ISERROR(SEARCH("Positive",'Model output'!V221)), ISNUMBER(SEARCH("Negative",'Model output'!V221))), AND(ISNUMBER(SEARCH("Uninvolved",'Model output'!V221)),NOT(ISNUMBER(SEARCH("margins involved",'Model output'!V221)))), ISNUMBER(SEARCH("not involved",'Model output'!V221)), ISNUMBER(SEARCH("None",'Model output'!V221)), ISNUMBER(SEARCH("Free",'Model output'!V221)), ISNUMBER(SEARCH("1 mm",'Model output'!V221)), ISNUMBER(SEARCH("0.1 CM",'Model output'!V221)), ISNUMBER(SEARCH("less than 0.2 mm",'Model output'!V221)), ISNUMBER(SEARCH("less than 0.5 mm",'Model output'!V221)), ISNUMBER(SEARCH("less than 1.0 mm",'Model output'!V221)), ISNUMBER(SEARCH("noted very close",'Model output'!V221)), ISNUMBER(SEARCH("abut",'Model output'!V221)), ISNUMBER(SEARCH("not mentioned",'Model output'!V221)), ISNUMBER(SEARCH("Cannot be assessed",'Model output'!V221)), ISNUMBER(SEARCH("Not specified",'Model output'!V221)), ISNUMBER(SEARCH("Lymphocyte invasion - present",'Model output'!V221))), "negative", "positive")</f>
        <v>negative</v>
      </c>
      <c r="AE222" s="35"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6" t="str">
        <f t="shared" si="47"/>
        <v>1b</v>
      </c>
      <c r="AG222" s="36" t="str">
        <f t="shared" si="48"/>
        <v>0</v>
      </c>
      <c r="AH222" s="36" t="str">
        <f t="shared" si="49"/>
        <v>0</v>
      </c>
      <c r="AI222" s="42" t="str">
        <f t="shared" si="50"/>
        <v>I</v>
      </c>
      <c r="AJ222" s="39" t="s">
        <v>844</v>
      </c>
      <c r="AK222" s="41" t="s">
        <v>1087</v>
      </c>
      <c r="AL222" s="41" t="s">
        <v>1088</v>
      </c>
      <c r="AM222" s="41" t="s">
        <v>1091</v>
      </c>
      <c r="AN222" s="41" t="s">
        <v>69</v>
      </c>
      <c r="AO222" s="23">
        <f t="shared" ca="1" si="51"/>
        <v>1</v>
      </c>
      <c r="AP222" s="1">
        <f t="shared" si="52"/>
        <v>1</v>
      </c>
      <c r="AQ222" s="1">
        <f t="shared" si="53"/>
        <v>1</v>
      </c>
      <c r="AR222" s="1">
        <f t="shared" si="54"/>
        <v>1</v>
      </c>
      <c r="AS222" s="15">
        <f t="shared" si="56"/>
        <v>1</v>
      </c>
    </row>
    <row r="223" spans="1:45">
      <c r="A223" t="str">
        <f>'Model output'!A222</f>
        <v>TCGA-EM-A4G1</v>
      </c>
      <c r="B223" s="33">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5"/>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output'!G222)),AND(ISNUMBER(SEARCH("2",'Model output'!G222)),NOT(ISNUMBER(SEARCH("1 of 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output'!H222="","negative",IF(OR(ISNUMBER(SEARCH("lymph node",'Model output'!H222)),ISNUMBER(SEARCH("gland",'Model output'!H222)),ISNUMBER(SEARCH("lobe",'Model output'!H222)),ISNUMBER(SEARCH("isthmus",'Model output'!H222)),ISNUMBER(SEARCH("mediastinum",'Model output'!H222)),ISNUMBER(SEARCH("Not mentioned",'Model output'!H222)), ISNUMBER(SEARCH("Not applicable",'Model output'!H222)), ISNUMBER(SEARCH("paratracheal",'Model output'!H222)),ISNUMBER(SEARCH("fibroadipose tissue",'Model output'!H222)),ISNUMBER(SEARCH("thyroid node",'Model output'!H222)),ISNUMBER(SEARCH("skeletal muscle",'Model output'!H222)),ISNUMBER(SEARCH("right",'Model output'!H222)),ISNUMBER(SEARCH("left",'Model output'!H222)),ISNUMBER(SEARCH("Not specified",'Model output'!H222))),"negative","positive"))</f>
        <v>negative</v>
      </c>
      <c r="I223">
        <f>IF(OR('Model output'!I222="",'Model output'!I222="Not answered",'Model output'!I222="Not mentioned"),"",IF(ISNUMBER('Model output'!I222),'Model output'!I222,1))</f>
        <v>2</v>
      </c>
      <c r="J223">
        <f>IF(OR('Model output'!J222="",'Model output'!J222="Not answered",'Model output'!J222="Not mentioned"),"",IF(AND(ISNUMBER('Model output'!J222),'Model output'!J222&lt;=I223),'Model output'!J222,IF(AND(ISNUMBER('Model output'!J222), 'Model output'!J222&gt;=DATE(2024,1,1)), MIN(DAY('Model output'!J222), MONTH('Model output'!J222), YEAR('Model output'!J222)), IF(ISNUMBER(SEARCH("0/",'Model output'!J222)),0,IF(ISNUMBER(SEARCH("/",'Model output'!J222)), VALUE(LEFT('Model output'!J222, SEARCH("/",'Model output'!J222)-1)),1)))))</f>
        <v>0</v>
      </c>
      <c r="K223" t="str" cm="1">
        <f t="array" ref="K223">IF(COUNT(FIND({0,1,2,3,4,5,6,7,8,9},'Model output'!K222))&gt;0,'Model output'!K222,"")</f>
        <v/>
      </c>
      <c r="L223" s="8" t="str">
        <f t="shared" si="46"/>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Papillary carcinoma, follicular variant</v>
      </c>
      <c r="P223" t="str">
        <f>IF('Model output'!N222="","",'Model output'!N222)</f>
        <v>1.7 cm</v>
      </c>
      <c r="Q223" t="str">
        <f t="shared" si="55"/>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 ""))</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7"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1" t="str">
        <f>IF(OR('Model output'!V222="", 'Model output'!V222="No", AND(ISERROR(SEARCH("Positive",'Model output'!V222)), ISNUMBER(SEARCH("Negative",'Model output'!V222))), AND(ISNUMBER(SEARCH("Uninvolved",'Model output'!V222)),NOT(ISNUMBER(SEARCH("margins involved",'Model output'!V222)))), ISNUMBER(SEARCH("not involved",'Model output'!V222)), ISNUMBER(SEARCH("None",'Model output'!V222)), ISNUMBER(SEARCH("Free",'Model output'!V222)), ISNUMBER(SEARCH("1 mm",'Model output'!V222)), ISNUMBER(SEARCH("0.1 CM",'Model output'!V222)), ISNUMBER(SEARCH("less than 0.2 mm",'Model output'!V222)), ISNUMBER(SEARCH("less than 0.5 mm",'Model output'!V222)), ISNUMBER(SEARCH("less than 1.0 mm",'Model output'!V222)), ISNUMBER(SEARCH("noted very close",'Model output'!V222)), ISNUMBER(SEARCH("abut",'Model output'!V222)), ISNUMBER(SEARCH("not mentioned",'Model output'!V222)), ISNUMBER(SEARCH("Cannot be assessed",'Model output'!V222)), ISNUMBER(SEARCH("Not specified",'Model output'!V222)), ISNUMBER(SEARCH("Lymphocyte invasion - present",'Model output'!V222))), "negative", "positive")</f>
        <v>negative</v>
      </c>
      <c r="AE223" s="35"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6" t="str">
        <f t="shared" si="47"/>
        <v>1b</v>
      </c>
      <c r="AG223" s="36" t="str">
        <f t="shared" si="48"/>
        <v>0</v>
      </c>
      <c r="AH223" s="36" t="str">
        <f t="shared" si="49"/>
        <v>0</v>
      </c>
      <c r="AI223" s="42" t="str">
        <f t="shared" si="50"/>
        <v>I</v>
      </c>
      <c r="AJ223" s="39" t="s">
        <v>844</v>
      </c>
      <c r="AK223" s="41" t="s">
        <v>1087</v>
      </c>
      <c r="AL223" s="41" t="s">
        <v>1088</v>
      </c>
      <c r="AM223" s="41" t="s">
        <v>1091</v>
      </c>
      <c r="AN223" s="41" t="s">
        <v>69</v>
      </c>
      <c r="AO223" s="23">
        <f t="shared" ca="1" si="51"/>
        <v>1</v>
      </c>
      <c r="AP223" s="1">
        <f t="shared" si="52"/>
        <v>1</v>
      </c>
      <c r="AQ223" s="1">
        <f t="shared" si="53"/>
        <v>1</v>
      </c>
      <c r="AR223" s="1">
        <f t="shared" si="54"/>
        <v>1</v>
      </c>
      <c r="AS223" s="15">
        <f t="shared" si="56"/>
        <v>1</v>
      </c>
    </row>
    <row r="224" spans="1:45">
      <c r="A224" t="str">
        <f>'Model output'!A223</f>
        <v>TCGA-ET-A25L</v>
      </c>
      <c r="B224" s="33">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5"/>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output'!G223)),AND(ISNUMBER(SEARCH("2",'Model output'!G223)),NOT(ISNUMBER(SEARCH("1 of 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output'!H223="","negative",IF(OR(ISNUMBER(SEARCH("lymph node",'Model output'!H223)),ISNUMBER(SEARCH("gland",'Model output'!H223)),ISNUMBER(SEARCH("lobe",'Model output'!H223)),ISNUMBER(SEARCH("isthmus",'Model output'!H223)),ISNUMBER(SEARCH("mediastinum",'Model output'!H223)),ISNUMBER(SEARCH("Not mentioned",'Model output'!H223)), ISNUMBER(SEARCH("Not applicable",'Model output'!H223)), ISNUMBER(SEARCH("paratracheal",'Model output'!H223)),ISNUMBER(SEARCH("fibroadipose tissue",'Model output'!H223)),ISNUMBER(SEARCH("thyroid node",'Model output'!H223)),ISNUMBER(SEARCH("skeletal muscle",'Model output'!H223)),ISNUMBER(SEARCH("right",'Model output'!H223)),ISNUMBER(SEARCH("left",'Model output'!H223)),ISNUMBER(SEARCH("Not specified",'Model output'!H223))),"negative","positive"))</f>
        <v>negative</v>
      </c>
      <c r="I224">
        <f>IF(OR('Model output'!I223="",'Model output'!I223="Not answered",'Model output'!I223="Not mentioned"),"",IF(ISNUMBER('Model output'!I223),'Model output'!I223,1))</f>
        <v>12</v>
      </c>
      <c r="J224">
        <f>IF(OR('Model output'!J223="",'Model output'!J223="Not answered",'Model output'!J223="Not mentioned"),"",IF(AND(ISNUMBER('Model output'!J223),'Model output'!J223&lt;=I224),'Model output'!J223,IF(AND(ISNUMBER('Model output'!J223), 'Model output'!J223&gt;=DATE(2024,1,1)), MIN(DAY('Model output'!J223), MONTH('Model output'!J223), YEAR('Model output'!J223)), IF(ISNUMBER(SEARCH("0/",'Model output'!J223)),0,IF(ISNUMBER(SEARCH("/",'Model output'!J223)), VALUE(LEFT('Model output'!J223, SEARCH("/",'Model output'!J223)-1)),1)))))</f>
        <v>2</v>
      </c>
      <c r="K224" t="str" cm="1">
        <f t="array" ref="K224">IF(COUNT(FIND({0,1,2,3,4,5,6,7,8,9},'Model output'!K223))&gt;0,'Model output'!K223,"")</f>
        <v>0.9 cm</v>
      </c>
      <c r="L224" s="8" t="str">
        <f t="shared" si="46"/>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 with focal tall cell features</v>
      </c>
      <c r="O224" t="str">
        <f>IF('Model output'!M223="","",'Model output'!M223)</f>
        <v/>
      </c>
      <c r="P224" t="str">
        <f>IF('Model output'!N223="","",'Model output'!N223)</f>
        <v>3.0 cm</v>
      </c>
      <c r="Q224" t="str">
        <f t="shared" si="55"/>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 ""))</f>
        <v>Minimal extrathyroidal extension into left inferior pole parathyroid gland</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7" t="str">
        <f>IF('Model output'!S223="","",'Model output'!S223)</f>
        <v>Yes</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1" t="str">
        <f>IF(OR('Model output'!V223="", 'Model output'!V223="No", AND(ISERROR(SEARCH("Positive",'Model output'!V223)), ISNUMBER(SEARCH("Negative",'Model output'!V223))), AND(ISNUMBER(SEARCH("Uninvolved",'Model output'!V223)),NOT(ISNUMBER(SEARCH("margins involved",'Model output'!V223)))), ISNUMBER(SEARCH("not involved",'Model output'!V223)), ISNUMBER(SEARCH("None",'Model output'!V223)), ISNUMBER(SEARCH("Free",'Model output'!V223)), ISNUMBER(SEARCH("1 mm",'Model output'!V223)), ISNUMBER(SEARCH("0.1 CM",'Model output'!V223)), ISNUMBER(SEARCH("less than 0.2 mm",'Model output'!V223)), ISNUMBER(SEARCH("less than 0.5 mm",'Model output'!V223)), ISNUMBER(SEARCH("less than 1.0 mm",'Model output'!V223)), ISNUMBER(SEARCH("noted very close",'Model output'!V223)), ISNUMBER(SEARCH("abut",'Model output'!V223)), ISNUMBER(SEARCH("not mentioned",'Model output'!V223)), ISNUMBER(SEARCH("Cannot be assessed",'Model output'!V223)), ISNUMBER(SEARCH("Not specified",'Model output'!V223)), ISNUMBER(SEARCH("Lymphocyte invasion - present",'Model output'!V223))), "negative", "positive")</f>
        <v>positive</v>
      </c>
      <c r="AE224" s="35"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6" t="str">
        <f t="shared" si="47"/>
        <v>2</v>
      </c>
      <c r="AG224" s="36" t="str">
        <f t="shared" si="48"/>
        <v>1b</v>
      </c>
      <c r="AH224" s="36" t="str">
        <f t="shared" si="49"/>
        <v>0</v>
      </c>
      <c r="AI224" s="42" t="str">
        <f t="shared" si="50"/>
        <v>I</v>
      </c>
      <c r="AJ224" s="39" t="s">
        <v>843</v>
      </c>
      <c r="AK224" s="41" t="s">
        <v>1090</v>
      </c>
      <c r="AL224" s="41" t="s">
        <v>1087</v>
      </c>
      <c r="AM224" s="41" t="s">
        <v>1091</v>
      </c>
      <c r="AN224" s="41" t="s">
        <v>69</v>
      </c>
      <c r="AO224" s="23">
        <f t="shared" si="51"/>
        <v>1</v>
      </c>
      <c r="AP224" s="1">
        <f t="shared" si="52"/>
        <v>1</v>
      </c>
      <c r="AQ224" s="1">
        <f t="shared" si="53"/>
        <v>1</v>
      </c>
      <c r="AR224" s="1">
        <f t="shared" si="54"/>
        <v>1</v>
      </c>
      <c r="AS224" s="15">
        <f t="shared" si="56"/>
        <v>1</v>
      </c>
    </row>
    <row r="225" spans="1:45">
      <c r="A225" t="str">
        <f>'Model output'!A224</f>
        <v>TCGA-ET-A25M</v>
      </c>
      <c r="B225" s="33">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7">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output'!G224)),AND(ISNUMBER(SEARCH("2",'Model output'!G224)),NOT(ISNUMBER(SEARCH("1 of 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output'!H224="","negative",IF(OR(ISNUMBER(SEARCH("lymph node",'Model output'!H224)),ISNUMBER(SEARCH("gland",'Model output'!H224)),ISNUMBER(SEARCH("lobe",'Model output'!H224)),ISNUMBER(SEARCH("isthmus",'Model output'!H224)),ISNUMBER(SEARCH("mediastinum",'Model output'!H224)),ISNUMBER(SEARCH("Not mentioned",'Model output'!H224)), ISNUMBER(SEARCH("Not applicable",'Model output'!H224)), ISNUMBER(SEARCH("paratracheal",'Model output'!H224)),ISNUMBER(SEARCH("fibroadipose tissue",'Model output'!H224)),ISNUMBER(SEARCH("thyroid node",'Model output'!H224)),ISNUMBER(SEARCH("skeletal muscle",'Model output'!H224)),ISNUMBER(SEARCH("right",'Model output'!H224)),ISNUMBER(SEARCH("left",'Model output'!H224)),ISNUMBER(SEARCH("Not specified",'Model output'!H224))),"negative","positive"))</f>
        <v>negative</v>
      </c>
      <c r="I225">
        <f>IF(OR('Model output'!I224="",'Model output'!I224="Not answered",'Model output'!I224="Not mentioned"),"",IF(ISNUMBER('Model output'!I224),'Model output'!I224,1))</f>
        <v>9</v>
      </c>
      <c r="J225">
        <f>IF(OR('Model output'!J224="",'Model output'!J224="Not answered",'Model output'!J224="Not mentioned"),"",IF(AND(ISNUMBER('Model output'!J224),'Model output'!J224&lt;=I225),'Model output'!J224,IF(AND(ISNUMBER('Model output'!J224), 'Model output'!J224&gt;=DATE(2024,1,1)), MIN(DAY('Model output'!J224), MONTH('Model output'!J224), YEAR('Model output'!J224)), IF(ISNUMBER(SEARCH("0/",'Model output'!J224)),0,IF(ISNUMBER(SEARCH("/",'Model output'!J224)), VALUE(LEFT('Model output'!J224, SEARCH("/",'Model output'!J224)-1)),1)))))</f>
        <v>1</v>
      </c>
      <c r="K225" t="str" cm="1">
        <f t="array" ref="K225">IF(COUNT(FIND({0,1,2,3,4,5,6,7,8,9},'Model output'!K224))&gt;0,'Model output'!K224,"")</f>
        <v/>
      </c>
      <c r="L225" s="8" t="str">
        <f t="shared" si="46"/>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
      </c>
      <c r="P225" t="str">
        <f>IF('Model output'!N224="","",'Model output'!N224)</f>
        <v>2.5 cm</v>
      </c>
      <c r="Q225" t="str">
        <f t="shared" si="55"/>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 ""))</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7"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1" t="str">
        <f>IF(OR('Model output'!V224="", 'Model output'!V224="No", AND(ISERROR(SEARCH("Positive",'Model output'!V224)), ISNUMBER(SEARCH("Negative",'Model output'!V224))), AND(ISNUMBER(SEARCH("Uninvolved",'Model output'!V224)),NOT(ISNUMBER(SEARCH("margins involved",'Model output'!V224)))), ISNUMBER(SEARCH("not involved",'Model output'!V224)), ISNUMBER(SEARCH("None",'Model output'!V224)), ISNUMBER(SEARCH("Free",'Model output'!V224)), ISNUMBER(SEARCH("1 mm",'Model output'!V224)), ISNUMBER(SEARCH("0.1 CM",'Model output'!V224)), ISNUMBER(SEARCH("less than 0.2 mm",'Model output'!V224)), ISNUMBER(SEARCH("less than 0.5 mm",'Model output'!V224)), ISNUMBER(SEARCH("less than 1.0 mm",'Model output'!V224)), ISNUMBER(SEARCH("noted very close",'Model output'!V224)), ISNUMBER(SEARCH("abut",'Model output'!V224)), ISNUMBER(SEARCH("not mentioned",'Model output'!V224)), ISNUMBER(SEARCH("Cannot be assessed",'Model output'!V224)), ISNUMBER(SEARCH("Not specified",'Model output'!V224)), ISNUMBER(SEARCH("Lymphocyte invasion - present",'Model output'!V224))), "negative", "positive")</f>
        <v>negative</v>
      </c>
      <c r="AE225" s="35"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6" t="str">
        <f t="shared" si="47"/>
        <v>2</v>
      </c>
      <c r="AG225" s="36" t="str">
        <f t="shared" si="48"/>
        <v>1a</v>
      </c>
      <c r="AH225" s="36" t="str">
        <f t="shared" si="49"/>
        <v>0</v>
      </c>
      <c r="AI225" s="42" t="str">
        <f t="shared" si="50"/>
        <v>I</v>
      </c>
      <c r="AJ225" s="39" t="s">
        <v>844</v>
      </c>
      <c r="AK225" s="41" t="s">
        <v>1090</v>
      </c>
      <c r="AL225" s="41" t="s">
        <v>667</v>
      </c>
      <c r="AM225" s="41" t="s">
        <v>1091</v>
      </c>
      <c r="AN225" s="41" t="s">
        <v>69</v>
      </c>
      <c r="AO225" s="23">
        <f t="shared" ca="1" si="51"/>
        <v>1</v>
      </c>
      <c r="AP225" s="1">
        <f t="shared" si="52"/>
        <v>1</v>
      </c>
      <c r="AQ225" s="1">
        <f t="shared" si="53"/>
        <v>1</v>
      </c>
      <c r="AR225" s="1">
        <f t="shared" si="54"/>
        <v>1</v>
      </c>
      <c r="AS225" s="15">
        <f t="shared" si="56"/>
        <v>1</v>
      </c>
    </row>
    <row r="226" spans="1:45">
      <c r="A226" t="str">
        <f>'Model output'!A225</f>
        <v>TCGA-ET-A25R</v>
      </c>
      <c r="B226" s="33">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57"/>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output'!G225)),AND(ISNUMBER(SEARCH("2",'Model output'!G225)),NOT(ISNUMBER(SEARCH("1 of 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output'!H225="","negative",IF(OR(ISNUMBER(SEARCH("lymph node",'Model output'!H225)),ISNUMBER(SEARCH("gland",'Model output'!H225)),ISNUMBER(SEARCH("lobe",'Model output'!H225)),ISNUMBER(SEARCH("isthmus",'Model output'!H225)),ISNUMBER(SEARCH("mediastinum",'Model output'!H225)),ISNUMBER(SEARCH("Not mentioned",'Model output'!H225)), ISNUMBER(SEARCH("Not applicable",'Model output'!H225)), ISNUMBER(SEARCH("paratracheal",'Model output'!H225)),ISNUMBER(SEARCH("fibroadipose tissue",'Model output'!H225)),ISNUMBER(SEARCH("thyroid node",'Model output'!H225)),ISNUMBER(SEARCH("skeletal muscle",'Model output'!H225)),ISNUMBER(SEARCH("right",'Model output'!H225)),ISNUMBER(SEARCH("left",'Model output'!H225)),ISNUMBER(SEARCH("Not specified",'Model output'!H225))),"negative","positive"))</f>
        <v>negative</v>
      </c>
      <c r="I226">
        <f>IF(OR('Model output'!I225="",'Model output'!I225="Not answered",'Model output'!I225="Not mentioned"),"",IF(ISNUMBER('Model output'!I225),'Model output'!I225,1))</f>
        <v>0</v>
      </c>
      <c r="J226">
        <f>IF(OR('Model output'!J225="",'Model output'!J225="Not answered",'Model output'!J225="Not mentioned"),"",IF(AND(ISNUMBER('Model output'!J225),'Model output'!J225&lt;=I226),'Model output'!J225,IF(AND(ISNUMBER('Model output'!J225), 'Model output'!J225&gt;=DATE(2024,1,1)), MIN(DAY('Model output'!J225), MONTH('Model output'!J225), YEAR('Model output'!J225)), IF(ISNUMBER(SEARCH("0/",'Model output'!J225)),0,IF(ISNUMBER(SEARCH("/",'Model output'!J225)), VALUE(LEFT('Model output'!J225, SEARCH("/",'Model output'!J225)-1)),1)))))</f>
        <v>0</v>
      </c>
      <c r="K226" t="str" cm="1">
        <f t="array" ref="K226">IF(COUNT(FIND({0,1,2,3,4,5,6,7,8,9},'Model output'!K225))&gt;0,'Model output'!K225,"")</f>
        <v/>
      </c>
      <c r="L226" s="8" t="str">
        <f t="shared" si="46"/>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55"/>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 ""))</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7" t="str">
        <f>IF('Model output'!S225="","",'Model output'!S225)</f>
        <v>minimal</v>
      </c>
      <c r="Y226" t="str">
        <f>IF(OR('Model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1" t="str">
        <f>IF(OR('Model output'!V225="", 'Model output'!V225="No", AND(ISERROR(SEARCH("Positive",'Model output'!V225)), ISNUMBER(SEARCH("Negative",'Model output'!V225))), AND(ISNUMBER(SEARCH("Uninvolved",'Model output'!V225)),NOT(ISNUMBER(SEARCH("margins involved",'Model output'!V225)))), ISNUMBER(SEARCH("not involved",'Model output'!V225)), ISNUMBER(SEARCH("None",'Model output'!V225)), ISNUMBER(SEARCH("Free",'Model output'!V225)), ISNUMBER(SEARCH("1 mm",'Model output'!V225)), ISNUMBER(SEARCH("0.1 CM",'Model output'!V225)), ISNUMBER(SEARCH("less than 0.2 mm",'Model output'!V225)), ISNUMBER(SEARCH("less than 0.5 mm",'Model output'!V225)), ISNUMBER(SEARCH("less than 1.0 mm",'Model output'!V225)), ISNUMBER(SEARCH("noted very close",'Model output'!V225)), ISNUMBER(SEARCH("abut",'Model output'!V225)), ISNUMBER(SEARCH("not mentioned",'Model output'!V225)), ISNUMBER(SEARCH("Cannot be assessed",'Model output'!V225)), ISNUMBER(SEARCH("Not specified",'Model output'!V225)), ISNUMBER(SEARCH("Lymphocyte invasion - present",'Model output'!V225))), "negative", "positive")</f>
        <v>negative</v>
      </c>
      <c r="AE226" s="35"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6" t="str">
        <f t="shared" si="47"/>
        <v>2</v>
      </c>
      <c r="AG226" s="36" t="str">
        <f t="shared" si="48"/>
        <v>0</v>
      </c>
      <c r="AH226" s="36" t="str">
        <f t="shared" si="49"/>
        <v>0</v>
      </c>
      <c r="AI226" s="42" t="str">
        <f t="shared" si="50"/>
        <v>I</v>
      </c>
      <c r="AJ226" s="39" t="s">
        <v>846</v>
      </c>
      <c r="AK226" s="41" t="s">
        <v>1090</v>
      </c>
      <c r="AL226" s="41" t="s">
        <v>1091</v>
      </c>
      <c r="AM226" s="41" t="s">
        <v>1091</v>
      </c>
      <c r="AN226" s="41" t="s">
        <v>69</v>
      </c>
      <c r="AO226" s="23">
        <f t="shared" ca="1" si="51"/>
        <v>1</v>
      </c>
      <c r="AP226" s="1">
        <f t="shared" si="52"/>
        <v>1</v>
      </c>
      <c r="AQ226" s="1">
        <f t="shared" si="53"/>
        <v>1</v>
      </c>
      <c r="AR226" s="1">
        <f t="shared" si="54"/>
        <v>1</v>
      </c>
      <c r="AS226" s="15">
        <f t="shared" si="56"/>
        <v>1</v>
      </c>
    </row>
    <row r="227" spans="1:45">
      <c r="A227" t="str">
        <f>'Model output'!A226</f>
        <v>TCGA-ET-A2MY</v>
      </c>
      <c r="B227" s="33">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7"/>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output'!G226)),AND(ISNUMBER(SEARCH("2",'Model output'!G226)),NOT(ISNUMBER(SEARCH("1 of 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output'!H226="","negative",IF(OR(ISNUMBER(SEARCH("lymph node",'Model output'!H226)),ISNUMBER(SEARCH("gland",'Model output'!H226)),ISNUMBER(SEARCH("lobe",'Model output'!H226)),ISNUMBER(SEARCH("isthmus",'Model output'!H226)),ISNUMBER(SEARCH("mediastinum",'Model output'!H226)),ISNUMBER(SEARCH("Not mentioned",'Model output'!H226)), ISNUMBER(SEARCH("Not applicable",'Model output'!H226)), ISNUMBER(SEARCH("paratracheal",'Model output'!H226)),ISNUMBER(SEARCH("fibroadipose tissue",'Model output'!H226)),ISNUMBER(SEARCH("thyroid node",'Model output'!H226)),ISNUMBER(SEARCH("skeletal muscle",'Model output'!H226)),ISNUMBER(SEARCH("right",'Model output'!H226)),ISNUMBER(SEARCH("left",'Model output'!H226)),ISNUMBER(SEARCH("Not specified",'Model output'!H226))),"negative","positive"))</f>
        <v>negative</v>
      </c>
      <c r="I227">
        <f>IF(OR('Model output'!I226="",'Model output'!I226="Not answered",'Model output'!I226="Not mentioned"),"",IF(ISNUMBER('Model output'!I226),'Model output'!I226,1))</f>
        <v>0</v>
      </c>
      <c r="J227">
        <f>IF(OR('Model output'!J226="",'Model output'!J226="Not answered",'Model output'!J226="Not mentioned"),"",IF(AND(ISNUMBER('Model output'!J226),'Model output'!J226&lt;=I227),'Model output'!J226,IF(AND(ISNUMBER('Model output'!J226), 'Model output'!J226&gt;=DATE(2024,1,1)), MIN(DAY('Model output'!J226), MONTH('Model output'!J226), YEAR('Model output'!J226)), IF(ISNUMBER(SEARCH("0/",'Model output'!J226)),0,IF(ISNUMBER(SEARCH("/",'Model output'!J226)), VALUE(LEFT('Model output'!J226, SEARCH("/",'Model output'!J226)-1)),1)))))</f>
        <v>0</v>
      </c>
      <c r="K227" t="str" cm="1">
        <f t="array" ref="K227">IF(COUNT(FIND({0,1,2,3,4,5,6,7,8,9},'Model output'!K226))&gt;0,'Model output'!K226,"")</f>
        <v/>
      </c>
      <c r="L227" s="8" t="str">
        <f t="shared" si="4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55"/>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 ""))</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7"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1" t="str">
        <f>IF(OR('Model output'!V226="", 'Model output'!V226="No", AND(ISERROR(SEARCH("Positive",'Model output'!V226)), ISNUMBER(SEARCH("Negative",'Model output'!V226))), AND(ISNUMBER(SEARCH("Uninvolved",'Model output'!V226)),NOT(ISNUMBER(SEARCH("margins involved",'Model output'!V226)))), ISNUMBER(SEARCH("not involved",'Model output'!V226)), ISNUMBER(SEARCH("None",'Model output'!V226)), ISNUMBER(SEARCH("Free",'Model output'!V226)), ISNUMBER(SEARCH("1 mm",'Model output'!V226)), ISNUMBER(SEARCH("0.1 CM",'Model output'!V226)), ISNUMBER(SEARCH("less than 0.2 mm",'Model output'!V226)), ISNUMBER(SEARCH("less than 0.5 mm",'Model output'!V226)), ISNUMBER(SEARCH("less than 1.0 mm",'Model output'!V226)), ISNUMBER(SEARCH("noted very close",'Model output'!V226)), ISNUMBER(SEARCH("abut",'Model output'!V226)), ISNUMBER(SEARCH("not mentioned",'Model output'!V226)), ISNUMBER(SEARCH("Cannot be assessed",'Model output'!V226)), ISNUMBER(SEARCH("Not specified",'Model output'!V226)), ISNUMBER(SEARCH("Lymphocyte invasion - present",'Model output'!V226))), "negative", "positive")</f>
        <v>negative</v>
      </c>
      <c r="AE227" s="35"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6" t="str">
        <f t="shared" si="47"/>
        <v>1b</v>
      </c>
      <c r="AG227" s="36" t="str">
        <f t="shared" si="48"/>
        <v>0</v>
      </c>
      <c r="AH227" s="36" t="str">
        <f t="shared" si="49"/>
        <v>0</v>
      </c>
      <c r="AI227" s="42" t="str">
        <f t="shared" si="50"/>
        <v>I</v>
      </c>
      <c r="AJ227" s="39" t="s">
        <v>846</v>
      </c>
      <c r="AK227" s="41" t="s">
        <v>1087</v>
      </c>
      <c r="AL227" s="41" t="s">
        <v>1091</v>
      </c>
      <c r="AM227" s="41" t="s">
        <v>1091</v>
      </c>
      <c r="AN227" s="41" t="s">
        <v>69</v>
      </c>
      <c r="AO227" s="23">
        <f t="shared" ca="1" si="51"/>
        <v>1</v>
      </c>
      <c r="AP227" s="1">
        <f t="shared" si="52"/>
        <v>1</v>
      </c>
      <c r="AQ227" s="1">
        <f t="shared" si="53"/>
        <v>1</v>
      </c>
      <c r="AR227" s="1">
        <f t="shared" si="54"/>
        <v>1</v>
      </c>
      <c r="AS227" s="15">
        <f t="shared" si="56"/>
        <v>1</v>
      </c>
    </row>
    <row r="228" spans="1:45">
      <c r="A228" t="str">
        <f>'Model output'!A227</f>
        <v>TCGA-ET-A2MZ</v>
      </c>
      <c r="B228" s="33">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0</v>
      </c>
      <c r="F228" t="str">
        <f t="shared" si="57"/>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output'!G227)),AND(ISNUMBER(SEARCH("2",'Model output'!G227)),NOT(ISNUMBER(SEARCH("1 of 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output'!H227="","negative",IF(OR(ISNUMBER(SEARCH("lymph node",'Model output'!H227)),ISNUMBER(SEARCH("gland",'Model output'!H227)),ISNUMBER(SEARCH("lobe",'Model output'!H227)),ISNUMBER(SEARCH("isthmus",'Model output'!H227)),ISNUMBER(SEARCH("mediastinum",'Model output'!H227)),ISNUMBER(SEARCH("Not mentioned",'Model output'!H227)), ISNUMBER(SEARCH("Not applicable",'Model output'!H227)), ISNUMBER(SEARCH("paratracheal",'Model output'!H227)),ISNUMBER(SEARCH("fibroadipose tissue",'Model output'!H227)),ISNUMBER(SEARCH("thyroid node",'Model output'!H227)),ISNUMBER(SEARCH("skeletal muscle",'Model output'!H227)),ISNUMBER(SEARCH("right",'Model output'!H227)),ISNUMBER(SEARCH("left",'Model output'!H227)),ISNUMBER(SEARCH("Not specified",'Model output'!H227))),"negative","positive"))</f>
        <v>negative</v>
      </c>
      <c r="I228">
        <f>IF(OR('Model output'!I227="",'Model output'!I227="Not answered",'Model output'!I227="Not mentioned"),"",IF(ISNUMBER('Model output'!I227),'Model output'!I227,1))</f>
        <v>6</v>
      </c>
      <c r="J228">
        <f>IF(OR('Model output'!J227="",'Model output'!J227="Not answered",'Model output'!J227="Not mentioned"),"",IF(AND(ISNUMBER('Model output'!J227),'Model output'!J227&lt;=I228),'Model output'!J227,IF(AND(ISNUMBER('Model output'!J227), 'Model output'!J227&gt;=DATE(2024,1,1)), MIN(DAY('Model output'!J227), MONTH('Model output'!J227), YEAR('Model output'!J227)), IF(ISNUMBER(SEARCH("0/",'Model output'!J227)),0,IF(ISNUMBER(SEARCH("/",'Model output'!J227)), VALUE(LEFT('Model output'!J227, SEARCH("/",'Model output'!J227)-1)),1)))))</f>
        <v>0</v>
      </c>
      <c r="K228" t="str" cm="1">
        <f t="array" ref="K228">IF(COUNT(FIND({0,1,2,3,4,5,6,7,8,9},'Model output'!K227))&gt;0,'Model output'!K227,"")</f>
        <v/>
      </c>
      <c r="L228" s="8" t="str">
        <f t="shared" si="4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55"/>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 ""))</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7" t="str">
        <f>IF('Model output'!S227="","",'Model output'!S227)</f>
        <v>Not mentioned in the provided clinical note</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Yes</v>
      </c>
      <c r="AB228" t="str">
        <f>IF(AA228&lt;&gt;"Yes","",IF(OR('Model output'!U227="",ISNUMBER(SEARCH("Not identified",'Model output'!U227))),"",'Model output'!U227))</f>
        <v/>
      </c>
      <c r="AC228" s="1" t="str">
        <f>IF(OR('Model output'!V227="", 'Model output'!V227="No", AND(ISERROR(SEARCH("Positive",'Model output'!V227)), ISNUMBER(SEARCH("Negative",'Model output'!V227))), AND(ISNUMBER(SEARCH("Uninvolved",'Model output'!V227)),NOT(ISNUMBER(SEARCH("margins involved",'Model output'!V227)))), ISNUMBER(SEARCH("not involved",'Model output'!V227)), ISNUMBER(SEARCH("None",'Model output'!V227)), ISNUMBER(SEARCH("Free",'Model output'!V227)), ISNUMBER(SEARCH("1 mm",'Model output'!V227)), ISNUMBER(SEARCH("0.1 CM",'Model output'!V227)), ISNUMBER(SEARCH("less than 0.2 mm",'Model output'!V227)), ISNUMBER(SEARCH("less than 0.5 mm",'Model output'!V227)), ISNUMBER(SEARCH("less than 1.0 mm",'Model output'!V227)), ISNUMBER(SEARCH("noted very close",'Model output'!V227)), ISNUMBER(SEARCH("abut",'Model output'!V227)), ISNUMBER(SEARCH("not mentioned",'Model output'!V227)), ISNUMBER(SEARCH("Cannot be assessed",'Model output'!V227)), ISNUMBER(SEARCH("Not specified",'Model output'!V227)), ISNUMBER(SEARCH("Lymphocyte invasion - present",'Model output'!V227))), "negative", "positive")</f>
        <v>negative</v>
      </c>
      <c r="AE228" s="35"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6" t="str">
        <f t="shared" si="47"/>
        <v>1b</v>
      </c>
      <c r="AG228" s="36" t="str">
        <f t="shared" si="48"/>
        <v>0</v>
      </c>
      <c r="AH228" s="36" t="str">
        <f t="shared" si="49"/>
        <v>0</v>
      </c>
      <c r="AI228" s="42" t="str">
        <f t="shared" si="50"/>
        <v>I</v>
      </c>
      <c r="AJ228" s="39" t="s">
        <v>844</v>
      </c>
      <c r="AK228" s="41" t="s">
        <v>1087</v>
      </c>
      <c r="AL228" s="41" t="s">
        <v>1088</v>
      </c>
      <c r="AM228" s="41" t="s">
        <v>1091</v>
      </c>
      <c r="AN228" s="41" t="s">
        <v>69</v>
      </c>
      <c r="AO228" s="23">
        <f t="shared" ca="1" si="51"/>
        <v>1</v>
      </c>
      <c r="AP228" s="1">
        <f t="shared" si="52"/>
        <v>1</v>
      </c>
      <c r="AQ228" s="1">
        <f t="shared" si="53"/>
        <v>1</v>
      </c>
      <c r="AR228" s="1">
        <f t="shared" si="54"/>
        <v>1</v>
      </c>
      <c r="AS228" s="15">
        <f t="shared" si="56"/>
        <v>1</v>
      </c>
    </row>
    <row r="229" spans="1:45">
      <c r="A229" t="str">
        <f>'Model output'!A228</f>
        <v>TCGA-ET-A2N0</v>
      </c>
      <c r="B229" s="33">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7"/>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output'!G228)),AND(ISNUMBER(SEARCH("2",'Model output'!G228)),NOT(ISNUMBER(SEARCH("1 of 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output'!H228="","negative",IF(OR(ISNUMBER(SEARCH("lymph node",'Model output'!H228)),ISNUMBER(SEARCH("gland",'Model output'!H228)),ISNUMBER(SEARCH("lobe",'Model output'!H228)),ISNUMBER(SEARCH("isthmus",'Model output'!H228)),ISNUMBER(SEARCH("mediastinum",'Model output'!H228)),ISNUMBER(SEARCH("Not mentioned",'Model output'!H228)), ISNUMBER(SEARCH("Not applicable",'Model output'!H228)), ISNUMBER(SEARCH("paratracheal",'Model output'!H228)),ISNUMBER(SEARCH("fibroadipose tissue",'Model output'!H228)),ISNUMBER(SEARCH("thyroid node",'Model output'!H228)),ISNUMBER(SEARCH("skeletal muscle",'Model output'!H228)),ISNUMBER(SEARCH("right",'Model output'!H228)),ISNUMBER(SEARCH("left",'Model output'!H228)),ISNUMBER(SEARCH("Not specified",'Model output'!H228))),"negative","positive"))</f>
        <v>negative</v>
      </c>
      <c r="I229">
        <f>IF(OR('Model output'!I228="",'Model output'!I228="Not answered",'Model output'!I228="Not mentioned"),"",IF(ISNUMBER('Model output'!I228),'Model output'!I228,1))</f>
        <v>27</v>
      </c>
      <c r="J229">
        <f>IF(OR('Model output'!J228="",'Model output'!J228="Not answered",'Model output'!J228="Not mentioned"),"",IF(AND(ISNUMBER('Model output'!J228),'Model output'!J228&lt;=I229),'Model output'!J228,IF(AND(ISNUMBER('Model output'!J228), 'Model output'!J228&gt;=DATE(2024,1,1)), MIN(DAY('Model output'!J228), MONTH('Model output'!J228), YEAR('Model output'!J228)), IF(ISNUMBER(SEARCH("0/",'Model output'!J228)),0,IF(ISNUMBER(SEARCH("/",'Model output'!J228)), VALUE(LEFT('Model output'!J228, SEARCH("/",'Model output'!J228)-1)),1)))))</f>
        <v>20</v>
      </c>
      <c r="K229" t="str" cm="1">
        <f t="array" ref="K229">IF(COUNT(FIND({0,1,2,3,4,5,6,7,8,9},'Model output'!K228))&gt;0,'Model output'!K228,"")</f>
        <v/>
      </c>
      <c r="L229" s="8" t="str">
        <f t="shared" si="4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Not mentioned</v>
      </c>
      <c r="P229" t="str">
        <f>IF('Model output'!N228="","",'Model output'!N228)</f>
        <v>2.0 cm</v>
      </c>
      <c r="Q229" t="str">
        <f t="shared" si="55"/>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 ""))</f>
        <v>Not mentioned</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7" t="str">
        <f>IF('Model output'!S228="","",'Model output'!S228)</f>
        <v>Not mentioned</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No</v>
      </c>
      <c r="AB229" t="str">
        <f>IF(AA229&lt;&gt;"Yes","",IF(OR('Model output'!U228="",ISNUMBER(SEARCH("Not identified",'Model output'!U228))),"",'Model output'!U228))</f>
        <v/>
      </c>
      <c r="AC229" s="1" t="str">
        <f>IF(OR('Model output'!V228="", 'Model output'!V228="No", AND(ISERROR(SEARCH("Positive",'Model output'!V228)), ISNUMBER(SEARCH("Negative",'Model output'!V228))), AND(ISNUMBER(SEARCH("Uninvolved",'Model output'!V228)),NOT(ISNUMBER(SEARCH("margins involved",'Model output'!V228)))), ISNUMBER(SEARCH("not involved",'Model output'!V228)), ISNUMBER(SEARCH("None",'Model output'!V228)), ISNUMBER(SEARCH("Free",'Model output'!V228)), ISNUMBER(SEARCH("1 mm",'Model output'!V228)), ISNUMBER(SEARCH("0.1 CM",'Model output'!V228)), ISNUMBER(SEARCH("less than 0.2 mm",'Model output'!V228)), ISNUMBER(SEARCH("less than 0.5 mm",'Model output'!V228)), ISNUMBER(SEARCH("less than 1.0 mm",'Model output'!V228)), ISNUMBER(SEARCH("noted very close",'Model output'!V228)), ISNUMBER(SEARCH("abut",'Model output'!V228)), ISNUMBER(SEARCH("not mentioned",'Model output'!V228)), ISNUMBER(SEARCH("Cannot be assessed",'Model output'!V228)), ISNUMBER(SEARCH("Not specified",'Model output'!V228)), ISNUMBER(SEARCH("Lymphocyte invasion - present",'Model output'!V228))), "negative", "positive")</f>
        <v>negative</v>
      </c>
      <c r="AE229" s="35"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6" t="str">
        <f t="shared" si="47"/>
        <v>1b</v>
      </c>
      <c r="AG229" s="36" t="str">
        <f t="shared" si="48"/>
        <v>1a</v>
      </c>
      <c r="AH229" s="36" t="str">
        <f t="shared" si="49"/>
        <v>0</v>
      </c>
      <c r="AI229" s="42" t="str">
        <f t="shared" si="50"/>
        <v>I</v>
      </c>
      <c r="AJ229" s="39" t="s">
        <v>846</v>
      </c>
      <c r="AK229" s="41" t="s">
        <v>1087</v>
      </c>
      <c r="AL229" s="41" t="s">
        <v>667</v>
      </c>
      <c r="AM229" s="41" t="s">
        <v>1091</v>
      </c>
      <c r="AN229" s="41" t="s">
        <v>69</v>
      </c>
      <c r="AO229" s="23">
        <f t="shared" ca="1" si="51"/>
        <v>1</v>
      </c>
      <c r="AP229" s="1">
        <f t="shared" si="52"/>
        <v>1</v>
      </c>
      <c r="AQ229" s="1">
        <f t="shared" si="53"/>
        <v>1</v>
      </c>
      <c r="AR229" s="1">
        <f t="shared" si="54"/>
        <v>1</v>
      </c>
      <c r="AS229" s="15">
        <f t="shared" si="56"/>
        <v>1</v>
      </c>
    </row>
    <row r="230" spans="1:45">
      <c r="A230" t="str">
        <f>'Model output'!A229</f>
        <v>TCGA-ET-A2N1</v>
      </c>
      <c r="B230" s="33">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7"/>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output'!G229)),AND(ISNUMBER(SEARCH("2",'Model output'!G229)),NOT(ISNUMBER(SEARCH("1 of 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
      </c>
      <c r="H230" t="str">
        <f>IF('Model output'!H229="","negative",IF(OR(ISNUMBER(SEARCH("lymph node",'Model output'!H229)),ISNUMBER(SEARCH("gland",'Model output'!H229)),ISNUMBER(SEARCH("lobe",'Model output'!H229)),ISNUMBER(SEARCH("isthmus",'Model output'!H229)),ISNUMBER(SEARCH("mediastinum",'Model output'!H229)),ISNUMBER(SEARCH("Not mentioned",'Model output'!H229)), ISNUMBER(SEARCH("Not applicable",'Model output'!H229)), ISNUMBER(SEARCH("paratracheal",'Model output'!H229)),ISNUMBER(SEARCH("fibroadipose tissue",'Model output'!H229)),ISNUMBER(SEARCH("thyroid node",'Model output'!H229)),ISNUMBER(SEARCH("skeletal muscle",'Model output'!H229)),ISNUMBER(SEARCH("right",'Model output'!H229)),ISNUMBER(SEARCH("left",'Model output'!H229)),ISNUMBER(SEARCH("Not specified",'Model output'!H229))),"negative","positive"))</f>
        <v>negative</v>
      </c>
      <c r="I230">
        <f>IF(OR('Model output'!I229="",'Model output'!I229="Not answered",'Model output'!I229="Not mentioned"),"",IF(ISNUMBER('Model output'!I229),'Model output'!I229,1))</f>
        <v>7</v>
      </c>
      <c r="J230">
        <f>IF(OR('Model output'!J229="",'Model output'!J229="Not answered",'Model output'!J229="Not mentioned"),"",IF(AND(ISNUMBER('Model output'!J229),'Model output'!J229&lt;=I230),'Model output'!J229,IF(AND(ISNUMBER('Model output'!J229), 'Model output'!J229&gt;=DATE(2024,1,1)), MIN(DAY('Model output'!J229), MONTH('Model output'!J229), YEAR('Model output'!J229)), IF(ISNUMBER(SEARCH("0/",'Model output'!J229)),0,IF(ISNUMBER(SEARCH("/",'Model output'!J229)), VALUE(LEFT('Model output'!J229, SEARCH("/",'Model output'!J229)-1)),1)))))</f>
        <v>6</v>
      </c>
      <c r="K230" t="str" cm="1">
        <f t="array" ref="K230">IF(COUNT(FIND({0,1,2,3,4,5,6,7,8,9},'Model output'!K229))&gt;0,'Model output'!K229,"")</f>
        <v/>
      </c>
      <c r="L230" s="8" t="str">
        <f t="shared" si="4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55"/>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f>IF('Model output'!O229="","",'Model output'!O229)</f>
        <v>2</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 ""))</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7" t="str">
        <f>IF('Model output'!S229="","",'Model output'!S229)</f>
        <v/>
      </c>
      <c r="Y230" t="str">
        <f>IF(OR('Model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1" t="str">
        <f>IF(OR('Model output'!V229="", 'Model output'!V229="No", AND(ISERROR(SEARCH("Positive",'Model output'!V229)), ISNUMBER(SEARCH("Negative",'Model output'!V229))), AND(ISNUMBER(SEARCH("Uninvolved",'Model output'!V229)),NOT(ISNUMBER(SEARCH("margins involved",'Model output'!V229)))), ISNUMBER(SEARCH("not involved",'Model output'!V229)), ISNUMBER(SEARCH("None",'Model output'!V229)), ISNUMBER(SEARCH("Free",'Model output'!V229)), ISNUMBER(SEARCH("1 mm",'Model output'!V229)), ISNUMBER(SEARCH("0.1 CM",'Model output'!V229)), ISNUMBER(SEARCH("less than 0.2 mm",'Model output'!V229)), ISNUMBER(SEARCH("less than 0.5 mm",'Model output'!V229)), ISNUMBER(SEARCH("less than 1.0 mm",'Model output'!V229)), ISNUMBER(SEARCH("noted very close",'Model output'!V229)), ISNUMBER(SEARCH("abut",'Model output'!V229)), ISNUMBER(SEARCH("not mentioned",'Model output'!V229)), ISNUMBER(SEARCH("Cannot be assessed",'Model output'!V229)), ISNUMBER(SEARCH("Not specified",'Model output'!V229)), ISNUMBER(SEARCH("Lymphocyte invasion - present",'Model output'!V229))), "negative", "positive")</f>
        <v>positive</v>
      </c>
      <c r="AE230" s="35"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6" t="str">
        <f t="shared" si="47"/>
        <v>2</v>
      </c>
      <c r="AG230" s="36" t="str">
        <f t="shared" si="48"/>
        <v>1a</v>
      </c>
      <c r="AH230" s="36" t="str">
        <f t="shared" si="49"/>
        <v>0</v>
      </c>
      <c r="AI230" s="42" t="str">
        <f t="shared" si="50"/>
        <v>I</v>
      </c>
      <c r="AJ230" s="39" t="s">
        <v>843</v>
      </c>
      <c r="AK230" s="41" t="s">
        <v>1090</v>
      </c>
      <c r="AL230" s="41" t="s">
        <v>667</v>
      </c>
      <c r="AM230" s="41" t="s">
        <v>1091</v>
      </c>
      <c r="AN230" s="41" t="s">
        <v>69</v>
      </c>
      <c r="AO230" s="23">
        <f t="shared" si="51"/>
        <v>1</v>
      </c>
      <c r="AP230" s="1">
        <f t="shared" si="52"/>
        <v>1</v>
      </c>
      <c r="AQ230" s="1">
        <f t="shared" si="53"/>
        <v>1</v>
      </c>
      <c r="AR230" s="1">
        <f t="shared" si="54"/>
        <v>1</v>
      </c>
      <c r="AS230" s="15">
        <f t="shared" si="56"/>
        <v>1</v>
      </c>
    </row>
    <row r="231" spans="1:45">
      <c r="A231" t="str">
        <f>'Model output'!A230</f>
        <v>TCGA-ET-A3BO</v>
      </c>
      <c r="B231" s="33">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7"/>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output'!G230)),AND(ISNUMBER(SEARCH("2",'Model output'!G230)),NOT(ISNUMBER(SEARCH("1 of 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output'!H230="","negative",IF(OR(ISNUMBER(SEARCH("lymph node",'Model output'!H230)),ISNUMBER(SEARCH("gland",'Model output'!H230)),ISNUMBER(SEARCH("lobe",'Model output'!H230)),ISNUMBER(SEARCH("isthmus",'Model output'!H230)),ISNUMBER(SEARCH("mediastinum",'Model output'!H230)),ISNUMBER(SEARCH("Not mentioned",'Model output'!H230)), ISNUMBER(SEARCH("Not applicable",'Model output'!H230)), ISNUMBER(SEARCH("paratracheal",'Model output'!H230)),ISNUMBER(SEARCH("fibroadipose tissue",'Model output'!H230)),ISNUMBER(SEARCH("thyroid node",'Model output'!H230)),ISNUMBER(SEARCH("skeletal muscle",'Model output'!H230)),ISNUMBER(SEARCH("right",'Model output'!H230)),ISNUMBER(SEARCH("left",'Model output'!H230)),ISNUMBER(SEARCH("Not specified",'Model output'!H230))),"negative","positive"))</f>
        <v>negative</v>
      </c>
      <c r="I231">
        <f>IF(OR('Model output'!I230="",'Model output'!I230="Not answered",'Model output'!I230="Not mentioned"),"",IF(ISNUMBER('Model output'!I230),'Model output'!I230,1))</f>
        <v>10</v>
      </c>
      <c r="J231">
        <f>IF(OR('Model output'!J230="",'Model output'!J230="Not answered",'Model output'!J230="Not mentioned"),"",IF(AND(ISNUMBER('Model output'!J230),'Model output'!J230&lt;=I231),'Model output'!J230,IF(AND(ISNUMBER('Model output'!J230), 'Model output'!J230&gt;=DATE(2024,1,1)), MIN(DAY('Model output'!J230), MONTH('Model output'!J230), YEAR('Model output'!J230)), IF(ISNUMBER(SEARCH("0/",'Model output'!J230)),0,IF(ISNUMBER(SEARCH("/",'Model output'!J230)), VALUE(LEFT('Model output'!J230, SEARCH("/",'Model output'!J230)-1)),1)))))</f>
        <v>2</v>
      </c>
      <c r="K231" t="str" cm="1">
        <f t="array" ref="K231">IF(COUNT(FIND({0,1,2,3,4,5,6,7,8,9},'Model output'!K230))&gt;0,'Model output'!K230,"")</f>
        <v/>
      </c>
      <c r="L231" s="8" t="str">
        <f t="shared" si="4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 with tall cell features</v>
      </c>
      <c r="O231" t="str">
        <f>IF('Model output'!M230="","",'Model output'!M230)</f>
        <v/>
      </c>
      <c r="P231" t="str">
        <f>IF('Model output'!N230="","",'Model output'!N230)</f>
        <v>2.5 cm (left lobe)</v>
      </c>
      <c r="Q231" t="str">
        <f t="shared" si="55"/>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3</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 ""))</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s="17" t="str">
        <f>IF('Model output'!S230="","",'Model output'!S230)</f>
        <v>Minimal</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1" t="str">
        <f>IF(OR('Model output'!V230="", 'Model output'!V230="No", AND(ISERROR(SEARCH("Positive",'Model output'!V230)), ISNUMBER(SEARCH("Negative",'Model output'!V230))), AND(ISNUMBER(SEARCH("Uninvolved",'Model output'!V230)),NOT(ISNUMBER(SEARCH("margins involved",'Model output'!V230)))), ISNUMBER(SEARCH("not involved",'Model output'!V230)), ISNUMBER(SEARCH("None",'Model output'!V230)), ISNUMBER(SEARCH("Free",'Model output'!V230)), ISNUMBER(SEARCH("1 mm",'Model output'!V230)), ISNUMBER(SEARCH("0.1 CM",'Model output'!V230)), ISNUMBER(SEARCH("less than 0.2 mm",'Model output'!V230)), ISNUMBER(SEARCH("less than 0.5 mm",'Model output'!V230)), ISNUMBER(SEARCH("less than 1.0 mm",'Model output'!V230)), ISNUMBER(SEARCH("noted very close",'Model output'!V230)), ISNUMBER(SEARCH("abut",'Model output'!V230)), ISNUMBER(SEARCH("not mentioned",'Model output'!V230)), ISNUMBER(SEARCH("Cannot be assessed",'Model output'!V230)), ISNUMBER(SEARCH("Not specified",'Model output'!V230)), ISNUMBER(SEARCH("Lymphocyte invasion - present",'Model output'!V230))), "negative", "positive")</f>
        <v>positive</v>
      </c>
      <c r="AE231" s="35"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6" t="str">
        <f t="shared" si="47"/>
        <v>2</v>
      </c>
      <c r="AG231" s="36" t="str">
        <f t="shared" si="48"/>
        <v>1a</v>
      </c>
      <c r="AH231" s="36" t="str">
        <f t="shared" si="49"/>
        <v>0</v>
      </c>
      <c r="AI231" s="42" t="str">
        <f t="shared" si="50"/>
        <v>I</v>
      </c>
      <c r="AJ231" s="39" t="s">
        <v>843</v>
      </c>
      <c r="AK231" s="41" t="s">
        <v>1090</v>
      </c>
      <c r="AL231" s="41" t="s">
        <v>667</v>
      </c>
      <c r="AM231" s="41" t="s">
        <v>1091</v>
      </c>
      <c r="AN231" s="41" t="s">
        <v>69</v>
      </c>
      <c r="AO231" s="23">
        <f t="shared" si="51"/>
        <v>1</v>
      </c>
      <c r="AP231" s="1">
        <f t="shared" si="52"/>
        <v>1</v>
      </c>
      <c r="AQ231" s="1">
        <f t="shared" si="53"/>
        <v>1</v>
      </c>
      <c r="AR231" s="1">
        <f t="shared" si="54"/>
        <v>1</v>
      </c>
      <c r="AS231" s="15">
        <f t="shared" si="56"/>
        <v>1</v>
      </c>
    </row>
    <row r="232" spans="1:45">
      <c r="A232" t="str">
        <f>'Model output'!A231</f>
        <v>TCGA-ET-A3BS</v>
      </c>
      <c r="B232" s="33">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7"/>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output'!G231)),AND(ISNUMBER(SEARCH("2",'Model output'!G231)),NOT(ISNUMBER(SEARCH("1 of 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output'!H231="","negative",IF(OR(ISNUMBER(SEARCH("lymph node",'Model output'!H231)),ISNUMBER(SEARCH("gland",'Model output'!H231)),ISNUMBER(SEARCH("lobe",'Model output'!H231)),ISNUMBER(SEARCH("isthmus",'Model output'!H231)),ISNUMBER(SEARCH("mediastinum",'Model output'!H231)),ISNUMBER(SEARCH("Not mentioned",'Model output'!H231)), ISNUMBER(SEARCH("Not applicable",'Model output'!H231)), ISNUMBER(SEARCH("paratracheal",'Model output'!H231)),ISNUMBER(SEARCH("fibroadipose tissue",'Model output'!H231)),ISNUMBER(SEARCH("thyroid node",'Model output'!H231)),ISNUMBER(SEARCH("skeletal muscle",'Model output'!H231)),ISNUMBER(SEARCH("right",'Model output'!H231)),ISNUMBER(SEARCH("left",'Model output'!H231)),ISNUMBER(SEARCH("Not specified",'Model output'!H231))),"negative","positive"))</f>
        <v>negative</v>
      </c>
      <c r="I232">
        <f>IF(OR('Model output'!I231="",'Model output'!I231="Not answered",'Model output'!I231="Not mentioned"),"",IF(ISNUMBER('Model output'!I231),'Model output'!I231,1))</f>
        <v>17</v>
      </c>
      <c r="J232">
        <f>IF(OR('Model output'!J231="",'Model output'!J231="Not answered",'Model output'!J231="Not mentioned"),"",IF(AND(ISNUMBER('Model output'!J231),'Model output'!J231&lt;=I232),'Model output'!J231,IF(AND(ISNUMBER('Model output'!J231), 'Model output'!J231&gt;=DATE(2024,1,1)), MIN(DAY('Model output'!J231), MONTH('Model output'!J231), YEAR('Model output'!J231)), IF(ISNUMBER(SEARCH("0/",'Model output'!J231)),0,IF(ISNUMBER(SEARCH("/",'Model output'!J231)), VALUE(LEFT('Model output'!J231, SEARCH("/",'Model output'!J231)-1)),1)))))</f>
        <v>8</v>
      </c>
      <c r="K232" t="str" cm="1">
        <f t="array" ref="K232">IF(COUNT(FIND({0,1,2,3,4,5,6,7,8,9},'Model output'!K231))&gt;0,'Model output'!K231,"")</f>
        <v/>
      </c>
      <c r="L232" s="8" t="str">
        <f t="shared" si="4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 (isthmus and left thyroid lobe)</v>
      </c>
      <c r="Q232" t="str">
        <f t="shared" si="55"/>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f>IF('Model output'!O231="","",'Model output'!O231)</f>
        <v>1</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 ""))</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7"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1" t="str">
        <f>IF(OR('Model output'!V231="", 'Model output'!V231="No", AND(ISERROR(SEARCH("Positive",'Model output'!V231)), ISNUMBER(SEARCH("Negative",'Model output'!V231))), AND(ISNUMBER(SEARCH("Uninvolved",'Model output'!V231)),NOT(ISNUMBER(SEARCH("margins involved",'Model output'!V231)))), ISNUMBER(SEARCH("not involved",'Model output'!V231)), ISNUMBER(SEARCH("None",'Model output'!V231)), ISNUMBER(SEARCH("Free",'Model output'!V231)), ISNUMBER(SEARCH("1 mm",'Model output'!V231)), ISNUMBER(SEARCH("0.1 CM",'Model output'!V231)), ISNUMBER(SEARCH("less than 0.2 mm",'Model output'!V231)), ISNUMBER(SEARCH("less than 0.5 mm",'Model output'!V231)), ISNUMBER(SEARCH("less than 1.0 mm",'Model output'!V231)), ISNUMBER(SEARCH("noted very close",'Model output'!V231)), ISNUMBER(SEARCH("abut",'Model output'!V231)), ISNUMBER(SEARCH("not mentioned",'Model output'!V231)), ISNUMBER(SEARCH("Cannot be assessed",'Model output'!V231)), ISNUMBER(SEARCH("Not specified",'Model output'!V231)), ISNUMBER(SEARCH("Lymphocyte invasion - present",'Model output'!V231))), "negative", "positive")</f>
        <v>negative</v>
      </c>
      <c r="AE232" s="35"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6" t="str">
        <f t="shared" si="47"/>
        <v>3a</v>
      </c>
      <c r="AG232" s="36" t="str">
        <f t="shared" si="48"/>
        <v>1a</v>
      </c>
      <c r="AH232" s="36" t="str">
        <f t="shared" si="49"/>
        <v>0</v>
      </c>
      <c r="AI232" s="42" t="str">
        <f t="shared" si="50"/>
        <v>I</v>
      </c>
      <c r="AJ232" s="39" t="s">
        <v>846</v>
      </c>
      <c r="AK232" s="41" t="s">
        <v>1092</v>
      </c>
      <c r="AL232" s="41" t="s">
        <v>667</v>
      </c>
      <c r="AM232" s="41" t="s">
        <v>1091</v>
      </c>
      <c r="AN232" s="41" t="s">
        <v>69</v>
      </c>
      <c r="AO232" s="23">
        <f t="shared" ca="1" si="51"/>
        <v>1</v>
      </c>
      <c r="AP232" s="1">
        <f t="shared" si="52"/>
        <v>1</v>
      </c>
      <c r="AQ232" s="1">
        <f t="shared" si="53"/>
        <v>1</v>
      </c>
      <c r="AR232" s="1">
        <f t="shared" si="54"/>
        <v>1</v>
      </c>
      <c r="AS232" s="15">
        <f t="shared" si="56"/>
        <v>1</v>
      </c>
    </row>
    <row r="233" spans="1:45">
      <c r="A233" t="str">
        <f>'Model output'!A232</f>
        <v>TCGA-ET-A3BW</v>
      </c>
      <c r="B233" s="33">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7"/>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output'!G232)),AND(ISNUMBER(SEARCH("2",'Model output'!G232)),NOT(ISNUMBER(SEARCH("1 of 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output'!H232="","negative",IF(OR(ISNUMBER(SEARCH("lymph node",'Model output'!H232)),ISNUMBER(SEARCH("gland",'Model output'!H232)),ISNUMBER(SEARCH("lobe",'Model output'!H232)),ISNUMBER(SEARCH("isthmus",'Model output'!H232)),ISNUMBER(SEARCH("mediastinum",'Model output'!H232)),ISNUMBER(SEARCH("Not mentioned",'Model output'!H232)), ISNUMBER(SEARCH("Not applicable",'Model output'!H232)), ISNUMBER(SEARCH("paratracheal",'Model output'!H232)),ISNUMBER(SEARCH("fibroadipose tissue",'Model output'!H232)),ISNUMBER(SEARCH("thyroid node",'Model output'!H232)),ISNUMBER(SEARCH("skeletal muscle",'Model output'!H232)),ISNUMBER(SEARCH("right",'Model output'!H232)),ISNUMBER(SEARCH("left",'Model output'!H232)),ISNUMBER(SEARCH("Not specified",'Model output'!H232))),"negative","positive"))</f>
        <v>negative</v>
      </c>
      <c r="I233">
        <f>IF(OR('Model output'!I232="",'Model output'!I232="Not answered",'Model output'!I232="Not mentioned"),"",IF(ISNUMBER('Model output'!I232),'Model output'!I232,1))</f>
        <v>0</v>
      </c>
      <c r="J233">
        <f>IF(OR('Model output'!J232="",'Model output'!J232="Not answered",'Model output'!J232="Not mentioned"),"",IF(AND(ISNUMBER('Model output'!J232),'Model output'!J232&lt;=I233),'Model output'!J232,IF(AND(ISNUMBER('Model output'!J232), 'Model output'!J232&gt;=DATE(2024,1,1)), MIN(DAY('Model output'!J232), MONTH('Model output'!J232), YEAR('Model output'!J232)), IF(ISNUMBER(SEARCH("0/",'Model output'!J232)),0,IF(ISNUMBER(SEARCH("/",'Model output'!J232)), VALUE(LEFT('Model output'!J232, SEARCH("/",'Model output'!J232)-1)),1)))))</f>
        <v>0</v>
      </c>
      <c r="K233" t="str" cm="1">
        <f t="array" ref="K233">IF(COUNT(FIND({0,1,2,3,4,5,6,7,8,9},'Model output'!K232))&gt;0,'Model output'!K232,"")</f>
        <v/>
      </c>
      <c r="L233" s="8" t="str">
        <f t="shared" si="4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 conventional type</v>
      </c>
      <c r="O233" t="str">
        <f>IF('Model output'!M232="","",'Model output'!M232)</f>
        <v/>
      </c>
      <c r="P233" t="str">
        <f>IF('Model output'!N232="","",'Model output'!N232)</f>
        <v>3.2 cm</v>
      </c>
      <c r="Q233" t="str">
        <f t="shared" si="55"/>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t="str">
        <f>IF('Model output'!O232="","",'Model output'!O232)</f>
        <v>1 (with a 0.4 cm papillary microcarcinoma)</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 ""))</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7" t="str">
        <f>IF('Model output'!S232="","",'Model output'!S232)</f>
        <v>Not mentioned</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No</v>
      </c>
      <c r="AB233" t="str">
        <f>IF(AA233&lt;&gt;"Yes","",IF(OR('Model output'!U232="",ISNUMBER(SEARCH("Not identified",'Model output'!U232))),"",'Model output'!U232))</f>
        <v/>
      </c>
      <c r="AC233" s="1" t="str">
        <f>IF(OR('Model output'!V232="", 'Model output'!V232="No", AND(ISERROR(SEARCH("Positive",'Model output'!V232)), ISNUMBER(SEARCH("Negative",'Model output'!V232))), AND(ISNUMBER(SEARCH("Uninvolved",'Model output'!V232)),NOT(ISNUMBER(SEARCH("margins involved",'Model output'!V232)))), ISNUMBER(SEARCH("not involved",'Model output'!V232)), ISNUMBER(SEARCH("None",'Model output'!V232)), ISNUMBER(SEARCH("Free",'Model output'!V232)), ISNUMBER(SEARCH("1 mm",'Model output'!V232)), ISNUMBER(SEARCH("0.1 CM",'Model output'!V232)), ISNUMBER(SEARCH("less than 0.2 mm",'Model output'!V232)), ISNUMBER(SEARCH("less than 0.5 mm",'Model output'!V232)), ISNUMBER(SEARCH("less than 1.0 mm",'Model output'!V232)), ISNUMBER(SEARCH("noted very close",'Model output'!V232)), ISNUMBER(SEARCH("abut",'Model output'!V232)), ISNUMBER(SEARCH("not mentioned",'Model output'!V232)), ISNUMBER(SEARCH("Cannot be assessed",'Model output'!V232)), ISNUMBER(SEARCH("Not specified",'Model output'!V232)), ISNUMBER(SEARCH("Lymphocyte invasion - present",'Model output'!V232))), "negative", "positive")</f>
        <v>negative</v>
      </c>
      <c r="AE233" s="35"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6" t="str">
        <f t="shared" si="47"/>
        <v>2</v>
      </c>
      <c r="AG233" s="36" t="str">
        <f t="shared" si="48"/>
        <v>0</v>
      </c>
      <c r="AH233" s="36" t="str">
        <f t="shared" si="49"/>
        <v>0</v>
      </c>
      <c r="AI233" s="42" t="str">
        <f t="shared" si="50"/>
        <v>I</v>
      </c>
      <c r="AJ233" s="39" t="s">
        <v>844</v>
      </c>
      <c r="AK233" s="41" t="s">
        <v>1090</v>
      </c>
      <c r="AL233" s="41" t="s">
        <v>1091</v>
      </c>
      <c r="AM233" s="41" t="s">
        <v>1091</v>
      </c>
      <c r="AN233" s="41" t="s">
        <v>69</v>
      </c>
      <c r="AO233" s="23">
        <f t="shared" ca="1" si="51"/>
        <v>1</v>
      </c>
      <c r="AP233" s="1">
        <f t="shared" si="52"/>
        <v>1</v>
      </c>
      <c r="AQ233" s="1">
        <f t="shared" si="53"/>
        <v>1</v>
      </c>
      <c r="AR233" s="1">
        <f t="shared" si="54"/>
        <v>1</v>
      </c>
      <c r="AS233" s="15">
        <f t="shared" si="56"/>
        <v>1</v>
      </c>
    </row>
    <row r="234" spans="1:45">
      <c r="A234" t="str">
        <f>'Model output'!A233</f>
        <v>TCGA-ET-A3BX</v>
      </c>
      <c r="B234" s="33">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7"/>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output'!G233)),AND(ISNUMBER(SEARCH("2",'Model output'!G233)),NOT(ISNUMBER(SEARCH("1 of 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output'!H233="","negative",IF(OR(ISNUMBER(SEARCH("lymph node",'Model output'!H233)),ISNUMBER(SEARCH("gland",'Model output'!H233)),ISNUMBER(SEARCH("lobe",'Model output'!H233)),ISNUMBER(SEARCH("isthmus",'Model output'!H233)),ISNUMBER(SEARCH("mediastinum",'Model output'!H233)),ISNUMBER(SEARCH("Not mentioned",'Model output'!H233)), ISNUMBER(SEARCH("Not applicable",'Model output'!H233)), ISNUMBER(SEARCH("paratracheal",'Model output'!H233)),ISNUMBER(SEARCH("fibroadipose tissue",'Model output'!H233)),ISNUMBER(SEARCH("thyroid node",'Model output'!H233)),ISNUMBER(SEARCH("skeletal muscle",'Model output'!H233)),ISNUMBER(SEARCH("right",'Model output'!H233)),ISNUMBER(SEARCH("left",'Model output'!H233)),ISNUMBER(SEARCH("Not specified",'Model output'!H233))),"negative","positive"))</f>
        <v>negative</v>
      </c>
      <c r="I234">
        <f>IF(OR('Model output'!I233="",'Model output'!I233="Not answered",'Model output'!I233="Not mentioned"),"",IF(ISNUMBER('Model output'!I233),'Model output'!I233,1))</f>
        <v>4</v>
      </c>
      <c r="J234">
        <f>IF(OR('Model output'!J233="",'Model output'!J233="Not answered",'Model output'!J233="Not mentioned"),"",IF(AND(ISNUMBER('Model output'!J233),'Model output'!J233&lt;=I234),'Model output'!J233,IF(AND(ISNUMBER('Model output'!J233), 'Model output'!J233&gt;=DATE(2024,1,1)), MIN(DAY('Model output'!J233), MONTH('Model output'!J233), YEAR('Model output'!J233)), IF(ISNUMBER(SEARCH("0/",'Model output'!J233)),0,IF(ISNUMBER(SEARCH("/",'Model output'!J233)), VALUE(LEFT('Model output'!J233, SEARCH("/",'Model output'!J233)-1)),1)))))</f>
        <v>1</v>
      </c>
      <c r="K234" t="str" cm="1">
        <f t="array" ref="K234">IF(COUNT(FIND({0,1,2,3,4,5,6,7,8,9},'Model output'!K233))&gt;0,'Model output'!K233,"")</f>
        <v/>
      </c>
      <c r="L234" s="8" t="str">
        <f t="shared" si="46"/>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Not mentioned in the provided clinical note</v>
      </c>
      <c r="P234" t="str">
        <f>IF('Model output'!N233="","",'Model output'!N233)</f>
        <v>5.0 cm</v>
      </c>
      <c r="Q234" t="str">
        <f t="shared" si="55"/>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 ""))</f>
        <v>Not mentioned in the provided clinical note</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7" t="str">
        <f>IF('Model output'!S233="","",'Model output'!S233)</f>
        <v>Yes</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Yes</v>
      </c>
      <c r="AB234" t="str">
        <f>IF(AA234&lt;&gt;"Yes","",IF(OR('Model output'!U233="",ISNUMBER(SEARCH("Not identified",'Model output'!U233))),"",'Model output'!U233))</f>
        <v>Not mentioned in the provided clinical note</v>
      </c>
      <c r="AC234" s="1" t="str">
        <f>IF(OR('Model output'!V233="", 'Model output'!V233="No", AND(ISERROR(SEARCH("Positive",'Model output'!V233)), ISNUMBER(SEARCH("Negative",'Model output'!V233))), AND(ISNUMBER(SEARCH("Uninvolved",'Model output'!V233)),NOT(ISNUMBER(SEARCH("margins involved",'Model output'!V233)))), ISNUMBER(SEARCH("not involved",'Model output'!V233)), ISNUMBER(SEARCH("None",'Model output'!V233)), ISNUMBER(SEARCH("Free",'Model output'!V233)), ISNUMBER(SEARCH("1 mm",'Model output'!V233)), ISNUMBER(SEARCH("0.1 CM",'Model output'!V233)), ISNUMBER(SEARCH("less than 0.2 mm",'Model output'!V233)), ISNUMBER(SEARCH("less than 0.5 mm",'Model output'!V233)), ISNUMBER(SEARCH("less than 1.0 mm",'Model output'!V233)), ISNUMBER(SEARCH("noted very close",'Model output'!V233)), ISNUMBER(SEARCH("abut",'Model output'!V233)), ISNUMBER(SEARCH("not mentioned",'Model output'!V233)), ISNUMBER(SEARCH("Cannot be assessed",'Model output'!V233)), ISNUMBER(SEARCH("Not specified",'Model output'!V233)), ISNUMBER(SEARCH("Lymphocyte invasion - present",'Model output'!V233))), "negative", "positive")</f>
        <v>negative</v>
      </c>
      <c r="AE234" s="35"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intermediate</v>
      </c>
      <c r="AF234" s="36" t="str">
        <f t="shared" si="47"/>
        <v>3a</v>
      </c>
      <c r="AG234" s="36" t="str">
        <f t="shared" si="48"/>
        <v>1a</v>
      </c>
      <c r="AH234" s="36" t="str">
        <f t="shared" si="49"/>
        <v>0</v>
      </c>
      <c r="AI234" s="42" t="str">
        <f t="shared" si="50"/>
        <v>I</v>
      </c>
      <c r="AJ234" s="39" t="s">
        <v>846</v>
      </c>
      <c r="AK234" s="41" t="s">
        <v>1092</v>
      </c>
      <c r="AL234" s="41" t="s">
        <v>667</v>
      </c>
      <c r="AM234" s="41" t="s">
        <v>1091</v>
      </c>
      <c r="AN234" s="41" t="s">
        <v>69</v>
      </c>
      <c r="AO234" s="23">
        <f t="shared" ca="1" si="51"/>
        <v>1</v>
      </c>
      <c r="AP234" s="1">
        <f t="shared" si="52"/>
        <v>1</v>
      </c>
      <c r="AQ234" s="1">
        <f t="shared" si="53"/>
        <v>1</v>
      </c>
      <c r="AR234" s="1">
        <f t="shared" si="54"/>
        <v>1</v>
      </c>
      <c r="AS234" s="15">
        <f t="shared" si="56"/>
        <v>1</v>
      </c>
    </row>
    <row r="235" spans="1:45">
      <c r="A235" t="str">
        <f>'Model output'!A234</f>
        <v>TCGA-ET-A3DT</v>
      </c>
      <c r="B235" s="33">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7"/>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output'!G234)),AND(ISNUMBER(SEARCH("2",'Model output'!G234)),NOT(ISNUMBER(SEARCH("1 of 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output'!H234="","negative",IF(OR(ISNUMBER(SEARCH("lymph node",'Model output'!H234)),ISNUMBER(SEARCH("gland",'Model output'!H234)),ISNUMBER(SEARCH("lobe",'Model output'!H234)),ISNUMBER(SEARCH("isthmus",'Model output'!H234)),ISNUMBER(SEARCH("mediastinum",'Model output'!H234)),ISNUMBER(SEARCH("Not mentioned",'Model output'!H234)), ISNUMBER(SEARCH("Not applicable",'Model output'!H234)), ISNUMBER(SEARCH("paratracheal",'Model output'!H234)),ISNUMBER(SEARCH("fibroadipose tissue",'Model output'!H234)),ISNUMBER(SEARCH("thyroid node",'Model output'!H234)),ISNUMBER(SEARCH("skeletal muscle",'Model output'!H234)),ISNUMBER(SEARCH("right",'Model output'!H234)),ISNUMBER(SEARCH("left",'Model output'!H234)),ISNUMBER(SEARCH("Not specified",'Model output'!H234))),"negative","positive"))</f>
        <v>negative</v>
      </c>
      <c r="I235">
        <f>IF(OR('Model output'!I234="",'Model output'!I234="Not answered",'Model output'!I234="Not mentioned"),"",IF(ISNUMBER('Model output'!I234),'Model output'!I234,1))</f>
        <v>4</v>
      </c>
      <c r="J235">
        <f>IF(OR('Model output'!J234="",'Model output'!J234="Not answered",'Model output'!J234="Not mentioned"),"",IF(AND(ISNUMBER('Model output'!J234),'Model output'!J234&lt;=I235),'Model output'!J234,IF(AND(ISNUMBER('Model output'!J234), 'Model output'!J234&gt;=DATE(2024,1,1)), MIN(DAY('Model output'!J234), MONTH('Model output'!J234), YEAR('Model output'!J234)), IF(ISNUMBER(SEARCH("0/",'Model output'!J234)),0,IF(ISNUMBER(SEARCH("/",'Model output'!J234)), VALUE(LEFT('Model output'!J234, SEARCH("/",'Model output'!J234)-1)),1)))))</f>
        <v>1</v>
      </c>
      <c r="K235" t="str" cm="1">
        <f t="array" ref="K235">IF(COUNT(FIND({0,1,2,3,4,5,6,7,8,9},'Model output'!K234))&gt;0,'Model output'!K234,"")</f>
        <v/>
      </c>
      <c r="L235" s="8" t="str">
        <f t="shared" si="4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55"/>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 ""))</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7"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1" t="str">
        <f>IF(OR('Model output'!V234="", 'Model output'!V234="No", AND(ISERROR(SEARCH("Positive",'Model output'!V234)), ISNUMBER(SEARCH("Negative",'Model output'!V234))), AND(ISNUMBER(SEARCH("Uninvolved",'Model output'!V234)),NOT(ISNUMBER(SEARCH("margins involved",'Model output'!V234)))), ISNUMBER(SEARCH("not involved",'Model output'!V234)), ISNUMBER(SEARCH("None",'Model output'!V234)), ISNUMBER(SEARCH("Free",'Model output'!V234)), ISNUMBER(SEARCH("1 mm",'Model output'!V234)), ISNUMBER(SEARCH("0.1 CM",'Model output'!V234)), ISNUMBER(SEARCH("less than 0.2 mm",'Model output'!V234)), ISNUMBER(SEARCH("less than 0.5 mm",'Model output'!V234)), ISNUMBER(SEARCH("less than 1.0 mm",'Model output'!V234)), ISNUMBER(SEARCH("noted very close",'Model output'!V234)), ISNUMBER(SEARCH("abut",'Model output'!V234)), ISNUMBER(SEARCH("not mentioned",'Model output'!V234)), ISNUMBER(SEARCH("Cannot be assessed",'Model output'!V234)), ISNUMBER(SEARCH("Not specified",'Model output'!V234)), ISNUMBER(SEARCH("Lymphocyte invasion - present",'Model output'!V234))), "negative", "positive")</f>
        <v>negative</v>
      </c>
      <c r="AE235" s="35"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6" t="str">
        <f t="shared" si="47"/>
        <v>2</v>
      </c>
      <c r="AG235" s="36" t="str">
        <f t="shared" si="48"/>
        <v>1a</v>
      </c>
      <c r="AH235" s="36" t="str">
        <f t="shared" si="49"/>
        <v>0</v>
      </c>
      <c r="AI235" s="42" t="str">
        <f t="shared" si="50"/>
        <v>I</v>
      </c>
      <c r="AJ235" s="39" t="s">
        <v>844</v>
      </c>
      <c r="AK235" s="41" t="s">
        <v>1090</v>
      </c>
      <c r="AL235" s="41" t="s">
        <v>667</v>
      </c>
      <c r="AM235" s="41" t="s">
        <v>1091</v>
      </c>
      <c r="AN235" s="41" t="s">
        <v>69</v>
      </c>
      <c r="AO235" s="23">
        <f t="shared" ca="1" si="51"/>
        <v>0</v>
      </c>
      <c r="AP235" s="1">
        <f t="shared" si="52"/>
        <v>1</v>
      </c>
      <c r="AQ235" s="1">
        <f t="shared" si="53"/>
        <v>1</v>
      </c>
      <c r="AR235" s="1">
        <f t="shared" si="54"/>
        <v>1</v>
      </c>
      <c r="AS235" s="15">
        <f t="shared" si="56"/>
        <v>1</v>
      </c>
    </row>
    <row r="236" spans="1:45">
      <c r="A236" t="str">
        <f>'Model output'!A235</f>
        <v>TCGA-ET-A40P</v>
      </c>
      <c r="B236" s="33">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7"/>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output'!G235)),AND(ISNUMBER(SEARCH("2",'Model output'!G235)),NOT(ISNUMBER(SEARCH("1 of 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output'!H235="","negative",IF(OR(ISNUMBER(SEARCH("lymph node",'Model output'!H235)),ISNUMBER(SEARCH("gland",'Model output'!H235)),ISNUMBER(SEARCH("lobe",'Model output'!H235)),ISNUMBER(SEARCH("isthmus",'Model output'!H235)),ISNUMBER(SEARCH("mediastinum",'Model output'!H235)),ISNUMBER(SEARCH("Not mentioned",'Model output'!H235)), ISNUMBER(SEARCH("Not applicable",'Model output'!H235)), ISNUMBER(SEARCH("paratracheal",'Model output'!H235)),ISNUMBER(SEARCH("fibroadipose tissue",'Model output'!H235)),ISNUMBER(SEARCH("thyroid node",'Model output'!H235)),ISNUMBER(SEARCH("skeletal muscle",'Model output'!H235)),ISNUMBER(SEARCH("right",'Model output'!H235)),ISNUMBER(SEARCH("left",'Model output'!H235)),ISNUMBER(SEARCH("Not specified",'Model output'!H235))),"negative","positive"))</f>
        <v>negative</v>
      </c>
      <c r="I236">
        <f>IF(OR('Model output'!I235="",'Model output'!I235="Not answered",'Model output'!I235="Not mentioned"),"",IF(ISNUMBER('Model output'!I235),'Model output'!I235,1))</f>
        <v>1</v>
      </c>
      <c r="J236">
        <f>IF(OR('Model output'!J235="",'Model output'!J235="Not answered",'Model output'!J235="Not mentioned"),"",IF(AND(ISNUMBER('Model output'!J235),'Model output'!J235&lt;=I236),'Model output'!J235,IF(AND(ISNUMBER('Model output'!J235), 'Model output'!J235&gt;=DATE(2024,1,1)), MIN(DAY('Model output'!J235), MONTH('Model output'!J235), YEAR('Model output'!J235)), IF(ISNUMBER(SEARCH("0/",'Model output'!J235)),0,IF(ISNUMBER(SEARCH("/",'Model output'!J235)), VALUE(LEFT('Model output'!J235, SEARCH("/",'Model output'!J235)-1)),1)))))</f>
        <v>0</v>
      </c>
      <c r="K236" t="str" cm="1">
        <f t="array" ref="K236">IF(COUNT(FIND({0,1,2,3,4,5,6,7,8,9},'Model output'!K235))&gt;0,'Model output'!K235,"")</f>
        <v/>
      </c>
      <c r="L236" s="8" t="str">
        <f t="shared" si="4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 Follicular Variant</v>
      </c>
      <c r="O236" t="str">
        <f>IF('Model output'!M235="","",'Model output'!M235)</f>
        <v/>
      </c>
      <c r="P236" t="str">
        <f>IF('Model output'!N235="","",'Model output'!N235)</f>
        <v>3.2 CM</v>
      </c>
      <c r="Q236" t="str">
        <f t="shared" si="55"/>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 ""))</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7" t="str">
        <f>IF('Model output'!S235="","",'Model output'!S235)</f>
        <v>Not mentioned in the provided clinical note</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Yes</v>
      </c>
      <c r="AB236" t="str">
        <f>IF(AA236&lt;&gt;"Yes","",IF(OR('Model output'!U235="",ISNUMBER(SEARCH("Not identified",'Model output'!U235))),"",'Model output'!U235))</f>
        <v/>
      </c>
      <c r="AC236" s="1" t="str">
        <f>IF(OR('Model output'!V235="", 'Model output'!V235="No", AND(ISERROR(SEARCH("Positive",'Model output'!V235)), ISNUMBER(SEARCH("Negative",'Model output'!V235))), AND(ISNUMBER(SEARCH("Uninvolved",'Model output'!V235)),NOT(ISNUMBER(SEARCH("margins involved",'Model output'!V235)))), ISNUMBER(SEARCH("not involved",'Model output'!V235)), ISNUMBER(SEARCH("None",'Model output'!V235)), ISNUMBER(SEARCH("Free",'Model output'!V235)), ISNUMBER(SEARCH("1 mm",'Model output'!V235)), ISNUMBER(SEARCH("0.1 CM",'Model output'!V235)), ISNUMBER(SEARCH("less than 0.2 mm",'Model output'!V235)), ISNUMBER(SEARCH("less than 0.5 mm",'Model output'!V235)), ISNUMBER(SEARCH("less than 1.0 mm",'Model output'!V235)), ISNUMBER(SEARCH("noted very close",'Model output'!V235)), ISNUMBER(SEARCH("abut",'Model output'!V235)), ISNUMBER(SEARCH("not mentioned",'Model output'!V235)), ISNUMBER(SEARCH("Cannot be assessed",'Model output'!V235)), ISNUMBER(SEARCH("Not specified",'Model output'!V235)), ISNUMBER(SEARCH("Lymphocyte invasion - present",'Model output'!V235))), "negative", "positive")</f>
        <v>negative</v>
      </c>
      <c r="AE236" s="35"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6" t="str">
        <f t="shared" si="47"/>
        <v>2</v>
      </c>
      <c r="AG236" s="36" t="str">
        <f t="shared" si="48"/>
        <v>0</v>
      </c>
      <c r="AH236" s="36" t="str">
        <f t="shared" si="49"/>
        <v>0</v>
      </c>
      <c r="AI236" s="42" t="str">
        <f t="shared" si="50"/>
        <v>I</v>
      </c>
      <c r="AJ236" s="39" t="s">
        <v>844</v>
      </c>
      <c r="AK236" s="41" t="s">
        <v>1090</v>
      </c>
      <c r="AL236" s="41" t="s">
        <v>1088</v>
      </c>
      <c r="AM236" s="41" t="s">
        <v>1091</v>
      </c>
      <c r="AN236" s="41" t="s">
        <v>69</v>
      </c>
      <c r="AO236" s="23">
        <f t="shared" ca="1" si="51"/>
        <v>1</v>
      </c>
      <c r="AP236" s="1">
        <f t="shared" si="52"/>
        <v>1</v>
      </c>
      <c r="AQ236" s="1">
        <f t="shared" si="53"/>
        <v>1</v>
      </c>
      <c r="AR236" s="1">
        <f t="shared" si="54"/>
        <v>1</v>
      </c>
      <c r="AS236" s="15">
        <f t="shared" si="56"/>
        <v>1</v>
      </c>
    </row>
    <row r="237" spans="1:45">
      <c r="A237" t="str">
        <f>'Model output'!A236</f>
        <v>TCGA-ET-A40Q</v>
      </c>
      <c r="B237" s="33">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7"/>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output'!G236)),AND(ISNUMBER(SEARCH("2",'Model output'!G236)),NOT(ISNUMBER(SEARCH("1 of 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output'!H236="","negative",IF(OR(ISNUMBER(SEARCH("lymph node",'Model output'!H236)),ISNUMBER(SEARCH("gland",'Model output'!H236)),ISNUMBER(SEARCH("lobe",'Model output'!H236)),ISNUMBER(SEARCH("isthmus",'Model output'!H236)),ISNUMBER(SEARCH("mediastinum",'Model output'!H236)),ISNUMBER(SEARCH("Not mentioned",'Model output'!H236)), ISNUMBER(SEARCH("Not applicable",'Model output'!H236)), ISNUMBER(SEARCH("paratracheal",'Model output'!H236)),ISNUMBER(SEARCH("fibroadipose tissue",'Model output'!H236)),ISNUMBER(SEARCH("thyroid node",'Model output'!H236)),ISNUMBER(SEARCH("skeletal muscle",'Model output'!H236)),ISNUMBER(SEARCH("right",'Model output'!H236)),ISNUMBER(SEARCH("left",'Model output'!H236)),ISNUMBER(SEARCH("Not specified",'Model output'!H236))),"negative","positive"))</f>
        <v>negative</v>
      </c>
      <c r="I237">
        <f>IF(OR('Model output'!I236="",'Model output'!I236="Not answered",'Model output'!I236="Not mentioned"),"",IF(ISNUMBER('Model output'!I236),'Model output'!I236,1))</f>
        <v>40</v>
      </c>
      <c r="J237">
        <f>IF(OR('Model output'!J236="",'Model output'!J236="Not answered",'Model output'!J236="Not mentioned"),"",IF(AND(ISNUMBER('Model output'!J236),'Model output'!J236&lt;=I237),'Model output'!J236,IF(AND(ISNUMBER('Model output'!J236), 'Model output'!J236&gt;=DATE(2024,1,1)), MIN(DAY('Model output'!J236), MONTH('Model output'!J236), YEAR('Model output'!J236)), IF(ISNUMBER(SEARCH("0/",'Model output'!J236)),0,IF(ISNUMBER(SEARCH("/",'Model output'!J236)), VALUE(LEFT('Model output'!J236, SEARCH("/",'Model output'!J236)-1)),1)))))</f>
        <v>23</v>
      </c>
      <c r="K237" t="str" cm="1">
        <f t="array" ref="K237">IF(COUNT(FIND({0,1,2,3,4,5,6,7,8,9},'Model output'!K236))&gt;0,'Model output'!K236,"")</f>
        <v>1.4 cm</v>
      </c>
      <c r="L237" s="8" t="str">
        <f t="shared" si="4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55"/>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t="str">
        <f>IF('Model output'!O236="","",'Model output'!O236)</f>
        <v>1 (main) + 3 microcarcinomas</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 ""))</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7" t="str">
        <f>IF('Model output'!S236="","",'Model output'!S236)</f>
        <v>Minimal</v>
      </c>
      <c r="Y237" t="str">
        <f>IF(OR('Model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1" t="str">
        <f>IF(OR('Model output'!V236="", 'Model output'!V236="No", AND(ISERROR(SEARCH("Positive",'Model output'!V236)), ISNUMBER(SEARCH("Negative",'Model output'!V236))), AND(ISNUMBER(SEARCH("Uninvolved",'Model output'!V236)),NOT(ISNUMBER(SEARCH("margins involved",'Model output'!V236)))), ISNUMBER(SEARCH("not involved",'Model output'!V236)), ISNUMBER(SEARCH("None",'Model output'!V236)), ISNUMBER(SEARCH("Free",'Model output'!V236)), ISNUMBER(SEARCH("1 mm",'Model output'!V236)), ISNUMBER(SEARCH("0.1 CM",'Model output'!V236)), ISNUMBER(SEARCH("less than 0.2 mm",'Model output'!V236)), ISNUMBER(SEARCH("less than 0.5 mm",'Model output'!V236)), ISNUMBER(SEARCH("less than 1.0 mm",'Model output'!V236)), ISNUMBER(SEARCH("noted very close",'Model output'!V236)), ISNUMBER(SEARCH("abut",'Model output'!V236)), ISNUMBER(SEARCH("not mentioned",'Model output'!V236)), ISNUMBER(SEARCH("Cannot be assessed",'Model output'!V236)), ISNUMBER(SEARCH("Not specified",'Model output'!V236)), ISNUMBER(SEARCH("Lymphocyte invasion - present",'Model output'!V236))), "negative", "positive")</f>
        <v>negative</v>
      </c>
      <c r="AE237" s="35"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6" t="str">
        <f t="shared" si="47"/>
        <v>2</v>
      </c>
      <c r="AG237" s="36" t="str">
        <f t="shared" si="48"/>
        <v>1b</v>
      </c>
      <c r="AH237" s="36" t="str">
        <f t="shared" si="49"/>
        <v>0</v>
      </c>
      <c r="AI237" s="42" t="str">
        <f t="shared" si="50"/>
        <v>I</v>
      </c>
      <c r="AJ237" s="39" t="s">
        <v>846</v>
      </c>
      <c r="AK237" s="41" t="s">
        <v>1090</v>
      </c>
      <c r="AL237" s="41" t="s">
        <v>1087</v>
      </c>
      <c r="AM237" s="41" t="s">
        <v>1091</v>
      </c>
      <c r="AN237" s="41" t="s">
        <v>69</v>
      </c>
      <c r="AO237" s="23">
        <f t="shared" ca="1" si="51"/>
        <v>1</v>
      </c>
      <c r="AP237" s="1">
        <f t="shared" si="52"/>
        <v>1</v>
      </c>
      <c r="AQ237" s="1">
        <f t="shared" si="53"/>
        <v>1</v>
      </c>
      <c r="AR237" s="1">
        <f t="shared" si="54"/>
        <v>1</v>
      </c>
      <c r="AS237" s="15">
        <f t="shared" si="56"/>
        <v>1</v>
      </c>
    </row>
    <row r="238" spans="1:45">
      <c r="A238" t="str">
        <f>'Model output'!A237</f>
        <v>TCGA-ET-A40R</v>
      </c>
      <c r="B238" s="33">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X</v>
      </c>
      <c r="F238" t="str">
        <f t="shared" si="57"/>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output'!G237)),AND(ISNUMBER(SEARCH("2",'Model output'!G237)),NOT(ISNUMBER(SEARCH("1 of 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output'!H237="","negative",IF(OR(ISNUMBER(SEARCH("lymph node",'Model output'!H237)),ISNUMBER(SEARCH("gland",'Model output'!H237)),ISNUMBER(SEARCH("lobe",'Model output'!H237)),ISNUMBER(SEARCH("isthmus",'Model output'!H237)),ISNUMBER(SEARCH("mediastinum",'Model output'!H237)),ISNUMBER(SEARCH("Not mentioned",'Model output'!H237)), ISNUMBER(SEARCH("Not applicable",'Model output'!H237)), ISNUMBER(SEARCH("paratracheal",'Model output'!H237)),ISNUMBER(SEARCH("fibroadipose tissue",'Model output'!H237)),ISNUMBER(SEARCH("thyroid node",'Model output'!H237)),ISNUMBER(SEARCH("skeletal muscle",'Model output'!H237)),ISNUMBER(SEARCH("right",'Model output'!H237)),ISNUMBER(SEARCH("left",'Model output'!H237)),ISNUMBER(SEARCH("Not specified",'Model output'!H237))),"negative","positive"))</f>
        <v>negative</v>
      </c>
      <c r="I238">
        <f>IF(OR('Model output'!I237="",'Model output'!I237="Not answered",'Model output'!I237="Not mentioned"),"",IF(ISNUMBER('Model output'!I237),'Model output'!I237,1))</f>
        <v>20</v>
      </c>
      <c r="J238">
        <f>IF(OR('Model output'!J237="",'Model output'!J237="Not answered",'Model output'!J237="Not mentioned"),"",IF(AND(ISNUMBER('Model output'!J237),'Model output'!J237&lt;=I238),'Model output'!J237,IF(AND(ISNUMBER('Model output'!J237), 'Model output'!J237&gt;=DATE(2024,1,1)), MIN(DAY('Model output'!J237), MONTH('Model output'!J237), YEAR('Model output'!J237)), IF(ISNUMBER(SEARCH("0/",'Model output'!J237)),0,IF(ISNUMBER(SEARCH("/",'Model output'!J237)), VALUE(LEFT('Model output'!J237, SEARCH("/",'Model output'!J237)-1)),1)))))</f>
        <v>7</v>
      </c>
      <c r="K238" t="str" cm="1">
        <f t="array" ref="K238">IF(COUNT(FIND({0,1,2,3,4,5,6,7,8,9},'Model output'!K237))&gt;0,'Model output'!K237,"")</f>
        <v/>
      </c>
      <c r="L238" s="8" t="str">
        <f t="shared" si="4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 follicular variant</v>
      </c>
      <c r="O238" t="str">
        <f>IF('Model output'!M237="","",'Model output'!M237)</f>
        <v/>
      </c>
      <c r="P238" t="str">
        <f>IF('Model output'!N237="","",'Model output'!N237)</f>
        <v>3 cm</v>
      </c>
      <c r="Q238" t="str">
        <f t="shared" si="55"/>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 ""))</f>
        <v>Not mentioned in the provided clinical note</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7" t="str">
        <f>IF('Model output'!S237="","",'Model output'!S237)</f>
        <v>Not mentioned in the provided clinical note</v>
      </c>
      <c r="Y238" t="str">
        <f>IF(OR('Model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1" t="str">
        <f>IF(OR('Model output'!V237="", 'Model output'!V237="No", AND(ISERROR(SEARCH("Positive",'Model output'!V237)), ISNUMBER(SEARCH("Negative",'Model output'!V237))), AND(ISNUMBER(SEARCH("Uninvolved",'Model output'!V237)),NOT(ISNUMBER(SEARCH("margins involved",'Model output'!V237)))), ISNUMBER(SEARCH("not involved",'Model output'!V237)), ISNUMBER(SEARCH("None",'Model output'!V237)), ISNUMBER(SEARCH("Free",'Model output'!V237)), ISNUMBER(SEARCH("1 mm",'Model output'!V237)), ISNUMBER(SEARCH("0.1 CM",'Model output'!V237)), ISNUMBER(SEARCH("less than 0.2 mm",'Model output'!V237)), ISNUMBER(SEARCH("less than 0.5 mm",'Model output'!V237)), ISNUMBER(SEARCH("less than 1.0 mm",'Model output'!V237)), ISNUMBER(SEARCH("noted very close",'Model output'!V237)), ISNUMBER(SEARCH("abut",'Model output'!V237)), ISNUMBER(SEARCH("not mentioned",'Model output'!V237)), ISNUMBER(SEARCH("Cannot be assessed",'Model output'!V237)), ISNUMBER(SEARCH("Not specified",'Model output'!V237)), ISNUMBER(SEARCH("Lymphocyte invasion - present",'Model output'!V237))), "negative", "positive")</f>
        <v>positive</v>
      </c>
      <c r="AE238" s="35"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6" t="str">
        <f t="shared" si="47"/>
        <v>2</v>
      </c>
      <c r="AG238" s="36" t="str">
        <f t="shared" si="48"/>
        <v>1a</v>
      </c>
      <c r="AH238" s="36" t="str">
        <f t="shared" si="49"/>
        <v>0</v>
      </c>
      <c r="AI238" s="42" t="str">
        <f t="shared" si="50"/>
        <v>I</v>
      </c>
      <c r="AJ238" s="39" t="s">
        <v>843</v>
      </c>
      <c r="AK238" s="41" t="s">
        <v>1090</v>
      </c>
      <c r="AL238" s="41" t="s">
        <v>667</v>
      </c>
      <c r="AM238" s="41" t="s">
        <v>1091</v>
      </c>
      <c r="AN238" s="41" t="s">
        <v>69</v>
      </c>
      <c r="AO238" s="23">
        <f t="shared" si="51"/>
        <v>1</v>
      </c>
      <c r="AP238" s="1">
        <f t="shared" si="52"/>
        <v>1</v>
      </c>
      <c r="AQ238" s="1">
        <f t="shared" si="53"/>
        <v>1</v>
      </c>
      <c r="AR238" s="1">
        <f t="shared" si="54"/>
        <v>1</v>
      </c>
      <c r="AS238" s="15">
        <f t="shared" si="56"/>
        <v>1</v>
      </c>
    </row>
    <row r="239" spans="1:45">
      <c r="A239" t="str">
        <f>'Model output'!A238</f>
        <v>TCGA-ET-A40S</v>
      </c>
      <c r="B239" s="33">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57"/>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output'!G238)),AND(ISNUMBER(SEARCH("2",'Model output'!G238)),NOT(ISNUMBER(SEARCH("1 of 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output'!H238="","negative",IF(OR(ISNUMBER(SEARCH("lymph node",'Model output'!H238)),ISNUMBER(SEARCH("gland",'Model output'!H238)),ISNUMBER(SEARCH("lobe",'Model output'!H238)),ISNUMBER(SEARCH("isthmus",'Model output'!H238)),ISNUMBER(SEARCH("mediastinum",'Model output'!H238)),ISNUMBER(SEARCH("Not mentioned",'Model output'!H238)), ISNUMBER(SEARCH("Not applicable",'Model output'!H238)), ISNUMBER(SEARCH("paratracheal",'Model output'!H238)),ISNUMBER(SEARCH("fibroadipose tissue",'Model output'!H238)),ISNUMBER(SEARCH("thyroid node",'Model output'!H238)),ISNUMBER(SEARCH("skeletal muscle",'Model output'!H238)),ISNUMBER(SEARCH("right",'Model output'!H238)),ISNUMBER(SEARCH("left",'Model output'!H238)),ISNUMBER(SEARCH("Not specified",'Model output'!H238))),"negative","positive"))</f>
        <v>negative</v>
      </c>
      <c r="I239">
        <f>IF(OR('Model output'!I238="",'Model output'!I238="Not answered",'Model output'!I238="Not mentioned"),"",IF(ISNUMBER('Model output'!I238),'Model output'!I238,1))</f>
        <v>12</v>
      </c>
      <c r="J239">
        <f>IF(OR('Model output'!J238="",'Model output'!J238="Not answered",'Model output'!J238="Not mentioned"),"",IF(AND(ISNUMBER('Model output'!J238),'Model output'!J238&lt;=I239),'Model output'!J238,IF(AND(ISNUMBER('Model output'!J238), 'Model output'!J238&gt;=DATE(2024,1,1)), MIN(DAY('Model output'!J238), MONTH('Model output'!J238), YEAR('Model output'!J238)), IF(ISNUMBER(SEARCH("0/",'Model output'!J238)),0,IF(ISNUMBER(SEARCH("/",'Model output'!J238)), VALUE(LEFT('Model output'!J238, SEARCH("/",'Model output'!J238)-1)),1)))))</f>
        <v>0</v>
      </c>
      <c r="K239" t="str" cm="1">
        <f t="array" ref="K239">IF(COUNT(FIND({0,1,2,3,4,5,6,7,8,9},'Model output'!K238))&gt;0,'Model output'!K238,"")</f>
        <v/>
      </c>
      <c r="L239" s="8" t="str">
        <f t="shared" si="4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55"/>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f>IF('Model output'!O238="","",'Model output'!O238)</f>
        <v>1</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 ""))</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7" t="str">
        <f>IF('Model output'!S238="","",'Model output'!S238)</f>
        <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No</v>
      </c>
      <c r="AB239" t="str">
        <f>IF(AA239&lt;&gt;"Yes","",IF(OR('Model output'!U238="",ISNUMBER(SEARCH("Not identified",'Model output'!U238))),"",'Model output'!U238))</f>
        <v/>
      </c>
      <c r="AC239" s="1" t="str">
        <f>IF(OR('Model output'!V238="", 'Model output'!V238="No", AND(ISERROR(SEARCH("Positive",'Model output'!V238)), ISNUMBER(SEARCH("Negative",'Model output'!V238))), AND(ISNUMBER(SEARCH("Uninvolved",'Model output'!V238)),NOT(ISNUMBER(SEARCH("margins involved",'Model output'!V238)))), ISNUMBER(SEARCH("not involved",'Model output'!V238)), ISNUMBER(SEARCH("None",'Model output'!V238)), ISNUMBER(SEARCH("Free",'Model output'!V238)), ISNUMBER(SEARCH("1 mm",'Model output'!V238)), ISNUMBER(SEARCH("0.1 CM",'Model output'!V238)), ISNUMBER(SEARCH("less than 0.2 mm",'Model output'!V238)), ISNUMBER(SEARCH("less than 0.5 mm",'Model output'!V238)), ISNUMBER(SEARCH("less than 1.0 mm",'Model output'!V238)), ISNUMBER(SEARCH("noted very close",'Model output'!V238)), ISNUMBER(SEARCH("abut",'Model output'!V238)), ISNUMBER(SEARCH("not mentioned",'Model output'!V238)), ISNUMBER(SEARCH("Cannot be assessed",'Model output'!V238)), ISNUMBER(SEARCH("Not specified",'Model output'!V238)), ISNUMBER(SEARCH("Lymphocyte invasion - present",'Model output'!V238))), "negative", "positive")</f>
        <v>negative</v>
      </c>
      <c r="AE239" s="35"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6" t="str">
        <f t="shared" si="47"/>
        <v>2</v>
      </c>
      <c r="AG239" s="36" t="str">
        <f t="shared" si="48"/>
        <v>0</v>
      </c>
      <c r="AH239" s="36" t="str">
        <f t="shared" si="49"/>
        <v>0</v>
      </c>
      <c r="AI239" s="42" t="str">
        <f t="shared" si="50"/>
        <v>I</v>
      </c>
      <c r="AJ239" s="39" t="s">
        <v>844</v>
      </c>
      <c r="AK239" s="41" t="s">
        <v>1090</v>
      </c>
      <c r="AL239" s="41" t="s">
        <v>1088</v>
      </c>
      <c r="AM239" s="41" t="s">
        <v>1091</v>
      </c>
      <c r="AN239" s="41" t="s">
        <v>69</v>
      </c>
      <c r="AO239" s="23">
        <f t="shared" ca="1" si="51"/>
        <v>1</v>
      </c>
      <c r="AP239" s="1">
        <f t="shared" si="52"/>
        <v>1</v>
      </c>
      <c r="AQ239" s="1">
        <f t="shared" si="53"/>
        <v>1</v>
      </c>
      <c r="AR239" s="1">
        <f t="shared" si="54"/>
        <v>1</v>
      </c>
      <c r="AS239" s="15">
        <f t="shared" si="56"/>
        <v>1</v>
      </c>
    </row>
    <row r="240" spans="1:45">
      <c r="A240" t="str">
        <f>'Model output'!A239</f>
        <v>TCGA-ET-A40T</v>
      </c>
      <c r="B240" s="33">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7"/>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output'!G239)),AND(ISNUMBER(SEARCH("2",'Model output'!G239)),NOT(ISNUMBER(SEARCH("1 of 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central</v>
      </c>
      <c r="H240" t="str">
        <f>IF('Model output'!H239="","negative",IF(OR(ISNUMBER(SEARCH("lymph node",'Model output'!H239)),ISNUMBER(SEARCH("gland",'Model output'!H239)),ISNUMBER(SEARCH("lobe",'Model output'!H239)),ISNUMBER(SEARCH("isthmus",'Model output'!H239)),ISNUMBER(SEARCH("mediastinum",'Model output'!H239)),ISNUMBER(SEARCH("Not mentioned",'Model output'!H239)), ISNUMBER(SEARCH("Not applicable",'Model output'!H239)), ISNUMBER(SEARCH("paratracheal",'Model output'!H239)),ISNUMBER(SEARCH("fibroadipose tissue",'Model output'!H239)),ISNUMBER(SEARCH("thyroid node",'Model output'!H239)),ISNUMBER(SEARCH("skeletal muscle",'Model output'!H239)),ISNUMBER(SEARCH("right",'Model output'!H239)),ISNUMBER(SEARCH("left",'Model output'!H239)),ISNUMBER(SEARCH("Not specified",'Model output'!H239))),"negative","positive"))</f>
        <v>negative</v>
      </c>
      <c r="I240">
        <f>IF(OR('Model output'!I239="",'Model output'!I239="Not answered",'Model output'!I239="Not mentioned"),"",IF(ISNUMBER('Model output'!I239),'Model output'!I239,1))</f>
        <v>15</v>
      </c>
      <c r="J240">
        <f>IF(OR('Model output'!J239="",'Model output'!J239="Not answered",'Model output'!J239="Not mentioned"),"",IF(AND(ISNUMBER('Model output'!J239),'Model output'!J239&lt;=I240),'Model output'!J239,IF(AND(ISNUMBER('Model output'!J239), 'Model output'!J239&gt;=DATE(2024,1,1)), MIN(DAY('Model output'!J239), MONTH('Model output'!J239), YEAR('Model output'!J239)), IF(ISNUMBER(SEARCH("0/",'Model output'!J239)),0,IF(ISNUMBER(SEARCH("/",'Model output'!J239)), VALUE(LEFT('Model output'!J239, SEARCH("/",'Model output'!J239)-1)),1)))))</f>
        <v>3</v>
      </c>
      <c r="K240" t="str" cm="1">
        <f t="array" ref="K240">IF(COUNT(FIND({0,1,2,3,4,5,6,7,8,9},'Model output'!K239))&gt;0,'Model output'!K239,"")</f>
        <v/>
      </c>
      <c r="L240" s="8" t="str">
        <f t="shared" si="46"/>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 with focal solid areas</v>
      </c>
      <c r="O240" t="str">
        <f>IF('Model output'!M239="","",'Model output'!M239)</f>
        <v/>
      </c>
      <c r="P240" t="str">
        <f>IF('Model output'!N239="","",'Model output'!N239)</f>
        <v>2.8cm</v>
      </c>
      <c r="Q240" t="str">
        <f t="shared" si="55"/>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 ""))</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7" t="str">
        <f>IF('Model output'!S239="","",'Model output'!S239)</f>
        <v/>
      </c>
      <c r="Y240" t="str">
        <f>IF(OR('Model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1" t="str">
        <f>IF(OR('Model output'!V239="", 'Model output'!V239="No", AND(ISERROR(SEARCH("Positive",'Model output'!V239)), ISNUMBER(SEARCH("Negative",'Model output'!V239))), AND(ISNUMBER(SEARCH("Uninvolved",'Model output'!V239)),NOT(ISNUMBER(SEARCH("margins involved",'Model output'!V239)))), ISNUMBER(SEARCH("not involved",'Model output'!V239)), ISNUMBER(SEARCH("None",'Model output'!V239)), ISNUMBER(SEARCH("Free",'Model output'!V239)), ISNUMBER(SEARCH("1 mm",'Model output'!V239)), ISNUMBER(SEARCH("0.1 CM",'Model output'!V239)), ISNUMBER(SEARCH("less than 0.2 mm",'Model output'!V239)), ISNUMBER(SEARCH("less than 0.5 mm",'Model output'!V239)), ISNUMBER(SEARCH("less than 1.0 mm",'Model output'!V239)), ISNUMBER(SEARCH("noted very close",'Model output'!V239)), ISNUMBER(SEARCH("abut",'Model output'!V239)), ISNUMBER(SEARCH("not mentioned",'Model output'!V239)), ISNUMBER(SEARCH("Cannot be assessed",'Model output'!V239)), ISNUMBER(SEARCH("Not specified",'Model output'!V239)), ISNUMBER(SEARCH("Lymphocyte invasion - present",'Model output'!V239))), "negative", "positive")</f>
        <v>negative</v>
      </c>
      <c r="AE240" s="35"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6" t="str">
        <f t="shared" si="47"/>
        <v>2</v>
      </c>
      <c r="AG240" s="36" t="str">
        <f t="shared" si="48"/>
        <v>1a</v>
      </c>
      <c r="AH240" s="36" t="str">
        <f t="shared" si="49"/>
        <v>0</v>
      </c>
      <c r="AI240" s="42" t="str">
        <f t="shared" si="50"/>
        <v>I</v>
      </c>
      <c r="AJ240" s="39" t="s">
        <v>846</v>
      </c>
      <c r="AK240" s="41" t="s">
        <v>1090</v>
      </c>
      <c r="AL240" s="41" t="s">
        <v>667</v>
      </c>
      <c r="AM240" s="41" t="s">
        <v>1091</v>
      </c>
      <c r="AN240" s="41" t="s">
        <v>69</v>
      </c>
      <c r="AO240" s="23">
        <f t="shared" ca="1" si="51"/>
        <v>1</v>
      </c>
      <c r="AP240" s="1">
        <f t="shared" si="52"/>
        <v>1</v>
      </c>
      <c r="AQ240" s="1">
        <f t="shared" si="53"/>
        <v>1</v>
      </c>
      <c r="AR240" s="1">
        <f t="shared" si="54"/>
        <v>1</v>
      </c>
      <c r="AS240" s="15">
        <f t="shared" si="56"/>
        <v>1</v>
      </c>
    </row>
    <row r="241" spans="1:45">
      <c r="A241" t="str">
        <f>'Model output'!A240</f>
        <v>TCGA-ET-A4KQ</v>
      </c>
      <c r="B241" s="33">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7"/>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output'!G240)),AND(ISNUMBER(SEARCH("2",'Model output'!G240)),NOT(ISNUMBER(SEARCH("1 of 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output'!H240="","negative",IF(OR(ISNUMBER(SEARCH("lymph node",'Model output'!H240)),ISNUMBER(SEARCH("gland",'Model output'!H240)),ISNUMBER(SEARCH("lobe",'Model output'!H240)),ISNUMBER(SEARCH("isthmus",'Model output'!H240)),ISNUMBER(SEARCH("mediastinum",'Model output'!H240)),ISNUMBER(SEARCH("Not mentioned",'Model output'!H240)), ISNUMBER(SEARCH("Not applicable",'Model output'!H240)), ISNUMBER(SEARCH("paratracheal",'Model output'!H240)),ISNUMBER(SEARCH("fibroadipose tissue",'Model output'!H240)),ISNUMBER(SEARCH("thyroid node",'Model output'!H240)),ISNUMBER(SEARCH("skeletal muscle",'Model output'!H240)),ISNUMBER(SEARCH("right",'Model output'!H240)),ISNUMBER(SEARCH("left",'Model output'!H240)),ISNUMBER(SEARCH("Not specified",'Model output'!H240))),"negative","positive"))</f>
        <v>negative</v>
      </c>
      <c r="I241">
        <f>IF(OR('Model output'!I240="",'Model output'!I240="Not answered",'Model output'!I240="Not mentioned"),"",IF(ISNUMBER('Model output'!I240),'Model output'!I240,1))</f>
        <v>0</v>
      </c>
      <c r="J241">
        <f>IF(OR('Model output'!J240="",'Model output'!J240="Not answered",'Model output'!J240="Not mentioned"),"",IF(AND(ISNUMBER('Model output'!J240),'Model output'!J240&lt;=I241),'Model output'!J240,IF(AND(ISNUMBER('Model output'!J240), 'Model output'!J240&gt;=DATE(2024,1,1)), MIN(DAY('Model output'!J240), MONTH('Model output'!J240), YEAR('Model output'!J240)), IF(ISNUMBER(SEARCH("0/",'Model output'!J240)),0,IF(ISNUMBER(SEARCH("/",'Model output'!J240)), VALUE(LEFT('Model output'!J240, SEARCH("/",'Model output'!J240)-1)),1)))))</f>
        <v>0</v>
      </c>
      <c r="K241" t="str" cm="1">
        <f t="array" ref="K241">IF(COUNT(FIND({0,1,2,3,4,5,6,7,8,9},'Model output'!K240))&gt;0,'Model output'!K240,"")</f>
        <v/>
      </c>
      <c r="L241" s="8" t="str">
        <f t="shared" si="4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 (Encapsulated)</v>
      </c>
      <c r="O241" t="str">
        <f>IF('Model output'!M240="","",'Model output'!M240)</f>
        <v/>
      </c>
      <c r="P241" t="str">
        <f>IF('Model output'!N240="","",'Model output'!N240)</f>
        <v>4.0 cm</v>
      </c>
      <c r="Q241" t="str">
        <f t="shared" si="55"/>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 ""))</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7" t="str">
        <f>IF('Model output'!S240="","",'Model output'!S240)</f>
        <v>Not mentioned in the provided clinical note</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Yes</v>
      </c>
      <c r="AB241" t="str">
        <f>IF(AA241&lt;&gt;"Yes","",IF(OR('Model output'!U240="",ISNUMBER(SEARCH("Not identified",'Model output'!U240))),"",'Model output'!U240))</f>
        <v/>
      </c>
      <c r="AC241" s="1" t="str">
        <f>IF(OR('Model output'!V240="", 'Model output'!V240="No", AND(ISERROR(SEARCH("Positive",'Model output'!V240)), ISNUMBER(SEARCH("Negative",'Model output'!V240))), AND(ISNUMBER(SEARCH("Uninvolved",'Model output'!V240)),NOT(ISNUMBER(SEARCH("margins involved",'Model output'!V240)))), ISNUMBER(SEARCH("not involved",'Model output'!V240)), ISNUMBER(SEARCH("None",'Model output'!V240)), ISNUMBER(SEARCH("Free",'Model output'!V240)), ISNUMBER(SEARCH("1 mm",'Model output'!V240)), ISNUMBER(SEARCH("0.1 CM",'Model output'!V240)), ISNUMBER(SEARCH("less than 0.2 mm",'Model output'!V240)), ISNUMBER(SEARCH("less than 0.5 mm",'Model output'!V240)), ISNUMBER(SEARCH("less than 1.0 mm",'Model output'!V240)), ISNUMBER(SEARCH("noted very close",'Model output'!V240)), ISNUMBER(SEARCH("abut",'Model output'!V240)), ISNUMBER(SEARCH("not mentioned",'Model output'!V240)), ISNUMBER(SEARCH("Cannot be assessed",'Model output'!V240)), ISNUMBER(SEARCH("Not specified",'Model output'!V240)), ISNUMBER(SEARCH("Lymphocyte invasion - present",'Model output'!V240))), "negative", "positive")</f>
        <v>negative</v>
      </c>
      <c r="AE241" s="35"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6" t="str">
        <f t="shared" si="47"/>
        <v>2</v>
      </c>
      <c r="AG241" s="36" t="str">
        <f t="shared" si="48"/>
        <v>0</v>
      </c>
      <c r="AH241" s="36" t="str">
        <f t="shared" si="49"/>
        <v>0</v>
      </c>
      <c r="AI241" s="42" t="str">
        <f t="shared" si="50"/>
        <v>I</v>
      </c>
      <c r="AJ241" s="39" t="s">
        <v>844</v>
      </c>
      <c r="AK241" s="41" t="s">
        <v>1090</v>
      </c>
      <c r="AL241" s="41" t="s">
        <v>1091</v>
      </c>
      <c r="AM241" s="41" t="s">
        <v>1091</v>
      </c>
      <c r="AN241" s="41" t="s">
        <v>69</v>
      </c>
      <c r="AO241" s="23">
        <f t="shared" ca="1" si="51"/>
        <v>1</v>
      </c>
      <c r="AP241" s="1">
        <f t="shared" si="52"/>
        <v>1</v>
      </c>
      <c r="AQ241" s="1">
        <f t="shared" si="53"/>
        <v>1</v>
      </c>
      <c r="AR241" s="1">
        <f t="shared" si="54"/>
        <v>1</v>
      </c>
      <c r="AS241" s="15">
        <f t="shared" si="56"/>
        <v>1</v>
      </c>
    </row>
    <row r="242" spans="1:45">
      <c r="A242" t="str">
        <f>'Model output'!A241</f>
        <v>TCGA-FE-A231</v>
      </c>
      <c r="B242" s="33">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7"/>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output'!G241)),AND(ISNUMBER(SEARCH("2",'Model output'!G241)),NOT(ISNUMBER(SEARCH("1 of 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output'!H241="","negative",IF(OR(ISNUMBER(SEARCH("lymph node",'Model output'!H241)),ISNUMBER(SEARCH("gland",'Model output'!H241)),ISNUMBER(SEARCH("lobe",'Model output'!H241)),ISNUMBER(SEARCH("isthmus",'Model output'!H241)),ISNUMBER(SEARCH("mediastinum",'Model output'!H241)),ISNUMBER(SEARCH("Not mentioned",'Model output'!H241)), ISNUMBER(SEARCH("Not applicable",'Model output'!H241)), ISNUMBER(SEARCH("paratracheal",'Model output'!H241)),ISNUMBER(SEARCH("fibroadipose tissue",'Model output'!H241)),ISNUMBER(SEARCH("thyroid node",'Model output'!H241)),ISNUMBER(SEARCH("skeletal muscle",'Model output'!H241)),ISNUMBER(SEARCH("right",'Model output'!H241)),ISNUMBER(SEARCH("left",'Model output'!H241)),ISNUMBER(SEARCH("Not specified",'Model output'!H241))),"negative","positive"))</f>
        <v>negative</v>
      </c>
      <c r="I242">
        <f>IF(OR('Model output'!I241="",'Model output'!I241="Not answered",'Model output'!I241="Not mentioned"),"",IF(ISNUMBER('Model output'!I241),'Model output'!I241,1))</f>
        <v>31</v>
      </c>
      <c r="J242">
        <f>IF(OR('Model output'!J241="",'Model output'!J241="Not answered",'Model output'!J241="Not mentioned"),"",IF(AND(ISNUMBER('Model output'!J241),'Model output'!J241&lt;=I242),'Model output'!J241,IF(AND(ISNUMBER('Model output'!J241), 'Model output'!J241&gt;=DATE(2024,1,1)), MIN(DAY('Model output'!J241), MONTH('Model output'!J241), YEAR('Model output'!J241)), IF(ISNUMBER(SEARCH("0/",'Model output'!J241)),0,IF(ISNUMBER(SEARCH("/",'Model output'!J241)), VALUE(LEFT('Model output'!J241, SEARCH("/",'Model output'!J241)-1)),1)))))</f>
        <v>16</v>
      </c>
      <c r="K242" t="str" cm="1">
        <f t="array" ref="K242">IF(COUNT(FIND({0,1,2,3,4,5,6,7,8,9},'Model output'!K241))&gt;0,'Model output'!K241,"")</f>
        <v>2.5 cm</v>
      </c>
      <c r="L242" s="8" t="str">
        <f t="shared" si="4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 thyroid carcinoma</v>
      </c>
      <c r="O242" t="str">
        <f>IF('Model output'!M241="","",'Model output'!M241)</f>
        <v/>
      </c>
      <c r="P242" t="str">
        <f>IF('Model output'!N241="","",'Model output'!N241)</f>
        <v>9.4 cm</v>
      </c>
      <c r="Q242" t="str">
        <f t="shared" si="55"/>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 ""))</f>
        <v>Not specified</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7" t="str">
        <f>IF('Model output'!S241="","",'Model output'!S241)</f>
        <v>Yes</v>
      </c>
      <c r="Y242" t="str">
        <f>IF(OR('Model output'!S241="",ISNUMBER(SEARCH("Absent",'Model output'!S241)),ISNUMBER(SEARCH("Not identified",'Model output'!S241)),AND(ISNUMBER(SEARCH("No",'Model output'!S241)),NOT(ISNUMBER(SEARCH("carcinoma",'Model output'!S241)))),ISNUMBER(SEARCH("negative",'Model output'!S241))),"negative",IF(Z242="positive","gETE", "positive"))</f>
        <v>positive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1" t="str">
        <f>IF(OR('Model output'!V241="", 'Model output'!V241="No", AND(ISERROR(SEARCH("Positive",'Model output'!V241)), ISNUMBER(SEARCH("Negative",'Model output'!V241))), AND(ISNUMBER(SEARCH("Uninvolved",'Model output'!V241)),NOT(ISNUMBER(SEARCH("margins involved",'Model output'!V241)))), ISNUMBER(SEARCH("not involved",'Model output'!V241)), ISNUMBER(SEARCH("None",'Model output'!V241)), ISNUMBER(SEARCH("Free",'Model output'!V241)), ISNUMBER(SEARCH("1 mm",'Model output'!V241)), ISNUMBER(SEARCH("0.1 CM",'Model output'!V241)), ISNUMBER(SEARCH("less than 0.2 mm",'Model output'!V241)), ISNUMBER(SEARCH("less than 0.5 mm",'Model output'!V241)), ISNUMBER(SEARCH("less than 1.0 mm",'Model output'!V241)), ISNUMBER(SEARCH("noted very close",'Model output'!V241)), ISNUMBER(SEARCH("abut",'Model output'!V241)), ISNUMBER(SEARCH("not mentioned",'Model output'!V241)), ISNUMBER(SEARCH("Cannot be assessed",'Model output'!V241)), ISNUMBER(SEARCH("Not specified",'Model output'!V241)), ISNUMBER(SEARCH("Lymphocyte invasion - present",'Model output'!V241))), "negative", "positive")</f>
        <v>negative</v>
      </c>
      <c r="AE242" s="35"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6" t="str">
        <f t="shared" si="47"/>
        <v>3a</v>
      </c>
      <c r="AG242" s="36" t="str">
        <f t="shared" si="48"/>
        <v>1b</v>
      </c>
      <c r="AH242" s="36" t="str">
        <f t="shared" si="49"/>
        <v>0</v>
      </c>
      <c r="AI242" s="42" t="str">
        <f t="shared" si="50"/>
        <v>II</v>
      </c>
      <c r="AJ242" s="39" t="s">
        <v>846</v>
      </c>
      <c r="AK242" s="41" t="s">
        <v>1092</v>
      </c>
      <c r="AL242" s="41" t="s">
        <v>1087</v>
      </c>
      <c r="AM242" s="41" t="s">
        <v>1091</v>
      </c>
      <c r="AN242" s="41" t="s">
        <v>1089</v>
      </c>
      <c r="AO242" s="23">
        <f t="shared" ca="1" si="51"/>
        <v>1</v>
      </c>
      <c r="AP242" s="1">
        <f t="shared" si="52"/>
        <v>1</v>
      </c>
      <c r="AQ242" s="1">
        <f t="shared" si="53"/>
        <v>1</v>
      </c>
      <c r="AR242" s="1">
        <f t="shared" si="54"/>
        <v>1</v>
      </c>
      <c r="AS242" s="15">
        <f t="shared" si="56"/>
        <v>1</v>
      </c>
    </row>
    <row r="243" spans="1:45">
      <c r="A243" t="str">
        <f>'Model output'!A242</f>
        <v>TCGA-FY-A2QD</v>
      </c>
      <c r="B243" s="33">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0</v>
      </c>
      <c r="F243" t="str">
        <f t="shared" si="57"/>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output'!G242)),AND(ISNUMBER(SEARCH("2",'Model output'!G242)),NOT(ISNUMBER(SEARCH("1 of 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output'!H242="","negative",IF(OR(ISNUMBER(SEARCH("lymph node",'Model output'!H242)),ISNUMBER(SEARCH("gland",'Model output'!H242)),ISNUMBER(SEARCH("lobe",'Model output'!H242)),ISNUMBER(SEARCH("isthmus",'Model output'!H242)),ISNUMBER(SEARCH("mediastinum",'Model output'!H242)),ISNUMBER(SEARCH("Not mentioned",'Model output'!H242)), ISNUMBER(SEARCH("Not applicable",'Model output'!H242)), ISNUMBER(SEARCH("paratracheal",'Model output'!H242)),ISNUMBER(SEARCH("fibroadipose tissue",'Model output'!H242)),ISNUMBER(SEARCH("thyroid node",'Model output'!H242)),ISNUMBER(SEARCH("skeletal muscle",'Model output'!H242)),ISNUMBER(SEARCH("right",'Model output'!H242)),ISNUMBER(SEARCH("left",'Model output'!H242)),ISNUMBER(SEARCH("Not specified",'Model output'!H242))),"negative","positive"))</f>
        <v>negative</v>
      </c>
      <c r="I243">
        <f>IF(OR('Model output'!I242="",'Model output'!I242="Not answered",'Model output'!I242="Not mentioned"),"",IF(ISNUMBER('Model output'!I242),'Model output'!I242,1))</f>
        <v>3</v>
      </c>
      <c r="J243">
        <f>IF(OR('Model output'!J242="",'Model output'!J242="Not answered",'Model output'!J242="Not mentioned"),"",IF(AND(ISNUMBER('Model output'!J242),'Model output'!J242&lt;=I243),'Model output'!J242,IF(AND(ISNUMBER('Model output'!J242), 'Model output'!J242&gt;=DATE(2024,1,1)), MIN(DAY('Model output'!J242), MONTH('Model output'!J242), YEAR('Model output'!J242)), IF(ISNUMBER(SEARCH("0/",'Model output'!J242)),0,IF(ISNUMBER(SEARCH("/",'Model output'!J242)), VALUE(LEFT('Model output'!J242, SEARCH("/",'Model output'!J242)-1)),1)))))</f>
        <v>0</v>
      </c>
      <c r="K243" t="str" cm="1">
        <f t="array" ref="K243">IF(COUNT(FIND({0,1,2,3,4,5,6,7,8,9},'Model output'!K242))&gt;0,'Model output'!K242,"")</f>
        <v/>
      </c>
      <c r="L243" s="8" t="str">
        <f t="shared" si="4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 thyroid carcinoma</v>
      </c>
      <c r="O243" t="str">
        <f>IF('Model output'!M242="","",'Model output'!M242)</f>
        <v/>
      </c>
      <c r="P243" t="str">
        <f>IF('Model output'!N242="","",'Model output'!N242)</f>
        <v>6.0 cm</v>
      </c>
      <c r="Q243" t="str">
        <f t="shared" si="55"/>
        <v>6.0cm</v>
      </c>
      <c r="R243" cm="1">
        <f t="array" ref="R243">IF(Q243="","",IF(ISNUMBER(SEARCH("cm",Q243)),MAX(VALUE(SUBSTITUTE(_xlfn.FILTERXML("&lt;t&gt;&lt;s&gt;"&amp;SUBSTITUTE(Q243,",","&lt;/s&gt;&lt;s&gt;")&amp;"&lt;/s&gt;&lt;/t&gt;","//s"),"cm",""))),MAX(VALUE(SUBSTITUTE(_xlfn.FILTERXML("&lt;t&gt;&lt;s&gt;"&amp;SUBSTITUTE(Q243,",","&lt;/s&gt;&lt;s&gt;")&amp;"&lt;/s&gt;&lt;/t&gt;","//s"),"mm","")))/10))</f>
        <v>6</v>
      </c>
      <c r="S243" t="str">
        <f>IF(OR('Model output'!P242="",ISNUMBER(SEARCH("Not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 ""))</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7"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1" t="str">
        <f>IF(OR('Model output'!V242="", 'Model output'!V242="No", AND(ISERROR(SEARCH("Positive",'Model output'!V242)), ISNUMBER(SEARCH("Negative",'Model output'!V242))), AND(ISNUMBER(SEARCH("Uninvolved",'Model output'!V242)),NOT(ISNUMBER(SEARCH("margins involved",'Model output'!V242)))), ISNUMBER(SEARCH("not involved",'Model output'!V242)), ISNUMBER(SEARCH("None",'Model output'!V242)), ISNUMBER(SEARCH("Free",'Model output'!V242)), ISNUMBER(SEARCH("1 mm",'Model output'!V242)), ISNUMBER(SEARCH("0.1 CM",'Model output'!V242)), ISNUMBER(SEARCH("less than 0.2 mm",'Model output'!V242)), ISNUMBER(SEARCH("less than 0.5 mm",'Model output'!V242)), ISNUMBER(SEARCH("less than 1.0 mm",'Model output'!V242)), ISNUMBER(SEARCH("noted very close",'Model output'!V242)), ISNUMBER(SEARCH("abut",'Model output'!V242)), ISNUMBER(SEARCH("not mentioned",'Model output'!V242)), ISNUMBER(SEARCH("Cannot be assessed",'Model output'!V242)), ISNUMBER(SEARCH("Not specified",'Model output'!V242)), ISNUMBER(SEARCH("Lymphocyte invasion - present",'Model output'!V242))), "negative", "positive")</f>
        <v>negative</v>
      </c>
      <c r="AE243" s="35"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6" t="str">
        <f t="shared" si="47"/>
        <v>3a</v>
      </c>
      <c r="AG243" s="36" t="str">
        <f t="shared" si="48"/>
        <v>0</v>
      </c>
      <c r="AH243" s="36" t="str">
        <f t="shared" si="49"/>
        <v>0</v>
      </c>
      <c r="AI243" s="42" t="str">
        <f t="shared" si="50"/>
        <v>II</v>
      </c>
      <c r="AJ243" s="39" t="s">
        <v>844</v>
      </c>
      <c r="AK243" s="41" t="s">
        <v>667</v>
      </c>
      <c r="AL243" s="41" t="s">
        <v>1088</v>
      </c>
      <c r="AM243" s="41" t="s">
        <v>1091</v>
      </c>
      <c r="AN243" s="41" t="s">
        <v>69</v>
      </c>
      <c r="AO243" s="23">
        <f t="shared" ca="1" si="51"/>
        <v>1</v>
      </c>
      <c r="AP243" s="1">
        <f t="shared" si="52"/>
        <v>0</v>
      </c>
      <c r="AQ243" s="1">
        <f t="shared" si="53"/>
        <v>1</v>
      </c>
      <c r="AR243" s="1">
        <f t="shared" si="54"/>
        <v>1</v>
      </c>
      <c r="AS243" s="15">
        <f t="shared" si="56"/>
        <v>0</v>
      </c>
    </row>
    <row r="244" spans="1:45">
      <c r="A244" t="str">
        <f>'Model output'!A243</f>
        <v>TCGA-FY-A3BL</v>
      </c>
      <c r="B244" s="33">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7"/>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output'!G243)),AND(ISNUMBER(SEARCH("2",'Model output'!G243)),NOT(ISNUMBER(SEARCH("1 of 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output'!H243="","negative",IF(OR(ISNUMBER(SEARCH("lymph node",'Model output'!H243)),ISNUMBER(SEARCH("gland",'Model output'!H243)),ISNUMBER(SEARCH("lobe",'Model output'!H243)),ISNUMBER(SEARCH("isthmus",'Model output'!H243)),ISNUMBER(SEARCH("mediastinum",'Model output'!H243)),ISNUMBER(SEARCH("Not mentioned",'Model output'!H243)), ISNUMBER(SEARCH("Not applicable",'Model output'!H243)), ISNUMBER(SEARCH("paratracheal",'Model output'!H243)),ISNUMBER(SEARCH("fibroadipose tissue",'Model output'!H243)),ISNUMBER(SEARCH("thyroid node",'Model output'!H243)),ISNUMBER(SEARCH("skeletal muscle",'Model output'!H243)),ISNUMBER(SEARCH("right",'Model output'!H243)),ISNUMBER(SEARCH("left",'Model output'!H243)),ISNUMBER(SEARCH("Not specified",'Model output'!H243))),"negative","positive"))</f>
        <v>negative</v>
      </c>
      <c r="I244" t="str">
        <f>IF(OR('Model output'!I243="",'Model output'!I243="Not answered",'Model output'!I243="Not mentioned"),"",IF(ISNUMBER('Model output'!I243),'Model output'!I243,1))</f>
        <v/>
      </c>
      <c r="J244" t="str">
        <f>IF(OR('Model output'!J243="",'Model output'!J243="Not answered",'Model output'!J243="Not mentioned"),"",IF(AND(ISNUMBER('Model output'!J243),'Model output'!J243&lt;=I244),'Model output'!J243,IF(AND(ISNUMBER('Model output'!J243), 'Model output'!J243&gt;=DATE(2024,1,1)), MIN(DAY('Model output'!J243), MONTH('Model output'!J243), YEAR('Model output'!J243)), IF(ISNUMBER(SEARCH("0/",'Model output'!J243)),0,IF(ISNUMBER(SEARCH("/",'Model output'!J243)), VALUE(LEFT('Model output'!J243, SEARCH("/",'Model output'!J243)-1)),1)))))</f>
        <v/>
      </c>
      <c r="K244" t="str" cm="1">
        <f t="array" ref="K244">IF(COUNT(FIND({0,1,2,3,4,5,6,7,8,9},'Model output'!K243))&gt;0,'Model output'!K243,"")</f>
        <v/>
      </c>
      <c r="L244" s="8" t="str">
        <f t="shared" si="46"/>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 carcinoma</v>
      </c>
      <c r="O244" t="str">
        <f>IF('Model output'!M243="","",'Model output'!M243)</f>
        <v>follicular variant</v>
      </c>
      <c r="P244" t="str">
        <f>IF('Model output'!N243="","",'Model output'!N243)</f>
        <v>1.3 cm</v>
      </c>
      <c r="Q244" t="str">
        <f t="shared" si="55"/>
        <v>1.3cm</v>
      </c>
      <c r="R244" cm="1">
        <f t="array" ref="R244">IF(Q244="","",IF(ISNUMBER(SEARCH("cm",Q244)),MAX(VALUE(SUBSTITUTE(_xlfn.FILTERXML("&lt;t&gt;&lt;s&gt;"&amp;SUBSTITUTE(Q244,",","&lt;/s&gt;&lt;s&gt;")&amp;"&lt;/s&gt;&lt;/t&gt;","//s"),"cm",""))),MAX(VALUE(SUBSTITUTE(_xlfn.FILTERXML("&lt;t&gt;&lt;s&gt;"&amp;SUBSTITUTE(Q244,",","&lt;/s&gt;&lt;s&gt;")&amp;"&lt;/s&gt;&lt;/t&gt;","//s"),"mm","")))/10))</f>
        <v>1.3</v>
      </c>
      <c r="S244" t="str">
        <f>IF(OR('Model output'!P243="",ISNUMBER(SEARCH("Not identified", 'Model output'!P243)),ISNUMBER(SEARCH("Absent",'Model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 ""))</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7" t="str">
        <f>IF('Model output'!S243="","",'Model output'!S243)</f>
        <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1" t="str">
        <f>IF(OR('Model output'!V243="", 'Model output'!V243="No", AND(ISERROR(SEARCH("Positive",'Model output'!V243)), ISNUMBER(SEARCH("Negative",'Model output'!V243))), AND(ISNUMBER(SEARCH("Uninvolved",'Model output'!V243)),NOT(ISNUMBER(SEARCH("margins involved",'Model output'!V243)))), ISNUMBER(SEARCH("not involved",'Model output'!V243)), ISNUMBER(SEARCH("None",'Model output'!V243)), ISNUMBER(SEARCH("Free",'Model output'!V243)), ISNUMBER(SEARCH("1 mm",'Model output'!V243)), ISNUMBER(SEARCH("0.1 CM",'Model output'!V243)), ISNUMBER(SEARCH("less than 0.2 mm",'Model output'!V243)), ISNUMBER(SEARCH("less than 0.5 mm",'Model output'!V243)), ISNUMBER(SEARCH("less than 1.0 mm",'Model output'!V243)), ISNUMBER(SEARCH("noted very close",'Model output'!V243)), ISNUMBER(SEARCH("abut",'Model output'!V243)), ISNUMBER(SEARCH("not mentioned",'Model output'!V243)), ISNUMBER(SEARCH("Cannot be assessed",'Model output'!V243)), ISNUMBER(SEARCH("Not specified",'Model output'!V243)), ISNUMBER(SEARCH("Lymphocyte invasion - present",'Model output'!V243))), "negative", "positive")</f>
        <v>negative</v>
      </c>
      <c r="AE244" s="35"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6" t="str">
        <f t="shared" si="47"/>
        <v>1b</v>
      </c>
      <c r="AG244" s="36" t="str">
        <f t="shared" si="48"/>
        <v>0</v>
      </c>
      <c r="AH244" s="36" t="str">
        <f t="shared" si="49"/>
        <v>0</v>
      </c>
      <c r="AI244" s="42" t="str">
        <f t="shared" si="50"/>
        <v>I</v>
      </c>
      <c r="AJ244" s="39" t="s">
        <v>844</v>
      </c>
      <c r="AK244" s="41" t="s">
        <v>1087</v>
      </c>
      <c r="AL244" s="41" t="s">
        <v>1091</v>
      </c>
      <c r="AM244" s="41" t="s">
        <v>1091</v>
      </c>
      <c r="AN244" s="41" t="s">
        <v>69</v>
      </c>
      <c r="AO244" s="23">
        <f t="shared" ca="1" si="51"/>
        <v>1</v>
      </c>
      <c r="AP244" s="1">
        <f t="shared" si="52"/>
        <v>1</v>
      </c>
      <c r="AQ244" s="1">
        <f t="shared" si="53"/>
        <v>1</v>
      </c>
      <c r="AR244" s="1">
        <f t="shared" si="54"/>
        <v>1</v>
      </c>
      <c r="AS244" s="15">
        <f t="shared" si="56"/>
        <v>1</v>
      </c>
    </row>
    <row r="245" spans="1:45">
      <c r="A245" t="str">
        <f>'Model output'!A244</f>
        <v>TCGA-FY-A3I5</v>
      </c>
      <c r="B245" s="33">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7"/>
        <v>positive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output'!G244)),AND(ISNUMBER(SEARCH("2",'Model output'!G244)),NOT(ISNUMBER(SEARCH("1 of 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central</v>
      </c>
      <c r="H245" t="str">
        <f>IF('Model output'!H244="","negative",IF(OR(ISNUMBER(SEARCH("lymph node",'Model output'!H244)),ISNUMBER(SEARCH("gland",'Model output'!H244)),ISNUMBER(SEARCH("lobe",'Model output'!H244)),ISNUMBER(SEARCH("isthmus",'Model output'!H244)),ISNUMBER(SEARCH("mediastinum",'Model output'!H244)),ISNUMBER(SEARCH("Not mentioned",'Model output'!H244)), ISNUMBER(SEARCH("Not applicable",'Model output'!H244)), ISNUMBER(SEARCH("paratracheal",'Model output'!H244)),ISNUMBER(SEARCH("fibroadipose tissue",'Model output'!H244)),ISNUMBER(SEARCH("thyroid node",'Model output'!H244)),ISNUMBER(SEARCH("skeletal muscle",'Model output'!H244)),ISNUMBER(SEARCH("right",'Model output'!H244)),ISNUMBER(SEARCH("left",'Model output'!H244)),ISNUMBER(SEARCH("Not specified",'Model output'!H244))),"negative","positive"))</f>
        <v>negative</v>
      </c>
      <c r="I245">
        <f>IF(OR('Model output'!I244="",'Model output'!I244="Not answered",'Model output'!I244="Not mentioned"),"",IF(ISNUMBER('Model output'!I244),'Model output'!I244,1))</f>
        <v>18</v>
      </c>
      <c r="J245">
        <f>IF(OR('Model output'!J244="",'Model output'!J244="Not answered",'Model output'!J244="Not mentioned"),"",IF(AND(ISNUMBER('Model output'!J244),'Model output'!J244&lt;=I245),'Model output'!J244,IF(AND(ISNUMBER('Model output'!J244), 'Model output'!J244&gt;=DATE(2024,1,1)), MIN(DAY('Model output'!J244), MONTH('Model output'!J244), YEAR('Model output'!J244)), IF(ISNUMBER(SEARCH("0/",'Model output'!J244)),0,IF(ISNUMBER(SEARCH("/",'Model output'!J244)), VALUE(LEFT('Model output'!J244, SEARCH("/",'Model output'!J244)-1)),1)))))</f>
        <v>9</v>
      </c>
      <c r="K245" t="str" cm="1">
        <f t="array" ref="K245">IF(COUNT(FIND({0,1,2,3,4,5,6,7,8,9},'Model output'!K244))&gt;0,'Model output'!K244,"")</f>
        <v>4.5 cm</v>
      </c>
      <c r="L245" s="8" t="str">
        <f t="shared" si="46"/>
        <v>4.5cm</v>
      </c>
      <c r="M245" cm="1">
        <f t="array" ref="M245">IF(L245="","",IF(ISNUMBER(SEARCH("cm",L245)),MAX(VALUE(SUBSTITUTE(_xlfn.FILTERXML("&lt;t&gt;&lt;s&gt;"&amp;SUBSTITUTE(L245,",","&lt;/s&gt;&lt;s&gt;")&amp;"&lt;/s&gt;&lt;/t&gt;","//s"),"cm",""))),MAX(VALUE(SUBSTITUTE(_xlfn.FILTERXML("&lt;t&gt;&lt;s&gt;"&amp;SUBSTITUTE(L245,",","&lt;/s&gt;&lt;s&gt;")&amp;"&lt;/s&gt;&lt;/t&gt;","//s"),"mm","")))/10))</f>
        <v>4.5</v>
      </c>
      <c r="N245" t="str">
        <f>IF('Model output'!L244="","",'Model output'!L244)</f>
        <v>Papillary Carcinoma, Follicular Variant (#2)</v>
      </c>
      <c r="O245" t="str">
        <f>IF('Model output'!M244="","",'Model output'!M244)</f>
        <v/>
      </c>
      <c r="P245" t="str">
        <f>IF('Model output'!N244="","",'Model output'!N244)</f>
        <v>4.5 x 3.0 x 3.0 cm</v>
      </c>
      <c r="Q245" t="str">
        <f t="shared" si="55"/>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 ""))</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7" t="str">
        <f>IF('Model output'!S244="","",'Model output'!S244)</f>
        <v>Not Identified (#2)</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1" t="str">
        <f>IF(OR('Model output'!V244="", 'Model output'!V244="No", AND(ISERROR(SEARCH("Positive",'Model output'!V244)), ISNUMBER(SEARCH("Negative",'Model output'!V244))), AND(ISNUMBER(SEARCH("Uninvolved",'Model output'!V244)),NOT(ISNUMBER(SEARCH("margins involved",'Model output'!V244)))), ISNUMBER(SEARCH("not involved",'Model output'!V244)), ISNUMBER(SEARCH("None",'Model output'!V244)), ISNUMBER(SEARCH("Free",'Model output'!V244)), ISNUMBER(SEARCH("1 mm",'Model output'!V244)), ISNUMBER(SEARCH("0.1 CM",'Model output'!V244)), ISNUMBER(SEARCH("less than 0.2 mm",'Model output'!V244)), ISNUMBER(SEARCH("less than 0.5 mm",'Model output'!V244)), ISNUMBER(SEARCH("less than 1.0 mm",'Model output'!V244)), ISNUMBER(SEARCH("noted very close",'Model output'!V244)), ISNUMBER(SEARCH("abut",'Model output'!V244)), ISNUMBER(SEARCH("not mentioned",'Model output'!V244)), ISNUMBER(SEARCH("Cannot be assessed",'Model output'!V244)), ISNUMBER(SEARCH("Not specified",'Model output'!V244)), ISNUMBER(SEARCH("Lymphocyte invasion - present",'Model output'!V244))), "negative", "positive")</f>
        <v>negative</v>
      </c>
      <c r="AE245" s="35" t="str" cm="1">
        <f t="array" ref="AE245">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high</v>
      </c>
      <c r="AF245" s="36" t="str">
        <f t="shared" si="47"/>
        <v>3a</v>
      </c>
      <c r="AG245" s="36" t="str">
        <f t="shared" si="48"/>
        <v>1a</v>
      </c>
      <c r="AH245" s="36" t="str">
        <f t="shared" si="49"/>
        <v>0</v>
      </c>
      <c r="AI245" s="42" t="str">
        <f t="shared" si="50"/>
        <v>II</v>
      </c>
      <c r="AJ245" s="39" t="s">
        <v>844</v>
      </c>
      <c r="AK245" s="41" t="s">
        <v>1092</v>
      </c>
      <c r="AL245" s="41" t="s">
        <v>1088</v>
      </c>
      <c r="AM245" s="41" t="s">
        <v>1091</v>
      </c>
      <c r="AN245" s="41" t="s">
        <v>1089</v>
      </c>
      <c r="AO245" s="23">
        <f t="shared" si="51"/>
        <v>0</v>
      </c>
      <c r="AP245" s="1">
        <f t="shared" si="52"/>
        <v>1</v>
      </c>
      <c r="AQ245" s="1">
        <f t="shared" si="53"/>
        <v>0</v>
      </c>
      <c r="AR245" s="1">
        <f t="shared" si="54"/>
        <v>1</v>
      </c>
      <c r="AS245" s="15">
        <f t="shared" si="56"/>
        <v>1</v>
      </c>
    </row>
    <row r="246" spans="1:45">
      <c r="A246" t="str">
        <f>'Model output'!A245</f>
        <v>TCGA-FY-A3NM</v>
      </c>
      <c r="B246" s="33">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7"/>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output'!G245)),AND(ISNUMBER(SEARCH("2",'Model output'!G245)),NOT(ISNUMBER(SEARCH("1 of 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output'!H245="","negative",IF(OR(ISNUMBER(SEARCH("lymph node",'Model output'!H245)),ISNUMBER(SEARCH("gland",'Model output'!H245)),ISNUMBER(SEARCH("lobe",'Model output'!H245)),ISNUMBER(SEARCH("isthmus",'Model output'!H245)),ISNUMBER(SEARCH("mediastinum",'Model output'!H245)),ISNUMBER(SEARCH("Not mentioned",'Model output'!H245)), ISNUMBER(SEARCH("Not applicable",'Model output'!H245)), ISNUMBER(SEARCH("paratracheal",'Model output'!H245)),ISNUMBER(SEARCH("fibroadipose tissue",'Model output'!H245)),ISNUMBER(SEARCH("thyroid node",'Model output'!H245)),ISNUMBER(SEARCH("skeletal muscle",'Model output'!H245)),ISNUMBER(SEARCH("right",'Model output'!H245)),ISNUMBER(SEARCH("left",'Model output'!H245)),ISNUMBER(SEARCH("Not specified",'Model output'!H245))),"negative","positive"))</f>
        <v>negative</v>
      </c>
      <c r="I246">
        <f>IF(OR('Model output'!I245="",'Model output'!I245="Not answered",'Model output'!I245="Not mentioned"),"",IF(ISNUMBER('Model output'!I245),'Model output'!I245,1))</f>
        <v>2</v>
      </c>
      <c r="J246">
        <f>IF(OR('Model output'!J245="",'Model output'!J245="Not answered",'Model output'!J245="Not mentioned"),"",IF(AND(ISNUMBER('Model output'!J245),'Model output'!J245&lt;=I246),'Model output'!J245,IF(AND(ISNUMBER('Model output'!J245), 'Model output'!J245&gt;=DATE(2024,1,1)), MIN(DAY('Model output'!J245), MONTH('Model output'!J245), YEAR('Model output'!J245)), IF(ISNUMBER(SEARCH("0/",'Model output'!J245)),0,IF(ISNUMBER(SEARCH("/",'Model output'!J245)), VALUE(LEFT('Model output'!J245, SEARCH("/",'Model output'!J245)-1)),1)))))</f>
        <v>0</v>
      </c>
      <c r="K246" t="str" cm="1">
        <f t="array" ref="K246">IF(COUNT(FIND({0,1,2,3,4,5,6,7,8,9},'Model output'!K245))&gt;0,'Model output'!K245,"")</f>
        <v/>
      </c>
      <c r="L246" s="8" t="str">
        <f t="shared" si="4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 classical</v>
      </c>
      <c r="O246" t="str">
        <f>IF('Model output'!M245="","",'Model output'!M245)</f>
        <v>Classical</v>
      </c>
      <c r="P246" t="str">
        <f>IF('Model output'!N245="","",'Model output'!N245)</f>
        <v>1.6 cm</v>
      </c>
      <c r="Q246" t="str">
        <f t="shared" si="55"/>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 ""))</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7" t="str">
        <f>IF('Model output'!S245="","",'Model output'!S245)</f>
        <v>Present, minimal (in left lobe)</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1" t="str">
        <f>IF(OR('Model output'!V245="", 'Model output'!V245="No", AND(ISERROR(SEARCH("Positive",'Model output'!V245)), ISNUMBER(SEARCH("Negative",'Model output'!V245))), AND(ISNUMBER(SEARCH("Uninvolved",'Model output'!V245)),NOT(ISNUMBER(SEARCH("margins involved",'Model output'!V245)))), ISNUMBER(SEARCH("not involved",'Model output'!V245)), ISNUMBER(SEARCH("None",'Model output'!V245)), ISNUMBER(SEARCH("Free",'Model output'!V245)), ISNUMBER(SEARCH("1 mm",'Model output'!V245)), ISNUMBER(SEARCH("0.1 CM",'Model output'!V245)), ISNUMBER(SEARCH("less than 0.2 mm",'Model output'!V245)), ISNUMBER(SEARCH("less than 0.5 mm",'Model output'!V245)), ISNUMBER(SEARCH("less than 1.0 mm",'Model output'!V245)), ISNUMBER(SEARCH("noted very close",'Model output'!V245)), ISNUMBER(SEARCH("abut",'Model output'!V245)), ISNUMBER(SEARCH("not mentioned",'Model output'!V245)), ISNUMBER(SEARCH("Cannot be assessed",'Model output'!V245)), ISNUMBER(SEARCH("Not specified",'Model output'!V245)), ISNUMBER(SEARCH("Lymphocyte invasion - present",'Model output'!V245))), "negative", "positive")</f>
        <v>negative</v>
      </c>
      <c r="AE246" s="35"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6" t="str">
        <f t="shared" si="47"/>
        <v>1b</v>
      </c>
      <c r="AG246" s="36" t="str">
        <f t="shared" si="48"/>
        <v>0</v>
      </c>
      <c r="AH246" s="36" t="str">
        <f t="shared" si="49"/>
        <v>0</v>
      </c>
      <c r="AI246" s="42" t="str">
        <f t="shared" si="50"/>
        <v>I</v>
      </c>
      <c r="AJ246" s="39" t="s">
        <v>846</v>
      </c>
      <c r="AK246" s="41" t="s">
        <v>1087</v>
      </c>
      <c r="AL246" s="41" t="s">
        <v>1088</v>
      </c>
      <c r="AM246" s="41" t="s">
        <v>1091</v>
      </c>
      <c r="AN246" s="41" t="s">
        <v>69</v>
      </c>
      <c r="AO246" s="23">
        <f t="shared" ca="1" si="51"/>
        <v>1</v>
      </c>
      <c r="AP246" s="1">
        <f t="shared" si="52"/>
        <v>1</v>
      </c>
      <c r="AQ246" s="1">
        <f t="shared" si="53"/>
        <v>1</v>
      </c>
      <c r="AR246" s="1">
        <f t="shared" si="54"/>
        <v>1</v>
      </c>
      <c r="AS246" s="15">
        <f t="shared" si="56"/>
        <v>1</v>
      </c>
    </row>
    <row r="247" spans="1:45">
      <c r="A247" t="str">
        <f>'Model output'!A246</f>
        <v>TCGA-FY-A3NN</v>
      </c>
      <c r="B247" s="33">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7"/>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output'!G246)),AND(ISNUMBER(SEARCH("2",'Model output'!G246)),NOT(ISNUMBER(SEARCH("1 of 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output'!H246="","negative",IF(OR(ISNUMBER(SEARCH("lymph node",'Model output'!H246)),ISNUMBER(SEARCH("gland",'Model output'!H246)),ISNUMBER(SEARCH("lobe",'Model output'!H246)),ISNUMBER(SEARCH("isthmus",'Model output'!H246)),ISNUMBER(SEARCH("mediastinum",'Model output'!H246)),ISNUMBER(SEARCH("Not mentioned",'Model output'!H246)), ISNUMBER(SEARCH("Not applicable",'Model output'!H246)), ISNUMBER(SEARCH("paratracheal",'Model output'!H246)),ISNUMBER(SEARCH("fibroadipose tissue",'Model output'!H246)),ISNUMBER(SEARCH("thyroid node",'Model output'!H246)),ISNUMBER(SEARCH("skeletal muscle",'Model output'!H246)),ISNUMBER(SEARCH("right",'Model output'!H246)),ISNUMBER(SEARCH("left",'Model output'!H246)),ISNUMBER(SEARCH("Not specified",'Model output'!H246))),"negative","positive"))</f>
        <v>negative</v>
      </c>
      <c r="I247">
        <f>IF(OR('Model output'!I246="",'Model output'!I246="Not answered",'Model output'!I246="Not mentioned"),"",IF(ISNUMBER('Model output'!I246),'Model output'!I246,1))</f>
        <v>2</v>
      </c>
      <c r="J247">
        <f>IF(OR('Model output'!J246="",'Model output'!J246="Not answered",'Model output'!J246="Not mentioned"),"",IF(AND(ISNUMBER('Model output'!J246),'Model output'!J246&lt;=I247),'Model output'!J246,IF(AND(ISNUMBER('Model output'!J246), 'Model output'!J246&gt;=DATE(2024,1,1)), MIN(DAY('Model output'!J246), MONTH('Model output'!J246), YEAR('Model output'!J246)), IF(ISNUMBER(SEARCH("0/",'Model output'!J246)),0,IF(ISNUMBER(SEARCH("/",'Model output'!J246)), VALUE(LEFT('Model output'!J246, SEARCH("/",'Model output'!J246)-1)),1)))))</f>
        <v>2</v>
      </c>
      <c r="K247" t="str" cm="1">
        <f t="array" ref="K247">IF(COUNT(FIND({0,1,2,3,4,5,6,7,8,9},'Model output'!K246))&gt;0,'Model output'!K246,"")</f>
        <v/>
      </c>
      <c r="L247" s="8" t="str">
        <f t="shared" si="46"/>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 carcinoma</v>
      </c>
      <c r="O247" t="str">
        <f>IF('Model output'!M246="","",'Model output'!M246)</f>
        <v>Follicular</v>
      </c>
      <c r="P247" t="str">
        <f>IF('Model output'!N246="","",'Model output'!N246)</f>
        <v>2.0 cm</v>
      </c>
      <c r="Q247" t="str">
        <f t="shared" si="55"/>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 ""))</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7"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Yes</v>
      </c>
      <c r="AB247" t="str">
        <f>IF(AA247&lt;&gt;"Yes","",IF(OR('Model output'!U246="",ISNUMBER(SEARCH("Not identified",'Model output'!U246))),"",'Model output'!U246))</f>
        <v/>
      </c>
      <c r="AC247" s="1" t="str">
        <f>IF(OR('Model output'!V246="", 'Model output'!V246="No", AND(ISERROR(SEARCH("Positive",'Model output'!V246)), ISNUMBER(SEARCH("Negative",'Model output'!V246))), AND(ISNUMBER(SEARCH("Uninvolved",'Model output'!V246)),NOT(ISNUMBER(SEARCH("margins involved",'Model output'!V246)))), ISNUMBER(SEARCH("not involved",'Model output'!V246)), ISNUMBER(SEARCH("None",'Model output'!V246)), ISNUMBER(SEARCH("Free",'Model output'!V246)), ISNUMBER(SEARCH("1 mm",'Model output'!V246)), ISNUMBER(SEARCH("0.1 CM",'Model output'!V246)), ISNUMBER(SEARCH("less than 0.2 mm",'Model output'!V246)), ISNUMBER(SEARCH("less than 0.5 mm",'Model output'!V246)), ISNUMBER(SEARCH("less than 1.0 mm",'Model output'!V246)), ISNUMBER(SEARCH("noted very close",'Model output'!V246)), ISNUMBER(SEARCH("abut",'Model output'!V246)), ISNUMBER(SEARCH("not mentioned",'Model output'!V246)), ISNUMBER(SEARCH("Cannot be assessed",'Model output'!V246)), ISNUMBER(SEARCH("Not specified",'Model output'!V246)), ISNUMBER(SEARCH("Lymphocyte invasion - present",'Model output'!V246))), "negative", "positive")</f>
        <v>negative</v>
      </c>
      <c r="AE247" s="35"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6" t="str">
        <f t="shared" si="47"/>
        <v>1b</v>
      </c>
      <c r="AG247" s="36" t="str">
        <f t="shared" si="48"/>
        <v>1a</v>
      </c>
      <c r="AH247" s="36" t="str">
        <f t="shared" si="49"/>
        <v>0</v>
      </c>
      <c r="AI247" s="42" t="str">
        <f t="shared" si="50"/>
        <v>I</v>
      </c>
      <c r="AJ247" s="39" t="s">
        <v>844</v>
      </c>
      <c r="AK247" s="41" t="s">
        <v>1087</v>
      </c>
      <c r="AL247" s="41" t="s">
        <v>667</v>
      </c>
      <c r="AM247" s="41" t="s">
        <v>1091</v>
      </c>
      <c r="AN247" s="41" t="s">
        <v>69</v>
      </c>
      <c r="AO247" s="23">
        <f t="shared" ca="1" si="51"/>
        <v>1</v>
      </c>
      <c r="AP247" s="1">
        <f t="shared" si="52"/>
        <v>1</v>
      </c>
      <c r="AQ247" s="1">
        <f t="shared" si="53"/>
        <v>1</v>
      </c>
      <c r="AR247" s="1">
        <f t="shared" si="54"/>
        <v>1</v>
      </c>
      <c r="AS247" s="15">
        <f t="shared" si="56"/>
        <v>1</v>
      </c>
    </row>
    <row r="248" spans="1:45">
      <c r="A248" t="str">
        <f>'Model output'!A247</f>
        <v>TCGA-FY-A3NP</v>
      </c>
      <c r="B248" s="33">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le</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7"/>
        <v>positive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output'!G247)),AND(ISNUMBER(SEARCH("2",'Model output'!G247)),NOT(ISNUMBER(SEARCH("1 of 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central</v>
      </c>
      <c r="H248" t="str">
        <f>IF('Model output'!H247="","negative",IF(OR(ISNUMBER(SEARCH("lymph node",'Model output'!H247)),ISNUMBER(SEARCH("gland",'Model output'!H247)),ISNUMBER(SEARCH("lobe",'Model output'!H247)),ISNUMBER(SEARCH("isthmus",'Model output'!H247)),ISNUMBER(SEARCH("mediastinum",'Model output'!H247)),ISNUMBER(SEARCH("Not mentioned",'Model output'!H247)), ISNUMBER(SEARCH("Not applicable",'Model output'!H247)), ISNUMBER(SEARCH("paratracheal",'Model output'!H247)),ISNUMBER(SEARCH("fibroadipose tissue",'Model output'!H247)),ISNUMBER(SEARCH("thyroid node",'Model output'!H247)),ISNUMBER(SEARCH("skeletal muscle",'Model output'!H247)),ISNUMBER(SEARCH("right",'Model output'!H247)),ISNUMBER(SEARCH("left",'Model output'!H247)),ISNUMBER(SEARCH("Not specified",'Model output'!H247))),"negative","positive"))</f>
        <v>negative</v>
      </c>
      <c r="I248">
        <f>IF(OR('Model output'!I247="",'Model output'!I247="Not answered",'Model output'!I247="Not mentioned"),"",IF(ISNUMBER('Model output'!I247),'Model output'!I247,1))</f>
        <v>1</v>
      </c>
      <c r="J248">
        <f>IF(OR('Model output'!J247="",'Model output'!J247="Not answered",'Model output'!J247="Not mentioned"),"",IF(AND(ISNUMBER('Model output'!J247),'Model output'!J247&lt;=I248),'Model output'!J247,IF(AND(ISNUMBER('Model output'!J247), 'Model output'!J247&gt;=DATE(2024,1,1)), MIN(DAY('Model output'!J247), MONTH('Model output'!J247), YEAR('Model output'!J247)), IF(ISNUMBER(SEARCH("0/",'Model output'!J247)),0,IF(ISNUMBER(SEARCH("/",'Model output'!J247)), VALUE(LEFT('Model output'!J247, SEARCH("/",'Model output'!J247)-1)),1)))))</f>
        <v>1</v>
      </c>
      <c r="K248" t="str" cm="1">
        <f t="array" ref="K248">IF(COUNT(FIND({0,1,2,3,4,5,6,7,8,9},'Model output'!K247))&gt;0,'Model output'!K247,"")</f>
        <v/>
      </c>
      <c r="L248" s="8" t="str">
        <f t="shared" si="4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 carcinoma</v>
      </c>
      <c r="O248" t="str">
        <f>IF('Model output'!M247="","",'Model output'!M247)</f>
        <v>Follicular variant</v>
      </c>
      <c r="P248" t="str">
        <f>IF('Model output'!N247="","",'Model output'!N247)</f>
        <v>3 cm</v>
      </c>
      <c r="Q248" t="str">
        <f t="shared" si="55"/>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 ""))</f>
        <v>Not mentioned in the provided clinical note</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7" t="str">
        <f>IF('Model output'!S247="","",'Model output'!S247)</f>
        <v>Not mentioned in the provided clinical note</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Yes</v>
      </c>
      <c r="AB248" t="str">
        <f>IF(AA248&lt;&gt;"Yes","",IF(OR('Model output'!U247="",ISNUMBER(SEARCH("Not identified",'Model output'!U247))),"",'Model output'!U247))</f>
        <v>Not mentioned in the provided clinical note</v>
      </c>
      <c r="AC248" s="1" t="str">
        <f>IF(OR('Model output'!V247="", 'Model output'!V247="No", AND(ISERROR(SEARCH("Positive",'Model output'!V247)), ISNUMBER(SEARCH("Negative",'Model output'!V247))), AND(ISNUMBER(SEARCH("Uninvolved",'Model output'!V247)),NOT(ISNUMBER(SEARCH("margins involved",'Model output'!V247)))), ISNUMBER(SEARCH("not involved",'Model output'!V247)), ISNUMBER(SEARCH("None",'Model output'!V247)), ISNUMBER(SEARCH("Free",'Model output'!V247)), ISNUMBER(SEARCH("1 mm",'Model output'!V247)), ISNUMBER(SEARCH("0.1 CM",'Model output'!V247)), ISNUMBER(SEARCH("less than 0.2 mm",'Model output'!V247)), ISNUMBER(SEARCH("less than 0.5 mm",'Model output'!V247)), ISNUMBER(SEARCH("less than 1.0 mm",'Model output'!V247)), ISNUMBER(SEARCH("noted very close",'Model output'!V247)), ISNUMBER(SEARCH("abut",'Model output'!V247)), ISNUMBER(SEARCH("not mentioned",'Model output'!V247)), ISNUMBER(SEARCH("Cannot be assessed",'Model output'!V247)), ISNUMBER(SEARCH("Not specified",'Model output'!V247)), ISNUMBER(SEARCH("Lymphocyte invasion - present",'Model output'!V247))), "negative", "positive")</f>
        <v>negative</v>
      </c>
      <c r="AE248" s="35"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6" t="str">
        <f t="shared" si="47"/>
        <v>2</v>
      </c>
      <c r="AG248" s="36" t="str">
        <f t="shared" si="48"/>
        <v>1a</v>
      </c>
      <c r="AH248" s="36" t="str">
        <f t="shared" si="49"/>
        <v>0</v>
      </c>
      <c r="AI248" s="42" t="str">
        <f t="shared" si="50"/>
        <v>II</v>
      </c>
      <c r="AJ248" s="39" t="s">
        <v>844</v>
      </c>
      <c r="AK248" s="41" t="s">
        <v>1087</v>
      </c>
      <c r="AL248" s="41" t="s">
        <v>948</v>
      </c>
      <c r="AM248" s="41" t="s">
        <v>1088</v>
      </c>
      <c r="AN248" s="41" t="s">
        <v>69</v>
      </c>
      <c r="AO248" s="23">
        <f t="shared" ca="1" si="51"/>
        <v>1</v>
      </c>
      <c r="AP248" s="1">
        <f t="shared" si="52"/>
        <v>0</v>
      </c>
      <c r="AQ248" s="1">
        <f t="shared" si="53"/>
        <v>0</v>
      </c>
      <c r="AR248" s="1">
        <f t="shared" si="54"/>
        <v>1</v>
      </c>
      <c r="AS248" s="15">
        <f t="shared" si="56"/>
        <v>0</v>
      </c>
    </row>
    <row r="249" spans="1:45">
      <c r="A249" t="str">
        <f>'Model output'!A248</f>
        <v>TCGA-FY-A3ON</v>
      </c>
      <c r="B249" s="33">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7"/>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output'!G248)),AND(ISNUMBER(SEARCH("2",'Model output'!G248)),NOT(ISNUMBER(SEARCH("1 of 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central</v>
      </c>
      <c r="H249" t="str">
        <f>IF('Model output'!H248="","negative",IF(OR(ISNUMBER(SEARCH("lymph node",'Model output'!H248)),ISNUMBER(SEARCH("gland",'Model output'!H248)),ISNUMBER(SEARCH("lobe",'Model output'!H248)),ISNUMBER(SEARCH("isthmus",'Model output'!H248)),ISNUMBER(SEARCH("mediastinum",'Model output'!H248)),ISNUMBER(SEARCH("Not mentioned",'Model output'!H248)), ISNUMBER(SEARCH("Not applicable",'Model output'!H248)), ISNUMBER(SEARCH("paratracheal",'Model output'!H248)),ISNUMBER(SEARCH("fibroadipose tissue",'Model output'!H248)),ISNUMBER(SEARCH("thyroid node",'Model output'!H248)),ISNUMBER(SEARCH("skeletal muscle",'Model output'!H248)),ISNUMBER(SEARCH("right",'Model output'!H248)),ISNUMBER(SEARCH("left",'Model output'!H248)),ISNUMBER(SEARCH("Not specified",'Model output'!H248))),"negative","positive"))</f>
        <v>negative</v>
      </c>
      <c r="I249">
        <f>IF(OR('Model output'!I248="",'Model output'!I248="Not answered",'Model output'!I248="Not mentioned"),"",IF(ISNUMBER('Model output'!I248),'Model output'!I248,1))</f>
        <v>4</v>
      </c>
      <c r="J249">
        <f>IF(OR('Model output'!J248="",'Model output'!J248="Not answered",'Model output'!J248="Not mentioned"),"",IF(AND(ISNUMBER('Model output'!J248),'Model output'!J248&lt;=I249),'Model output'!J248,IF(AND(ISNUMBER('Model output'!J248), 'Model output'!J248&gt;=DATE(2024,1,1)), MIN(DAY('Model output'!J248), MONTH('Model output'!J248), YEAR('Model output'!J248)), IF(ISNUMBER(SEARCH("0/",'Model output'!J248)),0,IF(ISNUMBER(SEARCH("/",'Model output'!J248)), VALUE(LEFT('Model output'!J248, SEARCH("/",'Model output'!J248)-1)),1)))))</f>
        <v>1</v>
      </c>
      <c r="K249" t="str" cm="1">
        <f t="array" ref="K249">IF(COUNT(FIND({0,1,2,3,4,5,6,7,8,9},'Model output'!K248))&gt;0,'Model output'!K248,"")</f>
        <v/>
      </c>
      <c r="L249" s="8" t="str">
        <f t="shared" si="46"/>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 thyroid carcinoma, classical variant</v>
      </c>
      <c r="O249" t="str">
        <f>IF('Model output'!M248="","",'Model output'!M248)</f>
        <v/>
      </c>
      <c r="P249" t="str">
        <f>IF('Model output'!N248="","",'Model output'!N248)</f>
        <v>2.5cm</v>
      </c>
      <c r="Q249" t="str">
        <f t="shared" si="55"/>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 ""))</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7"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No</v>
      </c>
      <c r="AB249" t="str">
        <f>IF(AA249&lt;&gt;"Yes","",IF(OR('Model output'!U248="",ISNUMBER(SEARCH("Not identified",'Model output'!U248))),"",'Model output'!U248))</f>
        <v/>
      </c>
      <c r="AC249" s="1" t="str">
        <f>IF(OR('Model output'!V248="", 'Model output'!V248="No", AND(ISERROR(SEARCH("Positive",'Model output'!V248)), ISNUMBER(SEARCH("Negative",'Model output'!V248))), AND(ISNUMBER(SEARCH("Uninvolved",'Model output'!V248)),NOT(ISNUMBER(SEARCH("margins involved",'Model output'!V248)))), ISNUMBER(SEARCH("not involved",'Model output'!V248)), ISNUMBER(SEARCH("None",'Model output'!V248)), ISNUMBER(SEARCH("Free",'Model output'!V248)), ISNUMBER(SEARCH("1 mm",'Model output'!V248)), ISNUMBER(SEARCH("0.1 CM",'Model output'!V248)), ISNUMBER(SEARCH("less than 0.2 mm",'Model output'!V248)), ISNUMBER(SEARCH("less than 0.5 mm",'Model output'!V248)), ISNUMBER(SEARCH("less than 1.0 mm",'Model output'!V248)), ISNUMBER(SEARCH("noted very close",'Model output'!V248)), ISNUMBER(SEARCH("abut",'Model output'!V248)), ISNUMBER(SEARCH("not mentioned",'Model output'!V248)), ISNUMBER(SEARCH("Cannot be assessed",'Model output'!V248)), ISNUMBER(SEARCH("Not specified",'Model output'!V248)), ISNUMBER(SEARCH("Lymphocyte invasion - present",'Model output'!V248))), "negative", "positive")</f>
        <v>negative</v>
      </c>
      <c r="AE249" s="35"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6" t="str">
        <f t="shared" si="47"/>
        <v>2</v>
      </c>
      <c r="AG249" s="36" t="str">
        <f t="shared" si="48"/>
        <v>1a</v>
      </c>
      <c r="AH249" s="36" t="str">
        <f t="shared" si="49"/>
        <v>0</v>
      </c>
      <c r="AI249" s="42" t="str">
        <f t="shared" si="50"/>
        <v>I</v>
      </c>
      <c r="AJ249" s="39" t="s">
        <v>844</v>
      </c>
      <c r="AK249" s="41" t="s">
        <v>1090</v>
      </c>
      <c r="AL249" s="41" t="s">
        <v>667</v>
      </c>
      <c r="AM249" s="41" t="s">
        <v>1091</v>
      </c>
      <c r="AN249" s="41" t="s">
        <v>69</v>
      </c>
      <c r="AO249" s="23">
        <f t="shared" ca="1" si="51"/>
        <v>1</v>
      </c>
      <c r="AP249" s="1">
        <f t="shared" si="52"/>
        <v>1</v>
      </c>
      <c r="AQ249" s="1">
        <f t="shared" si="53"/>
        <v>1</v>
      </c>
      <c r="AR249" s="1">
        <f t="shared" si="54"/>
        <v>1</v>
      </c>
      <c r="AS249" s="15">
        <f t="shared" si="56"/>
        <v>1</v>
      </c>
    </row>
    <row r="250" spans="1:45">
      <c r="A250" t="str">
        <f>'Model output'!A249</f>
        <v>TCGA-FY-A3R7</v>
      </c>
      <c r="B250" s="33">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7"/>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output'!G249)),AND(ISNUMBER(SEARCH("2",'Model output'!G249)),NOT(ISNUMBER(SEARCH("1 of 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output'!H249="","negative",IF(OR(ISNUMBER(SEARCH("lymph node",'Model output'!H249)),ISNUMBER(SEARCH("gland",'Model output'!H249)),ISNUMBER(SEARCH("lobe",'Model output'!H249)),ISNUMBER(SEARCH("isthmus",'Model output'!H249)),ISNUMBER(SEARCH("mediastinum",'Model output'!H249)),ISNUMBER(SEARCH("Not mentioned",'Model output'!H249)), ISNUMBER(SEARCH("Not applicable",'Model output'!H249)), ISNUMBER(SEARCH("paratracheal",'Model output'!H249)),ISNUMBER(SEARCH("fibroadipose tissue",'Model output'!H249)),ISNUMBER(SEARCH("thyroid node",'Model output'!H249)),ISNUMBER(SEARCH("skeletal muscle",'Model output'!H249)),ISNUMBER(SEARCH("right",'Model output'!H249)),ISNUMBER(SEARCH("left",'Model output'!H249)),ISNUMBER(SEARCH("Not specified",'Model output'!H249))),"negative","positive"))</f>
        <v>negative</v>
      </c>
      <c r="I250">
        <f>IF(OR('Model output'!I249="",'Model output'!I249="Not answered",'Model output'!I249="Not mentioned"),"",IF(ISNUMBER('Model output'!I249),'Model output'!I249,1))</f>
        <v>3</v>
      </c>
      <c r="J250">
        <f>IF(OR('Model output'!J249="",'Model output'!J249="Not answered",'Model output'!J249="Not mentioned"),"",IF(AND(ISNUMBER('Model output'!J249),'Model output'!J249&lt;=I250),'Model output'!J249,IF(AND(ISNUMBER('Model output'!J249), 'Model output'!J249&gt;=DATE(2024,1,1)), MIN(DAY('Model output'!J249), MONTH('Model output'!J249), YEAR('Model output'!J249)), IF(ISNUMBER(SEARCH("0/",'Model output'!J249)),0,IF(ISNUMBER(SEARCH("/",'Model output'!J249)), VALUE(LEFT('Model output'!J249, SEARCH("/",'Model output'!J249)-1)),1)))))</f>
        <v>2</v>
      </c>
      <c r="K250" t="str" cm="1">
        <f t="array" ref="K250">IF(COUNT(FIND({0,1,2,3,4,5,6,7,8,9},'Model output'!K249))&gt;0,'Model output'!K249,"")</f>
        <v>1.1 cm</v>
      </c>
      <c r="L250" s="8" t="str">
        <f t="shared" si="46"/>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5"/>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 ""))</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7" t="str">
        <f>IF('Model output'!S249="","",'Model output'!S249)</f>
        <v>Present, 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Yes</v>
      </c>
      <c r="AB250" t="str">
        <f>IF(AA250&lt;&gt;"Yes","",IF(OR('Model output'!U249="",ISNUMBER(SEARCH("Not identified",'Model output'!U249))),"",'Model output'!U249))</f>
        <v/>
      </c>
      <c r="AC250" s="1" t="str">
        <f>IF(OR('Model output'!V249="", 'Model output'!V249="No", AND(ISERROR(SEARCH("Positive",'Model output'!V249)), ISNUMBER(SEARCH("Negative",'Model output'!V249))), AND(ISNUMBER(SEARCH("Uninvolved",'Model output'!V249)),NOT(ISNUMBER(SEARCH("margins involved",'Model output'!V249)))), ISNUMBER(SEARCH("not involved",'Model output'!V249)), ISNUMBER(SEARCH("None",'Model output'!V249)), ISNUMBER(SEARCH("Free",'Model output'!V249)), ISNUMBER(SEARCH("1 mm",'Model output'!V249)), ISNUMBER(SEARCH("0.1 CM",'Model output'!V249)), ISNUMBER(SEARCH("less than 0.2 mm",'Model output'!V249)), ISNUMBER(SEARCH("less than 0.5 mm",'Model output'!V249)), ISNUMBER(SEARCH("less than 1.0 mm",'Model output'!V249)), ISNUMBER(SEARCH("noted very close",'Model output'!V249)), ISNUMBER(SEARCH("abut",'Model output'!V249)), ISNUMBER(SEARCH("not mentioned",'Model output'!V249)), ISNUMBER(SEARCH("Cannot be assessed",'Model output'!V249)), ISNUMBER(SEARCH("Not specified",'Model output'!V249)), ISNUMBER(SEARCH("Lymphocyte invasion - present",'Model output'!V249))), "negative", "positive")</f>
        <v>negative</v>
      </c>
      <c r="AE250" s="35"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6" t="str">
        <f t="shared" si="47"/>
        <v>1b</v>
      </c>
      <c r="AG250" s="36" t="str">
        <f t="shared" si="48"/>
        <v>1a</v>
      </c>
      <c r="AH250" s="36" t="str">
        <f t="shared" si="49"/>
        <v>0</v>
      </c>
      <c r="AI250" s="42" t="str">
        <f t="shared" si="50"/>
        <v>I</v>
      </c>
      <c r="AJ250" s="39" t="s">
        <v>846</v>
      </c>
      <c r="AK250" s="41" t="s">
        <v>1087</v>
      </c>
      <c r="AL250" s="41" t="s">
        <v>667</v>
      </c>
      <c r="AM250" s="41" t="s">
        <v>1091</v>
      </c>
      <c r="AN250" s="41" t="s">
        <v>69</v>
      </c>
      <c r="AO250" s="23">
        <f t="shared" ca="1" si="51"/>
        <v>1</v>
      </c>
      <c r="AP250" s="1">
        <f t="shared" si="52"/>
        <v>1</v>
      </c>
      <c r="AQ250" s="1">
        <f t="shared" si="53"/>
        <v>1</v>
      </c>
      <c r="AR250" s="1">
        <f t="shared" si="54"/>
        <v>1</v>
      </c>
      <c r="AS250" s="15">
        <f t="shared" si="56"/>
        <v>1</v>
      </c>
    </row>
    <row r="251" spans="1:45">
      <c r="A251" t="str">
        <f>'Model output'!A250</f>
        <v>TCGA-FY-A3R8</v>
      </c>
      <c r="B251" s="33">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57"/>
        <v>positive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output'!G250)),AND(ISNUMBER(SEARCH("2",'Model output'!G250)),NOT(ISNUMBER(SEARCH("1 of 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output'!H250="","negative",IF(OR(ISNUMBER(SEARCH("lymph node",'Model output'!H250)),ISNUMBER(SEARCH("gland",'Model output'!H250)),ISNUMBER(SEARCH("lobe",'Model output'!H250)),ISNUMBER(SEARCH("isthmus",'Model output'!H250)),ISNUMBER(SEARCH("mediastinum",'Model output'!H250)),ISNUMBER(SEARCH("Not mentioned",'Model output'!H250)), ISNUMBER(SEARCH("Not applicable",'Model output'!H250)), ISNUMBER(SEARCH("paratracheal",'Model output'!H250)),ISNUMBER(SEARCH("fibroadipose tissue",'Model output'!H250)),ISNUMBER(SEARCH("thyroid node",'Model output'!H250)),ISNUMBER(SEARCH("skeletal muscle",'Model output'!H250)),ISNUMBER(SEARCH("right",'Model output'!H250)),ISNUMBER(SEARCH("left",'Model output'!H250)),ISNUMBER(SEARCH("Not specified",'Model output'!H250))),"negative","positive"))</f>
        <v>negative</v>
      </c>
      <c r="I251">
        <f>IF(OR('Model output'!I250="",'Model output'!I250="Not answered",'Model output'!I250="Not mentioned"),"",IF(ISNUMBER('Model output'!I250),'Model output'!I250,1))</f>
        <v>2</v>
      </c>
      <c r="J251">
        <f>IF(OR('Model output'!J250="",'Model output'!J250="Not answered",'Model output'!J250="Not mentioned"),"",IF(AND(ISNUMBER('Model output'!J250),'Model output'!J250&lt;=I251),'Model output'!J250,IF(AND(ISNUMBER('Model output'!J250), 'Model output'!J250&gt;=DATE(2024,1,1)), MIN(DAY('Model output'!J250), MONTH('Model output'!J250), YEAR('Model output'!J250)), IF(ISNUMBER(SEARCH("0/",'Model output'!J250)),0,IF(ISNUMBER(SEARCH("/",'Model output'!J250)), VALUE(LEFT('Model output'!J250, SEARCH("/",'Model output'!J250)-1)),1)))))</f>
        <v>1</v>
      </c>
      <c r="K251" t="str" cm="1">
        <f t="array" ref="K251">IF(COUNT(FIND({0,1,2,3,4,5,6,7,8,9},'Model output'!K250))&gt;0,'Model output'!K250,"")</f>
        <v/>
      </c>
      <c r="L251" s="8" t="str">
        <f t="shared" si="4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 Thyroid Carcinoma</v>
      </c>
      <c r="O251" t="str">
        <f>IF('Model output'!M250="","",'Model output'!M250)</f>
        <v>Classical Variant</v>
      </c>
      <c r="P251" t="str">
        <f>IF('Model output'!N250="","",'Model output'!N250)</f>
        <v>1.7 cm</v>
      </c>
      <c r="Q251" t="str">
        <f t="shared" si="55"/>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 ""))</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7"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No</v>
      </c>
      <c r="AB251" t="str">
        <f>IF(AA251&lt;&gt;"Yes","",IF(OR('Model output'!U250="",ISNUMBER(SEARCH("Not identified",'Model output'!U250))),"",'Model output'!U250))</f>
        <v/>
      </c>
      <c r="AC251" s="1" t="str">
        <f>IF(OR('Model output'!V250="", 'Model output'!V250="No", AND(ISERROR(SEARCH("Positive",'Model output'!V250)), ISNUMBER(SEARCH("Negative",'Model output'!V250))), AND(ISNUMBER(SEARCH("Uninvolved",'Model output'!V250)),NOT(ISNUMBER(SEARCH("margins involved",'Model output'!V250)))), ISNUMBER(SEARCH("not involved",'Model output'!V250)), ISNUMBER(SEARCH("None",'Model output'!V250)), ISNUMBER(SEARCH("Free",'Model output'!V250)), ISNUMBER(SEARCH("1 mm",'Model output'!V250)), ISNUMBER(SEARCH("0.1 CM",'Model output'!V250)), ISNUMBER(SEARCH("less than 0.2 mm",'Model output'!V250)), ISNUMBER(SEARCH("less than 0.5 mm",'Model output'!V250)), ISNUMBER(SEARCH("less than 1.0 mm",'Model output'!V250)), ISNUMBER(SEARCH("noted very close",'Model output'!V250)), ISNUMBER(SEARCH("abut",'Model output'!V250)), ISNUMBER(SEARCH("not mentioned",'Model output'!V250)), ISNUMBER(SEARCH("Cannot be assessed",'Model output'!V250)), ISNUMBER(SEARCH("Not specified",'Model output'!V250)), ISNUMBER(SEARCH("Lymphocyte invasion - present",'Model output'!V250))), "negative", "positive")</f>
        <v>negative</v>
      </c>
      <c r="AE251" s="35"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6" t="str">
        <f t="shared" si="47"/>
        <v>1b</v>
      </c>
      <c r="AG251" s="36" t="str">
        <f t="shared" si="48"/>
        <v>1a</v>
      </c>
      <c r="AH251" s="36" t="str">
        <f t="shared" si="49"/>
        <v>0</v>
      </c>
      <c r="AI251" s="42" t="str">
        <f t="shared" si="50"/>
        <v>II</v>
      </c>
      <c r="AJ251" s="39" t="s">
        <v>843</v>
      </c>
      <c r="AK251" s="41" t="s">
        <v>1086</v>
      </c>
      <c r="AL251" s="41" t="s">
        <v>1091</v>
      </c>
      <c r="AM251" s="41" t="s">
        <v>1091</v>
      </c>
      <c r="AN251" s="41" t="s">
        <v>1089</v>
      </c>
      <c r="AO251" s="23">
        <f t="shared" ca="1" si="51"/>
        <v>0</v>
      </c>
      <c r="AP251" s="1">
        <f t="shared" si="52"/>
        <v>0</v>
      </c>
      <c r="AQ251" s="1">
        <f t="shared" si="53"/>
        <v>0</v>
      </c>
      <c r="AR251" s="1">
        <f t="shared" si="54"/>
        <v>1</v>
      </c>
      <c r="AS251" s="15">
        <f t="shared" si="56"/>
        <v>1</v>
      </c>
    </row>
    <row r="252" spans="1:45">
      <c r="A252" t="str">
        <f>'Model output'!A251</f>
        <v>TCGA-FY-A3R9</v>
      </c>
      <c r="B252" s="33">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1</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57"/>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output'!G251)),AND(ISNUMBER(SEARCH("2",'Model output'!G251)),NOT(ISNUMBER(SEARCH("1 of 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output'!H251="","negative",IF(OR(ISNUMBER(SEARCH("lymph node",'Model output'!H251)),ISNUMBER(SEARCH("gland",'Model output'!H251)),ISNUMBER(SEARCH("lobe",'Model output'!H251)),ISNUMBER(SEARCH("isthmus",'Model output'!H251)),ISNUMBER(SEARCH("mediastinum",'Model output'!H251)),ISNUMBER(SEARCH("Not mentioned",'Model output'!H251)), ISNUMBER(SEARCH("Not applicable",'Model output'!H251)), ISNUMBER(SEARCH("paratracheal",'Model output'!H251)),ISNUMBER(SEARCH("fibroadipose tissue",'Model output'!H251)),ISNUMBER(SEARCH("thyroid node",'Model output'!H251)),ISNUMBER(SEARCH("skeletal muscle",'Model output'!H251)),ISNUMBER(SEARCH("right",'Model output'!H251)),ISNUMBER(SEARCH("left",'Model output'!H251)),ISNUMBER(SEARCH("Not specified",'Model output'!H251))),"negative","positive"))</f>
        <v>negative</v>
      </c>
      <c r="I252">
        <f>IF(OR('Model output'!I251="",'Model output'!I251="Not answered",'Model output'!I251="Not mentioned"),"",IF(ISNUMBER('Model output'!I251),'Model output'!I251,1))</f>
        <v>1</v>
      </c>
      <c r="J252">
        <f>IF(OR('Model output'!J251="",'Model output'!J251="Not answered",'Model output'!J251="Not mentioned"),"",IF(AND(ISNUMBER('Model output'!J251),'Model output'!J251&lt;=I252),'Model output'!J251,IF(AND(ISNUMBER('Model output'!J251), 'Model output'!J251&gt;=DATE(2024,1,1)), MIN(DAY('Model output'!J251), MONTH('Model output'!J251), YEAR('Model output'!J251)), IF(ISNUMBER(SEARCH("0/",'Model output'!J251)),0,IF(ISNUMBER(SEARCH("/",'Model output'!J251)), VALUE(LEFT('Model output'!J251, SEARCH("/",'Model output'!J251)-1)),1)))))</f>
        <v>0</v>
      </c>
      <c r="K252" t="str" cm="1">
        <f t="array" ref="K252">IF(COUNT(FIND({0,1,2,3,4,5,6,7,8,9},'Model output'!K251))&gt;0,'Model output'!K251,"")</f>
        <v/>
      </c>
      <c r="L252" s="8" t="str">
        <f t="shared" si="4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 (60%), Follicular variant (40%)</v>
      </c>
      <c r="P252" t="str">
        <f>IF('Model output'!N251="","",'Model output'!N251)</f>
        <v>0.7 cm</v>
      </c>
      <c r="Q252" t="str">
        <f t="shared" si="55"/>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 ""))</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7"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1" t="str">
        <f>IF(OR('Model output'!V251="", 'Model output'!V251="No", AND(ISERROR(SEARCH("Positive",'Model output'!V251)), ISNUMBER(SEARCH("Negative",'Model output'!V251))), AND(ISNUMBER(SEARCH("Uninvolved",'Model output'!V251)),NOT(ISNUMBER(SEARCH("margins involved",'Model output'!V251)))), ISNUMBER(SEARCH("not involved",'Model output'!V251)), ISNUMBER(SEARCH("None",'Model output'!V251)), ISNUMBER(SEARCH("Free",'Model output'!V251)), ISNUMBER(SEARCH("1 mm",'Model output'!V251)), ISNUMBER(SEARCH("0.1 CM",'Model output'!V251)), ISNUMBER(SEARCH("less than 0.2 mm",'Model output'!V251)), ISNUMBER(SEARCH("less than 0.5 mm",'Model output'!V251)), ISNUMBER(SEARCH("less than 1.0 mm",'Model output'!V251)), ISNUMBER(SEARCH("noted very close",'Model output'!V251)), ISNUMBER(SEARCH("abut",'Model output'!V251)), ISNUMBER(SEARCH("not mentioned",'Model output'!V251)), ISNUMBER(SEARCH("Cannot be assessed",'Model output'!V251)), ISNUMBER(SEARCH("Not specified",'Model output'!V251)), ISNUMBER(SEARCH("Lymphocyte invasion - present",'Model output'!V251))), "negative", "positive")</f>
        <v>negative</v>
      </c>
      <c r="AE252" s="35"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6" t="str">
        <f t="shared" si="47"/>
        <v>1a</v>
      </c>
      <c r="AG252" s="36" t="str">
        <f t="shared" si="48"/>
        <v>0</v>
      </c>
      <c r="AH252" s="36" t="str">
        <f t="shared" si="49"/>
        <v>0</v>
      </c>
      <c r="AI252" s="42" t="str">
        <f t="shared" si="50"/>
        <v>I</v>
      </c>
      <c r="AJ252" s="39" t="s">
        <v>844</v>
      </c>
      <c r="AK252" s="41" t="s">
        <v>667</v>
      </c>
      <c r="AL252" s="41" t="s">
        <v>1088</v>
      </c>
      <c r="AM252" s="41" t="s">
        <v>1091</v>
      </c>
      <c r="AN252" s="41" t="s">
        <v>69</v>
      </c>
      <c r="AO252" s="23">
        <f t="shared" ca="1" si="51"/>
        <v>1</v>
      </c>
      <c r="AP252" s="1">
        <f t="shared" si="52"/>
        <v>1</v>
      </c>
      <c r="AQ252" s="1">
        <f t="shared" si="53"/>
        <v>1</v>
      </c>
      <c r="AR252" s="1">
        <f t="shared" si="54"/>
        <v>1</v>
      </c>
      <c r="AS252" s="15">
        <f t="shared" si="56"/>
        <v>1</v>
      </c>
    </row>
    <row r="253" spans="1:45">
      <c r="A253" t="str">
        <f>'Model output'!A252</f>
        <v>TCGA-FY-A3RA</v>
      </c>
      <c r="B253" s="33">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0</v>
      </c>
      <c r="F253" t="str">
        <f t="shared" si="57"/>
        <v>positive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output'!G252)),AND(ISNUMBER(SEARCH("2",'Model output'!G252)),NOT(ISNUMBER(SEARCH("1 of 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central</v>
      </c>
      <c r="H253" t="str">
        <f>IF('Model output'!H252="","negative",IF(OR(ISNUMBER(SEARCH("lymph node",'Model output'!H252)),ISNUMBER(SEARCH("gland",'Model output'!H252)),ISNUMBER(SEARCH("lobe",'Model output'!H252)),ISNUMBER(SEARCH("isthmus",'Model output'!H252)),ISNUMBER(SEARCH("mediastinum",'Model output'!H252)),ISNUMBER(SEARCH("Not mentioned",'Model output'!H252)), ISNUMBER(SEARCH("Not applicable",'Model output'!H252)), ISNUMBER(SEARCH("paratracheal",'Model output'!H252)),ISNUMBER(SEARCH("fibroadipose tissue",'Model output'!H252)),ISNUMBER(SEARCH("thyroid node",'Model output'!H252)),ISNUMBER(SEARCH("skeletal muscle",'Model output'!H252)),ISNUMBER(SEARCH("right",'Model output'!H252)),ISNUMBER(SEARCH("left",'Model output'!H252)),ISNUMBER(SEARCH("Not specified",'Model output'!H252))),"negative","positive"))</f>
        <v>negative</v>
      </c>
      <c r="I253">
        <f>IF(OR('Model output'!I252="",'Model output'!I252="Not answered",'Model output'!I252="Not mentioned"),"",IF(ISNUMBER('Model output'!I252),'Model output'!I252,1))</f>
        <v>4</v>
      </c>
      <c r="J253">
        <f>IF(OR('Model output'!J252="",'Model output'!J252="Not answered",'Model output'!J252="Not mentioned"),"",IF(AND(ISNUMBER('Model output'!J252),'Model output'!J252&lt;=I253),'Model output'!J252,IF(AND(ISNUMBER('Model output'!J252), 'Model output'!J252&gt;=DATE(2024,1,1)), MIN(DAY('Model output'!J252), MONTH('Model output'!J252), YEAR('Model output'!J252)), IF(ISNUMBER(SEARCH("0/",'Model output'!J252)),0,IF(ISNUMBER(SEARCH("/",'Model output'!J252)), VALUE(LEFT('Model output'!J252, SEARCH("/",'Model output'!J252)-1)),1)))))</f>
        <v>1</v>
      </c>
      <c r="K253" t="str" cm="1">
        <f t="array" ref="K253">IF(COUNT(FIND({0,1,2,3,4,5,6,7,8,9},'Model output'!K252))&gt;0,'Model output'!K252,"")</f>
        <v>4 cm</v>
      </c>
      <c r="L253" s="8" t="str">
        <f t="shared" si="46"/>
        <v>4cm</v>
      </c>
      <c r="M253" cm="1">
        <f t="array" ref="M253">IF(L253="","",IF(ISNUMBER(SEARCH("cm",L253)),MAX(VALUE(SUBSTITUTE(_xlfn.FILTERXML("&lt;t&gt;&lt;s&gt;"&amp;SUBSTITUTE(L253,",","&lt;/s&gt;&lt;s&gt;")&amp;"&lt;/s&gt;&lt;/t&gt;","//s"),"cm",""))),MAX(VALUE(SUBSTITUTE(_xlfn.FILTERXML("&lt;t&gt;&lt;s&gt;"&amp;SUBSTITUTE(L253,",","&lt;/s&gt;&lt;s&gt;")&amp;"&lt;/s&gt;&lt;/t&gt;","//s"),"mm","")))/10))</f>
        <v>4</v>
      </c>
      <c r="N253" t="str">
        <f>IF('Model output'!L252="","",'Model output'!L252)</f>
        <v>Papillary carcinoma</v>
      </c>
      <c r="O253" t="str">
        <f>IF('Model output'!M252="","",'Model output'!M252)</f>
        <v>Not mentioned</v>
      </c>
      <c r="P253" t="str">
        <f>IF('Model output'!N252="","",'Model output'!N252)</f>
        <v>4 cm</v>
      </c>
      <c r="Q253" t="str">
        <f t="shared" si="55"/>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t="str">
        <f>IF('Model output'!O252="","",'Model output'!O252)</f>
        <v>1 (Left side)</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 ""))</f>
        <v>Not mentioned</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7"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No</v>
      </c>
      <c r="AB253" t="str">
        <f>IF(AA253&lt;&gt;"Yes","",IF(OR('Model output'!U252="",ISNUMBER(SEARCH("Not identified",'Model output'!U252))),"",'Model output'!U252))</f>
        <v/>
      </c>
      <c r="AC253" s="1" t="str">
        <f>IF(OR('Model output'!V252="", 'Model output'!V252="No", AND(ISERROR(SEARCH("Positive",'Model output'!V252)), ISNUMBER(SEARCH("Negative",'Model output'!V252))), AND(ISNUMBER(SEARCH("Uninvolved",'Model output'!V252)),NOT(ISNUMBER(SEARCH("margins involved",'Model output'!V252)))), ISNUMBER(SEARCH("not involved",'Model output'!V252)), ISNUMBER(SEARCH("None",'Model output'!V252)), ISNUMBER(SEARCH("Free",'Model output'!V252)), ISNUMBER(SEARCH("1 mm",'Model output'!V252)), ISNUMBER(SEARCH("0.1 CM",'Model output'!V252)), ISNUMBER(SEARCH("less than 0.2 mm",'Model output'!V252)), ISNUMBER(SEARCH("less than 0.5 mm",'Model output'!V252)), ISNUMBER(SEARCH("less than 1.0 mm",'Model output'!V252)), ISNUMBER(SEARCH("noted very close",'Model output'!V252)), ISNUMBER(SEARCH("abut",'Model output'!V252)), ISNUMBER(SEARCH("not mentioned",'Model output'!V252)), ISNUMBER(SEARCH("Cannot be assessed",'Model output'!V252)), ISNUMBER(SEARCH("Not specified",'Model output'!V252)), ISNUMBER(SEARCH("Lymphocyte invasion - present",'Model output'!V252))), "negative", "positive")</f>
        <v>negative</v>
      </c>
      <c r="AE253" s="35" t="str" cm="1">
        <f t="array" ref="AE253">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high</v>
      </c>
      <c r="AF253" s="36" t="str">
        <f t="shared" si="47"/>
        <v>2</v>
      </c>
      <c r="AG253" s="36" t="str">
        <f t="shared" si="48"/>
        <v>1a</v>
      </c>
      <c r="AH253" s="36" t="str">
        <f t="shared" si="49"/>
        <v>0</v>
      </c>
      <c r="AI253" s="42" t="str">
        <f t="shared" si="50"/>
        <v>I</v>
      </c>
      <c r="AJ253" s="39" t="s">
        <v>844</v>
      </c>
      <c r="AK253" s="41" t="s">
        <v>1090</v>
      </c>
      <c r="AL253" s="41" t="s">
        <v>1091</v>
      </c>
      <c r="AM253" s="41" t="s">
        <v>1091</v>
      </c>
      <c r="AN253" s="41" t="s">
        <v>69</v>
      </c>
      <c r="AO253" s="23">
        <f t="shared" si="51"/>
        <v>0</v>
      </c>
      <c r="AP253" s="1">
        <f t="shared" si="52"/>
        <v>1</v>
      </c>
      <c r="AQ253" s="1">
        <f t="shared" si="53"/>
        <v>0</v>
      </c>
      <c r="AR253" s="1">
        <f t="shared" si="54"/>
        <v>1</v>
      </c>
      <c r="AS253" s="15">
        <f t="shared" si="56"/>
        <v>1</v>
      </c>
    </row>
    <row r="254" spans="1:45">
      <c r="A254" t="str">
        <f>'Model output'!A253</f>
        <v>TCGA-FY-A3TY</v>
      </c>
      <c r="B254" s="33">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7"/>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output'!G253)),AND(ISNUMBER(SEARCH("2",'Model output'!G253)),NOT(ISNUMBER(SEARCH("1 of 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output'!H253="","negative",IF(OR(ISNUMBER(SEARCH("lymph node",'Model output'!H253)),ISNUMBER(SEARCH("gland",'Model output'!H253)),ISNUMBER(SEARCH("lobe",'Model output'!H253)),ISNUMBER(SEARCH("isthmus",'Model output'!H253)),ISNUMBER(SEARCH("mediastinum",'Model output'!H253)),ISNUMBER(SEARCH("Not mentioned",'Model output'!H253)), ISNUMBER(SEARCH("Not applicable",'Model output'!H253)), ISNUMBER(SEARCH("paratracheal",'Model output'!H253)),ISNUMBER(SEARCH("fibroadipose tissue",'Model output'!H253)),ISNUMBER(SEARCH("thyroid node",'Model output'!H253)),ISNUMBER(SEARCH("skeletal muscle",'Model output'!H253)),ISNUMBER(SEARCH("right",'Model output'!H253)),ISNUMBER(SEARCH("left",'Model output'!H253)),ISNUMBER(SEARCH("Not specified",'Model output'!H253))),"negative","positive"))</f>
        <v>negative</v>
      </c>
      <c r="I254">
        <f>IF(OR('Model output'!I253="",'Model output'!I253="Not answered",'Model output'!I253="Not mentioned"),"",IF(ISNUMBER('Model output'!I253),'Model output'!I253,1))</f>
        <v>6</v>
      </c>
      <c r="J254">
        <f>IF(OR('Model output'!J253="",'Model output'!J253="Not answered",'Model output'!J253="Not mentioned"),"",IF(AND(ISNUMBER('Model output'!J253),'Model output'!J253&lt;=I254),'Model output'!J253,IF(AND(ISNUMBER('Model output'!J253), 'Model output'!J253&gt;=DATE(2024,1,1)), MIN(DAY('Model output'!J253), MONTH('Model output'!J253), YEAR('Model output'!J253)), IF(ISNUMBER(SEARCH("0/",'Model output'!J253)),0,IF(ISNUMBER(SEARCH("/",'Model output'!J253)), VALUE(LEFT('Model output'!J253, SEARCH("/",'Model output'!J253)-1)),1)))))</f>
        <v>0</v>
      </c>
      <c r="K254" t="str" cm="1">
        <f t="array" ref="K254">IF(COUNT(FIND({0,1,2,3,4,5,6,7,8,9},'Model output'!K253))&gt;0,'Model output'!K253,"")</f>
        <v/>
      </c>
      <c r="L254" s="8" t="str">
        <f t="shared" si="4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5"/>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 ""))</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7" t="str">
        <f>IF('Model output'!S253="","",'Model output'!S253)</f>
        <v>Present</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1" t="str">
        <f>IF(OR('Model output'!V253="", 'Model output'!V253="No", AND(ISERROR(SEARCH("Positive",'Model output'!V253)), ISNUMBER(SEARCH("Negative",'Model output'!V253))), AND(ISNUMBER(SEARCH("Uninvolved",'Model output'!V253)),NOT(ISNUMBER(SEARCH("margins involved",'Model output'!V253)))), ISNUMBER(SEARCH("not involved",'Model output'!V253)), ISNUMBER(SEARCH("None",'Model output'!V253)), ISNUMBER(SEARCH("Free",'Model output'!V253)), ISNUMBER(SEARCH("1 mm",'Model output'!V253)), ISNUMBER(SEARCH("0.1 CM",'Model output'!V253)), ISNUMBER(SEARCH("less than 0.2 mm",'Model output'!V253)), ISNUMBER(SEARCH("less than 0.5 mm",'Model output'!V253)), ISNUMBER(SEARCH("less than 1.0 mm",'Model output'!V253)), ISNUMBER(SEARCH("noted very close",'Model output'!V253)), ISNUMBER(SEARCH("abut",'Model output'!V253)), ISNUMBER(SEARCH("not mentioned",'Model output'!V253)), ISNUMBER(SEARCH("Cannot be assessed",'Model output'!V253)), ISNUMBER(SEARCH("Not specified",'Model output'!V253)), ISNUMBER(SEARCH("Lymphocyte invasion - present",'Model output'!V253))), "negative", "positive")</f>
        <v>negative</v>
      </c>
      <c r="AE254" s="35"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6" t="str">
        <f t="shared" si="47"/>
        <v>3a</v>
      </c>
      <c r="AG254" s="36" t="str">
        <f t="shared" si="48"/>
        <v>0</v>
      </c>
      <c r="AH254" s="36" t="str">
        <f t="shared" si="49"/>
        <v>0</v>
      </c>
      <c r="AI254" s="42" t="str">
        <f t="shared" si="50"/>
        <v>II</v>
      </c>
      <c r="AJ254" s="39" t="s">
        <v>843</v>
      </c>
      <c r="AK254" s="41" t="s">
        <v>1086</v>
      </c>
      <c r="AL254" s="41" t="s">
        <v>1088</v>
      </c>
      <c r="AM254" s="41" t="s">
        <v>1091</v>
      </c>
      <c r="AN254" s="41" t="s">
        <v>1089</v>
      </c>
      <c r="AO254" s="23">
        <f t="shared" ca="1" si="51"/>
        <v>0</v>
      </c>
      <c r="AP254" s="1">
        <f t="shared" si="52"/>
        <v>0</v>
      </c>
      <c r="AQ254" s="1">
        <f t="shared" si="53"/>
        <v>1</v>
      </c>
      <c r="AR254" s="1">
        <f t="shared" si="54"/>
        <v>1</v>
      </c>
      <c r="AS254" s="15">
        <f t="shared" si="56"/>
        <v>1</v>
      </c>
    </row>
    <row r="255" spans="1:45">
      <c r="A255" t="str">
        <f>'Model output'!A254</f>
        <v>TCGA-FY-A3W9</v>
      </c>
      <c r="B255" s="33">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57"/>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output'!G254)),AND(ISNUMBER(SEARCH("2",'Model output'!G254)),NOT(ISNUMBER(SEARCH("1 of 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output'!H254="","negative",IF(OR(ISNUMBER(SEARCH("lymph node",'Model output'!H254)),ISNUMBER(SEARCH("gland",'Model output'!H254)),ISNUMBER(SEARCH("lobe",'Model output'!H254)),ISNUMBER(SEARCH("isthmus",'Model output'!H254)),ISNUMBER(SEARCH("mediastinum",'Model output'!H254)),ISNUMBER(SEARCH("Not mentioned",'Model output'!H254)), ISNUMBER(SEARCH("Not applicable",'Model output'!H254)), ISNUMBER(SEARCH("paratracheal",'Model output'!H254)),ISNUMBER(SEARCH("fibroadipose tissue",'Model output'!H254)),ISNUMBER(SEARCH("thyroid node",'Model output'!H254)),ISNUMBER(SEARCH("skeletal muscle",'Model output'!H254)),ISNUMBER(SEARCH("right",'Model output'!H254)),ISNUMBER(SEARCH("left",'Model output'!H254)),ISNUMBER(SEARCH("Not specified",'Model output'!H254))),"negative","positive"))</f>
        <v>negative</v>
      </c>
      <c r="I255">
        <f>IF(OR('Model output'!I254="",'Model output'!I254="Not answered",'Model output'!I254="Not mentioned"),"",IF(ISNUMBER('Model output'!I254),'Model output'!I254,1))</f>
        <v>1</v>
      </c>
      <c r="J255">
        <f>IF(OR('Model output'!J254="",'Model output'!J254="Not answered",'Model output'!J254="Not mentioned"),"",IF(AND(ISNUMBER('Model output'!J254),'Model output'!J254&lt;=I255),'Model output'!J254,IF(AND(ISNUMBER('Model output'!J254), 'Model output'!J254&gt;=DATE(2024,1,1)), MIN(DAY('Model output'!J254), MONTH('Model output'!J254), YEAR('Model output'!J254)), IF(ISNUMBER(SEARCH("0/",'Model output'!J254)),0,IF(ISNUMBER(SEARCH("/",'Model output'!J254)), VALUE(LEFT('Model output'!J254, SEARCH("/",'Model output'!J254)-1)),1)))))</f>
        <v>0</v>
      </c>
      <c r="K255" t="str" cm="1">
        <f t="array" ref="K255">IF(COUNT(FIND({0,1,2,3,4,5,6,7,8,9},'Model output'!K254))&gt;0,'Model output'!K254,"")</f>
        <v/>
      </c>
      <c r="L255" s="8" t="str">
        <f t="shared" ref="L255:L262" si="58">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255,"cm.","cm"), "up to", ""), "Up to", ""), "less than", ""), "Largest", ""), "largest", ""), "Level 2", ""), "Level 4", ""), "levels three and four", ""), "metastatic", ""), "deposit", ""), "tracheo-esophageal grove and", ""), "pre-tracheal", ""), "lobe", ""), "nodule", ""), "nodes", ""), "station 2", ""), "node", ""), "lymph", ""), "neck", ""), "compartment", ""), "Superior midline", ""), "superior midline", ""), "paratracheal", ""), "Additional", ""), "Suspicious", ""), "Part 2", ""), "central", ""), "right", ""), "left", ""), "Right", ""), "Left", ""), "for", ""), "the", ""), "at midline", ""), "is", ""), "x", ","), "'", ""), "[", ""), "]", ""), "(D)", ""), "(C6)", ""), "to", ","), "(", ""), ")", ""), "Not mentioned", "0"), "*", ""), "&lt;",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v>
      </c>
      <c r="O255" t="str">
        <f>IF('Model output'!M254="","",'Model output'!M254)</f>
        <v>follicular variant</v>
      </c>
      <c r="P255" t="str">
        <f>IF('Model output'!N254="","",'Model output'!N254)</f>
        <v>2.3 cm</v>
      </c>
      <c r="Q255" t="str">
        <f t="shared" si="55"/>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Not specified</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 ""))</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7"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Yes</v>
      </c>
      <c r="AB255" t="str">
        <f>IF(AA255&lt;&gt;"Yes","",IF(OR('Model output'!U254="",ISNUMBER(SEARCH("Not identified",'Model output'!U254))),"",'Model output'!U254))</f>
        <v/>
      </c>
      <c r="AC255" s="1" t="str">
        <f>IF(OR('Model output'!V254="", 'Model output'!V254="No", AND(ISERROR(SEARCH("Positive",'Model output'!V254)), ISNUMBER(SEARCH("Negative",'Model output'!V254))), AND(ISNUMBER(SEARCH("Uninvolved",'Model output'!V254)),NOT(ISNUMBER(SEARCH("margins involved",'Model output'!V254)))), ISNUMBER(SEARCH("not involved",'Model output'!V254)), ISNUMBER(SEARCH("None",'Model output'!V254)), ISNUMBER(SEARCH("Free",'Model output'!V254)), ISNUMBER(SEARCH("1 mm",'Model output'!V254)), ISNUMBER(SEARCH("0.1 CM",'Model output'!V254)), ISNUMBER(SEARCH("less than 0.2 mm",'Model output'!V254)), ISNUMBER(SEARCH("less than 0.5 mm",'Model output'!V254)), ISNUMBER(SEARCH("less than 1.0 mm",'Model output'!V254)), ISNUMBER(SEARCH("noted very close",'Model output'!V254)), ISNUMBER(SEARCH("abut",'Model output'!V254)), ISNUMBER(SEARCH("not mentioned",'Model output'!V254)), ISNUMBER(SEARCH("Cannot be assessed",'Model output'!V254)), ISNUMBER(SEARCH("Not specified",'Model output'!V254)), ISNUMBER(SEARCH("Lymphocyte invasion - present",'Model output'!V254))), "negative", "positive")</f>
        <v>positive</v>
      </c>
      <c r="AE255" s="35"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6"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6" t="str">
        <f t="shared" ref="AG255:AG291" si="60">IF(AND(ISNUMBER(J255),J255&gt;0),
IF(G255="lateral", "1b", "1a"),"0")</f>
        <v>0</v>
      </c>
      <c r="AH255" s="36" t="str">
        <f t="shared" si="49"/>
        <v>0</v>
      </c>
      <c r="AI255" s="42" t="str">
        <f t="shared" si="50"/>
        <v>I</v>
      </c>
      <c r="AJ255" s="39" t="s">
        <v>843</v>
      </c>
      <c r="AK255" s="41" t="s">
        <v>1090</v>
      </c>
      <c r="AL255" s="41" t="s">
        <v>1088</v>
      </c>
      <c r="AM255" s="41" t="s">
        <v>1091</v>
      </c>
      <c r="AN255" s="41" t="s">
        <v>69</v>
      </c>
      <c r="AO255" s="23">
        <f t="shared" si="51"/>
        <v>1</v>
      </c>
      <c r="AP255" s="1">
        <f t="shared" si="52"/>
        <v>1</v>
      </c>
      <c r="AQ255" s="1">
        <f t="shared" si="53"/>
        <v>1</v>
      </c>
      <c r="AR255" s="1">
        <f t="shared" si="54"/>
        <v>1</v>
      </c>
      <c r="AS255" s="15">
        <f t="shared" si="56"/>
        <v>1</v>
      </c>
    </row>
    <row r="256" spans="1:45">
      <c r="A256" t="str">
        <f>'Model output'!A255</f>
        <v>TCGA-FY-A3WA</v>
      </c>
      <c r="B256" s="33">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1</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0</v>
      </c>
      <c r="F256" t="str">
        <f t="shared" si="57"/>
        <v>positive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output'!G255)),AND(ISNUMBER(SEARCH("2",'Model output'!G255)),NOT(ISNUMBER(SEARCH("1 of 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output'!H255="","negative",IF(OR(ISNUMBER(SEARCH("lymph node",'Model output'!H255)),ISNUMBER(SEARCH("gland",'Model output'!H255)),ISNUMBER(SEARCH("lobe",'Model output'!H255)),ISNUMBER(SEARCH("isthmus",'Model output'!H255)),ISNUMBER(SEARCH("mediastinum",'Model output'!H255)),ISNUMBER(SEARCH("Not mentioned",'Model output'!H255)), ISNUMBER(SEARCH("Not applicable",'Model output'!H255)), ISNUMBER(SEARCH("paratracheal",'Model output'!H255)),ISNUMBER(SEARCH("fibroadipose tissue",'Model output'!H255)),ISNUMBER(SEARCH("thyroid node",'Model output'!H255)),ISNUMBER(SEARCH("skeletal muscle",'Model output'!H255)),ISNUMBER(SEARCH("right",'Model output'!H255)),ISNUMBER(SEARCH("left",'Model output'!H255)),ISNUMBER(SEARCH("Not specified",'Model output'!H255))),"negative","positive"))</f>
        <v>negative</v>
      </c>
      <c r="I256">
        <f>IF(OR('Model output'!I255="",'Model output'!I255="Not answered",'Model output'!I255="Not mentioned"),"",IF(ISNUMBER('Model output'!I255),'Model output'!I255,1))</f>
        <v>1</v>
      </c>
      <c r="J256">
        <f>IF(OR('Model output'!J255="",'Model output'!J255="Not answered",'Model output'!J255="Not mentioned"),"",IF(AND(ISNUMBER('Model output'!J255),'Model output'!J255&lt;=I256),'Model output'!J255,IF(AND(ISNUMBER('Model output'!J255), 'Model output'!J255&gt;=DATE(2024,1,1)), MIN(DAY('Model output'!J255), MONTH('Model output'!J255), YEAR('Model output'!J255)), IF(ISNUMBER(SEARCH("0/",'Model output'!J255)),0,IF(ISNUMBER(SEARCH("/",'Model output'!J255)), VALUE(LEFT('Model output'!J255, SEARCH("/",'Model output'!J255)-1)),1)))))</f>
        <v>1</v>
      </c>
      <c r="K256" t="str" cm="1">
        <f t="array" ref="K256">IF(COUNT(FIND({0,1,2,3,4,5,6,7,8,9},'Model output'!K255))&gt;0,'Model output'!K255,"")</f>
        <v/>
      </c>
      <c r="L256" s="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Follicular variant of papillary thyroid microcarcinoma</v>
      </c>
      <c r="O256" t="str">
        <f>IF('Model output'!M255="","",'Model output'!M255)</f>
        <v/>
      </c>
      <c r="P256" t="str">
        <f>IF('Model output'!N255="","",'Model output'!N255)</f>
        <v>4.5 cm</v>
      </c>
      <c r="Q256" t="str">
        <f t="shared" si="55"/>
        <v>4.5cm</v>
      </c>
      <c r="R256" cm="1">
        <f t="array" ref="R256">IF(Q256="","",IF(ISNUMBER(SEARCH("cm",Q256)),MAX(VALUE(SUBSTITUTE(_xlfn.FILTERXML("&lt;t&gt;&lt;s&gt;"&amp;SUBSTITUTE(Q256,",","&lt;/s&gt;&lt;s&gt;")&amp;"&lt;/s&gt;&lt;/t&gt;","//s"),"cm",""))),MAX(VALUE(SUBSTITUTE(_xlfn.FILTERXML("&lt;t&gt;&lt;s&gt;"&amp;SUBSTITUTE(Q256,",","&lt;/s&gt;&lt;s&gt;")&amp;"&lt;/s&gt;&lt;/t&gt;","//s"),"mm","")))/10))</f>
        <v>4.5</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 ""))</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7" t="str">
        <f>IF('Model output'!S255="","",'Model output'!S255)</f>
        <v>Not mentioned in the provided clinical note</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Yes</v>
      </c>
      <c r="AB256" t="str">
        <f>IF(AA256&lt;&gt;"Yes","",IF(OR('Model output'!U255="",ISNUMBER(SEARCH("Not identified",'Model output'!U255))),"",'Model output'!U255))</f>
        <v/>
      </c>
      <c r="AC256" s="1" t="str">
        <f>IF(OR('Model output'!V255="", 'Model output'!V255="No", AND(ISERROR(SEARCH("Positive",'Model output'!V255)), ISNUMBER(SEARCH("Negative",'Model output'!V255))), AND(ISNUMBER(SEARCH("Uninvolved",'Model output'!V255)),NOT(ISNUMBER(SEARCH("margins involved",'Model output'!V255)))), ISNUMBER(SEARCH("not involved",'Model output'!V255)), ISNUMBER(SEARCH("None",'Model output'!V255)), ISNUMBER(SEARCH("Free",'Model output'!V255)), ISNUMBER(SEARCH("1 mm",'Model output'!V255)), ISNUMBER(SEARCH("0.1 CM",'Model output'!V255)), ISNUMBER(SEARCH("less than 0.2 mm",'Model output'!V255)), ISNUMBER(SEARCH("less than 0.5 mm",'Model output'!V255)), ISNUMBER(SEARCH("less than 1.0 mm",'Model output'!V255)), ISNUMBER(SEARCH("noted very close",'Model output'!V255)), ISNUMBER(SEARCH("abut",'Model output'!V255)), ISNUMBER(SEARCH("not mentioned",'Model output'!V255)), ISNUMBER(SEARCH("Cannot be assessed",'Model output'!V255)), ISNUMBER(SEARCH("Not specified",'Model output'!V255)), ISNUMBER(SEARCH("Lymphocyte invasion - present",'Model output'!V255))), "negative", "positive")</f>
        <v>negative</v>
      </c>
      <c r="AE256" s="35"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6" t="str">
        <f t="shared" si="59"/>
        <v>3a</v>
      </c>
      <c r="AG256" s="36" t="str">
        <f t="shared" si="60"/>
        <v>1a</v>
      </c>
      <c r="AH256" s="36" t="str">
        <f t="shared" ref="AH256:AH291" si="61">IF(OR(H256="unknown"),"x",IF(H256="negative","0","1"))</f>
        <v>0</v>
      </c>
      <c r="AI256" s="42"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39" t="s">
        <v>844</v>
      </c>
      <c r="AK256" s="41" t="s">
        <v>667</v>
      </c>
      <c r="AL256" s="41" t="s">
        <v>1091</v>
      </c>
      <c r="AM256" s="41" t="s">
        <v>1091</v>
      </c>
      <c r="AN256" s="41" t="s">
        <v>69</v>
      </c>
      <c r="AO256" s="23">
        <f t="shared" ref="AO256:AO291" ca="1" si="63">IF(AE256=AJ256,1,0)</f>
        <v>1</v>
      </c>
      <c r="AP256" s="1">
        <f t="shared" ref="AP256:AP291" si="64">IF(AF256=AK256, 1, IF(AND(AF256="x", AK256="0"), 1, IF(AND(AF256="0", AK256="x"), 1, 0)))</f>
        <v>0</v>
      </c>
      <c r="AQ256" s="1">
        <f t="shared" ref="AQ256:AQ291" si="65">IF(AG256=AL256, 1, IF(AND(AG256="x", AL256="0"), 1, IF(AND(AG256="0", AL256="x"), 1, 0)))</f>
        <v>0</v>
      </c>
      <c r="AR256" s="1">
        <f t="shared" ref="AR256:AR291" si="66">IF(AH256=AM256, 1, IF(AND(AH256="x", AM256="0"), 1, IF(AND(AH256="0", AM256="x"), 1, 0)))</f>
        <v>1</v>
      </c>
      <c r="AS256" s="15">
        <f t="shared" si="56"/>
        <v>1</v>
      </c>
    </row>
    <row r="257" spans="1:45">
      <c r="A257" t="str">
        <f>'Model output'!A256</f>
        <v>TCGA-FY-A3YR</v>
      </c>
      <c r="B257" s="33">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
      </c>
      <c r="F257" t="str">
        <f t="shared" si="57"/>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output'!G256)),AND(ISNUMBER(SEARCH("2",'Model output'!G256)),NOT(ISNUMBER(SEARCH("1 of 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output'!H256="","negative",IF(OR(ISNUMBER(SEARCH("lymph node",'Model output'!H256)),ISNUMBER(SEARCH("gland",'Model output'!H256)),ISNUMBER(SEARCH("lobe",'Model output'!H256)),ISNUMBER(SEARCH("isthmus",'Model output'!H256)),ISNUMBER(SEARCH("mediastinum",'Model output'!H256)),ISNUMBER(SEARCH("Not mentioned",'Model output'!H256)), ISNUMBER(SEARCH("Not applicable",'Model output'!H256)), ISNUMBER(SEARCH("paratracheal",'Model output'!H256)),ISNUMBER(SEARCH("fibroadipose tissue",'Model output'!H256)),ISNUMBER(SEARCH("thyroid node",'Model output'!H256)),ISNUMBER(SEARCH("skeletal muscle",'Model output'!H256)),ISNUMBER(SEARCH("right",'Model output'!H256)),ISNUMBER(SEARCH("left",'Model output'!H256)),ISNUMBER(SEARCH("Not specified",'Model output'!H256))),"negative","positive"))</f>
        <v>negative</v>
      </c>
      <c r="I257">
        <f>IF(OR('Model output'!I256="",'Model output'!I256="Not answered",'Model output'!I256="Not mentioned"),"",IF(ISNUMBER('Model output'!I256),'Model output'!I256,1))</f>
        <v>11</v>
      </c>
      <c r="J257">
        <f>IF(OR('Model output'!J256="",'Model output'!J256="Not answered",'Model output'!J256="Not mentioned"),"",IF(AND(ISNUMBER('Model output'!J256),'Model output'!J256&lt;=I257),'Model output'!J256,IF(AND(ISNUMBER('Model output'!J256), 'Model output'!J256&gt;=DATE(2024,1,1)), MIN(DAY('Model output'!J256), MONTH('Model output'!J256), YEAR('Model output'!J256)), IF(ISNUMBER(SEARCH("0/",'Model output'!J256)),0,IF(ISNUMBER(SEARCH("/",'Model output'!J256)), VALUE(LEFT('Model output'!J256, SEARCH("/",'Model output'!J256)-1)),1)))))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 thyroid carcinoma</v>
      </c>
      <c r="O257" t="str">
        <f>IF('Model output'!M256="","",'Model output'!M256)</f>
        <v>Classical variant</v>
      </c>
      <c r="P257" t="str">
        <f>IF('Model output'!N256="","",'Model output'!N256)</f>
        <v>1.7 cm</v>
      </c>
      <c r="Q257" t="str">
        <f t="shared" ref="Q257:Q291" si="6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257,"cm.","cm"), "the", ""), "The", ""), "dominant", ""), "superior", ""), "by gross examination", ""), "second", ""), "Greatest Dimension:", ""), "greatest dimension", ""), "greatest size", ""), "measures", ""), "microcarcinoma", ""), "maximum", ""), "dimension", ""), "isthmus and left thyroid", ""), "thyroid", ""),"tumor", ""), "Tumor", ""), "lobe and isthmus", ""), "nodule", ""), "isthmic", ""), "isthmus", ""), "lobe",""), "pole", ""), "foci", ""), "spans", ""), "Part 5", ""), "follicular variant", ""), "classical type", ""), "tall cell", ""), "largest", ""), "upper", ""), "lower", ""), "left", ""), "right", ""), "Left", ""), "Right", ""), "middle", ""), "for", ""), "Up to", ""), "up to", ","), "At least", ""), "at least", ""), "range from", ""), "Not mentioned", ""), "entire", ""), "and is", ""), "is", ""), "in", ""), "In", ""), "and", ","), "(", ""), ")", ""), "A", ""), "B", ""), "x", ","), ":", ""), "focus", ""), "multiple", ""), "to", ","), "/", ""), "less than", ""), "&lt;", ""), " ",""))</f>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 ""))</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7"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No</v>
      </c>
      <c r="AB257" t="str">
        <f>IF(AA257&lt;&gt;"Yes","",IF(OR('Model output'!U256="",ISNUMBER(SEARCH("Not identified",'Model output'!U256))),"",'Model output'!U256))</f>
        <v/>
      </c>
      <c r="AC257" s="1" t="str">
        <f>IF(OR('Model output'!V256="", 'Model output'!V256="No", AND(ISERROR(SEARCH("Positive",'Model output'!V256)), ISNUMBER(SEARCH("Negative",'Model output'!V256))), AND(ISNUMBER(SEARCH("Uninvolved",'Model output'!V256)),NOT(ISNUMBER(SEARCH("margins involved",'Model output'!V256)))), ISNUMBER(SEARCH("not involved",'Model output'!V256)), ISNUMBER(SEARCH("None",'Model output'!V256)), ISNUMBER(SEARCH("Free",'Model output'!V256)), ISNUMBER(SEARCH("1 mm",'Model output'!V256)), ISNUMBER(SEARCH("0.1 CM",'Model output'!V256)), ISNUMBER(SEARCH("less than 0.2 mm",'Model output'!V256)), ISNUMBER(SEARCH("less than 0.5 mm",'Model output'!V256)), ISNUMBER(SEARCH("less than 1.0 mm",'Model output'!V256)), ISNUMBER(SEARCH("noted very close",'Model output'!V256)), ISNUMBER(SEARCH("abut",'Model output'!V256)), ISNUMBER(SEARCH("not mentioned",'Model output'!V256)), ISNUMBER(SEARCH("Cannot be assessed",'Model output'!V256)), ISNUMBER(SEARCH("Not specified",'Model output'!V256)), ISNUMBER(SEARCH("Lymphocyte invasion - present",'Model output'!V256))), "negative", "positive")</f>
        <v>negative</v>
      </c>
      <c r="AE257" s="35"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6" t="str">
        <f t="shared" si="59"/>
        <v>1b</v>
      </c>
      <c r="AG257" s="36" t="str">
        <f t="shared" si="60"/>
        <v>1a</v>
      </c>
      <c r="AH257" s="36" t="str">
        <f t="shared" si="61"/>
        <v>0</v>
      </c>
      <c r="AI257" s="42" t="str">
        <f t="shared" si="62"/>
        <v>II</v>
      </c>
      <c r="AJ257" s="39" t="s">
        <v>846</v>
      </c>
      <c r="AK257" s="41" t="s">
        <v>1087</v>
      </c>
      <c r="AL257" s="41" t="s">
        <v>667</v>
      </c>
      <c r="AM257" s="41" t="s">
        <v>1091</v>
      </c>
      <c r="AN257" s="41" t="s">
        <v>1089</v>
      </c>
      <c r="AO257" s="23">
        <f t="shared" ca="1" si="63"/>
        <v>1</v>
      </c>
      <c r="AP257" s="1">
        <f t="shared" si="64"/>
        <v>1</v>
      </c>
      <c r="AQ257" s="1">
        <f t="shared" si="65"/>
        <v>1</v>
      </c>
      <c r="AR257" s="1">
        <f t="shared" si="66"/>
        <v>1</v>
      </c>
      <c r="AS257" s="15">
        <f t="shared" si="56"/>
        <v>1</v>
      </c>
    </row>
    <row r="258" spans="1:45">
      <c r="A258" t="str">
        <f>'Model output'!A257</f>
        <v>TCGA-FY-A40M</v>
      </c>
      <c r="B258" s="33">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57"/>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output'!G257)),AND(ISNUMBER(SEARCH("2",'Model output'!G257)),NOT(ISNUMBER(SEARCH("1 of 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output'!H257="","negative",IF(OR(ISNUMBER(SEARCH("lymph node",'Model output'!H257)),ISNUMBER(SEARCH("gland",'Model output'!H257)),ISNUMBER(SEARCH("lobe",'Model output'!H257)),ISNUMBER(SEARCH("isthmus",'Model output'!H257)),ISNUMBER(SEARCH("mediastinum",'Model output'!H257)),ISNUMBER(SEARCH("Not mentioned",'Model output'!H257)), ISNUMBER(SEARCH("Not applicable",'Model output'!H257)), ISNUMBER(SEARCH("paratracheal",'Model output'!H257)),ISNUMBER(SEARCH("fibroadipose tissue",'Model output'!H257)),ISNUMBER(SEARCH("thyroid node",'Model output'!H257)),ISNUMBER(SEARCH("skeletal muscle",'Model output'!H257)),ISNUMBER(SEARCH("right",'Model output'!H257)),ISNUMBER(SEARCH("left",'Model output'!H257)),ISNUMBER(SEARCH("Not specified",'Model output'!H257))),"negative","positive"))</f>
        <v>negative</v>
      </c>
      <c r="I258">
        <f>IF(OR('Model output'!I257="",'Model output'!I257="Not answered",'Model output'!I257="Not mentioned"),"",IF(ISNUMBER('Model output'!I257),'Model output'!I257,1))</f>
        <v>5</v>
      </c>
      <c r="J258">
        <f>IF(OR('Model output'!J257="",'Model output'!J257="Not answered",'Model output'!J257="Not mentioned"),"",IF(AND(ISNUMBER('Model output'!J257),'Model output'!J257&lt;=I258),'Model output'!J257,IF(AND(ISNUMBER('Model output'!J257), 'Model output'!J257&gt;=DATE(2024,1,1)), MIN(DAY('Model output'!J257), MONTH('Model output'!J257), YEAR('Model output'!J257)), IF(ISNUMBER(SEARCH("0/",'Model output'!J257)),0,IF(ISNUMBER(SEARCH("/",'Model output'!J257)), VALUE(LEFT('Model output'!J257, SEARCH("/",'Model output'!J257)-1)),1)))))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67"/>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 ""))</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7"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1" t="str">
        <f>IF(OR('Model output'!V257="", 'Model output'!V257="No", AND(ISERROR(SEARCH("Positive",'Model output'!V257)), ISNUMBER(SEARCH("Negative",'Model output'!V257))), AND(ISNUMBER(SEARCH("Uninvolved",'Model output'!V257)),NOT(ISNUMBER(SEARCH("margins involved",'Model output'!V257)))), ISNUMBER(SEARCH("not involved",'Model output'!V257)), ISNUMBER(SEARCH("None",'Model output'!V257)), ISNUMBER(SEARCH("Free",'Model output'!V257)), ISNUMBER(SEARCH("1 mm",'Model output'!V257)), ISNUMBER(SEARCH("0.1 CM",'Model output'!V257)), ISNUMBER(SEARCH("less than 0.2 mm",'Model output'!V257)), ISNUMBER(SEARCH("less than 0.5 mm",'Model output'!V257)), ISNUMBER(SEARCH("less than 1.0 mm",'Model output'!V257)), ISNUMBER(SEARCH("noted very close",'Model output'!V257)), ISNUMBER(SEARCH("abut",'Model output'!V257)), ISNUMBER(SEARCH("not mentioned",'Model output'!V257)), ISNUMBER(SEARCH("Cannot be assessed",'Model output'!V257)), ISNUMBER(SEARCH("Not specified",'Model output'!V257)), ISNUMBER(SEARCH("Lymphocyte invasion - present",'Model output'!V257))), "negative", "positive")</f>
        <v>negative</v>
      </c>
      <c r="AE258" s="35"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6" t="str">
        <f t="shared" si="59"/>
        <v>1b</v>
      </c>
      <c r="AG258" s="36" t="str">
        <f t="shared" si="60"/>
        <v>0</v>
      </c>
      <c r="AH258" s="36" t="str">
        <f t="shared" si="61"/>
        <v>0</v>
      </c>
      <c r="AI258" s="42" t="str">
        <f t="shared" si="62"/>
        <v>I</v>
      </c>
      <c r="AJ258" s="39" t="s">
        <v>844</v>
      </c>
      <c r="AK258" s="41" t="s">
        <v>1087</v>
      </c>
      <c r="AL258" s="41" t="s">
        <v>1088</v>
      </c>
      <c r="AM258" s="41" t="s">
        <v>1091</v>
      </c>
      <c r="AN258" s="41" t="s">
        <v>69</v>
      </c>
      <c r="AO258" s="23">
        <f t="shared" ca="1" si="63"/>
        <v>1</v>
      </c>
      <c r="AP258" s="1">
        <f t="shared" si="64"/>
        <v>1</v>
      </c>
      <c r="AQ258" s="1">
        <f t="shared" si="65"/>
        <v>1</v>
      </c>
      <c r="AR258" s="1">
        <f t="shared" si="66"/>
        <v>1</v>
      </c>
      <c r="AS258" s="15">
        <f t="shared" si="56"/>
        <v>1</v>
      </c>
    </row>
    <row r="259" spans="1:45">
      <c r="A259" t="str">
        <f>'Model output'!A258</f>
        <v>TCGA-FY-A40N</v>
      </c>
      <c r="B259" s="33">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0</v>
      </c>
      <c r="F259" t="str">
        <f t="shared" si="57"/>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output'!G258)),AND(ISNUMBER(SEARCH("2",'Model output'!G258)),NOT(ISNUMBER(SEARCH("1 of 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output'!H258="","negative",IF(OR(ISNUMBER(SEARCH("lymph node",'Model output'!H258)),ISNUMBER(SEARCH("gland",'Model output'!H258)),ISNUMBER(SEARCH("lobe",'Model output'!H258)),ISNUMBER(SEARCH("isthmus",'Model output'!H258)),ISNUMBER(SEARCH("mediastinum",'Model output'!H258)),ISNUMBER(SEARCH("Not mentioned",'Model output'!H258)), ISNUMBER(SEARCH("Not applicable",'Model output'!H258)), ISNUMBER(SEARCH("paratracheal",'Model output'!H258)),ISNUMBER(SEARCH("fibroadipose tissue",'Model output'!H258)),ISNUMBER(SEARCH("thyroid node",'Model output'!H258)),ISNUMBER(SEARCH("skeletal muscle",'Model output'!H258)),ISNUMBER(SEARCH("right",'Model output'!H258)),ISNUMBER(SEARCH("left",'Model output'!H258)),ISNUMBER(SEARCH("Not specified",'Model output'!H258))),"negative","positive"))</f>
        <v>negative</v>
      </c>
      <c r="I259">
        <f>IF(OR('Model output'!I258="",'Model output'!I258="Not answered",'Model output'!I258="Not mentioned"),"",IF(ISNUMBER('Model output'!I258),'Model output'!I258,1))</f>
        <v>3</v>
      </c>
      <c r="J259">
        <f>IF(OR('Model output'!J258="",'Model output'!J258="Not answered",'Model output'!J258="Not mentioned"),"",IF(AND(ISNUMBER('Model output'!J258),'Model output'!J258&lt;=I259),'Model output'!J258,IF(AND(ISNUMBER('Model output'!J258), 'Model output'!J258&gt;=DATE(2024,1,1)), MIN(DAY('Model output'!J258), MONTH('Model output'!J258), YEAR('Model output'!J258)), IF(ISNUMBER(SEARCH("0/",'Model output'!J258)),0,IF(ISNUMBER(SEARCH("/",'Model output'!J258)), VALUE(LEFT('Model output'!J258, SEARCH("/",'Model output'!J258)-1)),1)))))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 thyroid carcinoma</v>
      </c>
      <c r="O259" t="str">
        <f>IF('Model output'!M258="","",'Model output'!M258)</f>
        <v/>
      </c>
      <c r="P259" t="str">
        <f>IF('Model output'!N258="","",'Model output'!N258)</f>
        <v>1.4 cm</v>
      </c>
      <c r="Q259" t="str">
        <f t="shared" si="67"/>
        <v>1.4cm</v>
      </c>
      <c r="R259" cm="1">
        <f t="array" ref="R259">IF(Q259="","",IF(ISNUMBER(SEARCH("cm",Q259)),MAX(VALUE(SUBSTITUTE(_xlfn.FILTERXML("&lt;t&gt;&lt;s&gt;"&amp;SUBSTITUTE(Q259,",","&lt;/s&gt;&lt;s&gt;")&amp;"&lt;/s&gt;&lt;/t&gt;","//s"),"cm",""))),MAX(VALUE(SUBSTITUTE(_xlfn.FILTERXML("&lt;t&gt;&lt;s&gt;"&amp;SUBSTITUTE(Q259,",","&lt;/s&gt;&lt;s&gt;")&amp;"&lt;/s&gt;&lt;/t&gt;","//s"),"mm","")))/10))</f>
        <v>1.4</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 ""))</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positive</v>
      </c>
      <c r="X259" s="17"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No</v>
      </c>
      <c r="AB259" t="str">
        <f>IF(AA259&lt;&gt;"Yes","",IF(OR('Model output'!U258="",ISNUMBER(SEARCH("Not identified",'Model output'!U258))),"",'Model output'!U258))</f>
        <v/>
      </c>
      <c r="AC259" s="1" t="str">
        <f>IF(OR('Model output'!V258="", 'Model output'!V258="No", AND(ISERROR(SEARCH("Positive",'Model output'!V258)), ISNUMBER(SEARCH("Negative",'Model output'!V258))), AND(ISNUMBER(SEARCH("Uninvolved",'Model output'!V258)),NOT(ISNUMBER(SEARCH("margins involved",'Model output'!V258)))), ISNUMBER(SEARCH("not involved",'Model output'!V258)), ISNUMBER(SEARCH("None",'Model output'!V258)), ISNUMBER(SEARCH("Free",'Model output'!V258)), ISNUMBER(SEARCH("1 mm",'Model output'!V258)), ISNUMBER(SEARCH("0.1 CM",'Model output'!V258)), ISNUMBER(SEARCH("less than 0.2 mm",'Model output'!V258)), ISNUMBER(SEARCH("less than 0.5 mm",'Model output'!V258)), ISNUMBER(SEARCH("less than 1.0 mm",'Model output'!V258)), ISNUMBER(SEARCH("noted very close",'Model output'!V258)), ISNUMBER(SEARCH("abut",'Model output'!V258)), ISNUMBER(SEARCH("not mentioned",'Model output'!V258)), ISNUMBER(SEARCH("Cannot be assessed",'Model output'!V258)), ISNUMBER(SEARCH("Not specified",'Model output'!V258)), ISNUMBER(SEARCH("Lymphocyte invasion - present",'Model output'!V258))), "negative", "positive")</f>
        <v>negative</v>
      </c>
      <c r="AE259" s="35"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6" t="str">
        <f t="shared" si="59"/>
        <v>1b</v>
      </c>
      <c r="AG259" s="36" t="str">
        <f t="shared" si="60"/>
        <v>0</v>
      </c>
      <c r="AH259" s="36" t="str">
        <f t="shared" si="61"/>
        <v>0</v>
      </c>
      <c r="AI259" s="42" t="str">
        <f t="shared" si="62"/>
        <v>I</v>
      </c>
      <c r="AJ259" s="39" t="s">
        <v>844</v>
      </c>
      <c r="AK259" s="41" t="s">
        <v>667</v>
      </c>
      <c r="AL259" s="41" t="s">
        <v>1088</v>
      </c>
      <c r="AM259" s="41" t="s">
        <v>1091</v>
      </c>
      <c r="AN259" s="41" t="s">
        <v>69</v>
      </c>
      <c r="AO259" s="23">
        <f t="shared" ca="1" si="63"/>
        <v>1</v>
      </c>
      <c r="AP259" s="1">
        <f t="shared" si="64"/>
        <v>0</v>
      </c>
      <c r="AQ259" s="1">
        <f t="shared" si="65"/>
        <v>1</v>
      </c>
      <c r="AR259" s="1">
        <f t="shared" si="66"/>
        <v>1</v>
      </c>
      <c r="AS259" s="15">
        <f t="shared" ref="AS259:AS291" si="68">IF(AI259=AN259,1,0)</f>
        <v>1</v>
      </c>
    </row>
    <row r="260" spans="1:45">
      <c r="A260" t="str">
        <f>'Model output'!A259</f>
        <v>TCGA-FY-A4B0</v>
      </c>
      <c r="B260" s="33">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57"/>
        <v>positive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output'!G259)),AND(ISNUMBER(SEARCH("2",'Model output'!G259)),NOT(ISNUMBER(SEARCH("1 of 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central</v>
      </c>
      <c r="H260" t="str">
        <f>IF('Model output'!H259="","negative",IF(OR(ISNUMBER(SEARCH("lymph node",'Model output'!H259)),ISNUMBER(SEARCH("gland",'Model output'!H259)),ISNUMBER(SEARCH("lobe",'Model output'!H259)),ISNUMBER(SEARCH("isthmus",'Model output'!H259)),ISNUMBER(SEARCH("mediastinum",'Model output'!H259)),ISNUMBER(SEARCH("Not mentioned",'Model output'!H259)), ISNUMBER(SEARCH("Not applicable",'Model output'!H259)), ISNUMBER(SEARCH("paratracheal",'Model output'!H259)),ISNUMBER(SEARCH("fibroadipose tissue",'Model output'!H259)),ISNUMBER(SEARCH("thyroid node",'Model output'!H259)),ISNUMBER(SEARCH("skeletal muscle",'Model output'!H259)),ISNUMBER(SEARCH("right",'Model output'!H259)),ISNUMBER(SEARCH("left",'Model output'!H259)),ISNUMBER(SEARCH("Not specified",'Model output'!H259))),"negative","positive"))</f>
        <v>negative</v>
      </c>
      <c r="I260" t="str">
        <f>IF(OR('Model output'!I259="",'Model output'!I259="Not answered",'Model output'!I259="Not mentioned"),"",IF(ISNUMBER('Model output'!I259),'Model output'!I259,1))</f>
        <v/>
      </c>
      <c r="J260" t="str">
        <f>IF(OR('Model output'!J259="",'Model output'!J259="Not answered",'Model output'!J259="Not mentioned"),"",IF(AND(ISNUMBER('Model output'!J259),'Model output'!J259&lt;=I260),'Model output'!J259,IF(AND(ISNUMBER('Model output'!J259), 'Model output'!J259&gt;=DATE(2024,1,1)), MIN(DAY('Model output'!J259), MONTH('Model output'!J259), YEAR('Model output'!J259)), IF(ISNUMBER(SEARCH("0/",'Model output'!J259)),0,IF(ISNUMBER(SEARCH("/",'Model output'!J259)), VALUE(LEFT('Model output'!J259, SEARCH("/",'Model output'!J259)-1)),1)))))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 thyroid carcinoma</v>
      </c>
      <c r="O260" t="str">
        <f>IF('Model output'!M259="","",'Model output'!M259)</f>
        <v>Follicular variant</v>
      </c>
      <c r="P260" t="str">
        <f>IF('Model output'!N259="","",'Model output'!N259)</f>
        <v>1.0 cm</v>
      </c>
      <c r="Q260" t="str">
        <f t="shared" si="67"/>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 ""))</f>
        <v>Not mentioned</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7" t="str">
        <f>IF('Model output'!S259="","",'Model output'!S259)</f>
        <v>Not identified</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No</v>
      </c>
      <c r="AB260" t="str">
        <f>IF(AA260&lt;&gt;"Yes","",IF(OR('Model output'!U259="",ISNUMBER(SEARCH("Not identified",'Model output'!U259))),"",'Model output'!U259))</f>
        <v/>
      </c>
      <c r="AC260" s="1" t="str">
        <f>IF(OR('Model output'!V259="", 'Model output'!V259="No", AND(ISERROR(SEARCH("Positive",'Model output'!V259)), ISNUMBER(SEARCH("Negative",'Model output'!V259))), AND(ISNUMBER(SEARCH("Uninvolved",'Model output'!V259)),NOT(ISNUMBER(SEARCH("margins involved",'Model output'!V259)))), ISNUMBER(SEARCH("not involved",'Model output'!V259)), ISNUMBER(SEARCH("None",'Model output'!V259)), ISNUMBER(SEARCH("Free",'Model output'!V259)), ISNUMBER(SEARCH("1 mm",'Model output'!V259)), ISNUMBER(SEARCH("0.1 CM",'Model output'!V259)), ISNUMBER(SEARCH("less than 0.2 mm",'Model output'!V259)), ISNUMBER(SEARCH("less than 0.5 mm",'Model output'!V259)), ISNUMBER(SEARCH("less than 1.0 mm",'Model output'!V259)), ISNUMBER(SEARCH("noted very close",'Model output'!V259)), ISNUMBER(SEARCH("abut",'Model output'!V259)), ISNUMBER(SEARCH("not mentioned",'Model output'!V259)), ISNUMBER(SEARCH("Cannot be assessed",'Model output'!V259)), ISNUMBER(SEARCH("Not specified",'Model output'!V259)), ISNUMBER(SEARCH("Lymphocyte invasion - present",'Model output'!V259))), "negative", "positive")</f>
        <v>positive</v>
      </c>
      <c r="AE260" s="35"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6" t="str">
        <f t="shared" si="59"/>
        <v>1a</v>
      </c>
      <c r="AG260" s="36" t="str">
        <f t="shared" si="60"/>
        <v>0</v>
      </c>
      <c r="AH260" s="36" t="str">
        <f t="shared" si="61"/>
        <v>0</v>
      </c>
      <c r="AI260" s="42" t="str">
        <f t="shared" si="62"/>
        <v>I</v>
      </c>
      <c r="AJ260" s="39" t="s">
        <v>843</v>
      </c>
      <c r="AK260" s="41" t="s">
        <v>667</v>
      </c>
      <c r="AL260" s="41" t="s">
        <v>1091</v>
      </c>
      <c r="AM260" s="41" t="s">
        <v>1091</v>
      </c>
      <c r="AN260" s="41" t="s">
        <v>69</v>
      </c>
      <c r="AO260" s="23">
        <f t="shared" si="63"/>
        <v>1</v>
      </c>
      <c r="AP260" s="1">
        <f t="shared" si="64"/>
        <v>1</v>
      </c>
      <c r="AQ260" s="1">
        <f t="shared" si="65"/>
        <v>1</v>
      </c>
      <c r="AR260" s="1">
        <f t="shared" si="66"/>
        <v>1</v>
      </c>
      <c r="AS260" s="15">
        <f t="shared" si="68"/>
        <v>1</v>
      </c>
    </row>
    <row r="261" spans="1:45">
      <c r="A261" t="str">
        <f>'Model output'!A260</f>
        <v>TCGA-FY-A4B3</v>
      </c>
      <c r="B261" s="33">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57"/>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output'!G260)),AND(ISNUMBER(SEARCH("2",'Model output'!G260)),NOT(ISNUMBER(SEARCH("1 of 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output'!H260="","negative",IF(OR(ISNUMBER(SEARCH("lymph node",'Model output'!H260)),ISNUMBER(SEARCH("gland",'Model output'!H260)),ISNUMBER(SEARCH("lobe",'Model output'!H260)),ISNUMBER(SEARCH("isthmus",'Model output'!H260)),ISNUMBER(SEARCH("mediastinum",'Model output'!H260)),ISNUMBER(SEARCH("Not mentioned",'Model output'!H260)), ISNUMBER(SEARCH("Not applicable",'Model output'!H260)), ISNUMBER(SEARCH("paratracheal",'Model output'!H260)),ISNUMBER(SEARCH("fibroadipose tissue",'Model output'!H260)),ISNUMBER(SEARCH("thyroid node",'Model output'!H260)),ISNUMBER(SEARCH("skeletal muscle",'Model output'!H260)),ISNUMBER(SEARCH("right",'Model output'!H260)),ISNUMBER(SEARCH("left",'Model output'!H260)),ISNUMBER(SEARCH("Not specified",'Model output'!H260))),"negative","positive"))</f>
        <v>negative</v>
      </c>
      <c r="I261">
        <f>IF(OR('Model output'!I260="",'Model output'!I260="Not answered",'Model output'!I260="Not mentioned"),"",IF(ISNUMBER('Model output'!I260),'Model output'!I260,1))</f>
        <v>6</v>
      </c>
      <c r="J261">
        <f>IF(OR('Model output'!J260="",'Model output'!J260="Not answered",'Model output'!J260="Not mentioned"),"",IF(AND(ISNUMBER('Model output'!J260),'Model output'!J260&lt;=I261),'Model output'!J260,IF(AND(ISNUMBER('Model output'!J260), 'Model output'!J260&gt;=DATE(2024,1,1)), MIN(DAY('Model output'!J260), MONTH('Model output'!J260), YEAR('Model output'!J260)), IF(ISNUMBER(SEARCH("0/",'Model output'!J260)),0,IF(ISNUMBER(SEARCH("/",'Model output'!J260)), VALUE(LEFT('Model output'!J260, SEARCH("/",'Model output'!J260)-1)),1)))))</f>
        <v>4</v>
      </c>
      <c r="K261" t="str" cm="1">
        <f t="array" ref="K261">IF(COUNT(FIND({0,1,2,3,4,5,6,7,8,9},'Model output'!K260))&gt;0,'Model output'!K260,"")</f>
        <v>1.7 cm</v>
      </c>
      <c r="L261" s="8" t="str">
        <f t="shared" si="58"/>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67"/>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t="str">
        <f>IF('Model output'!O260="","",'Model output'!O260)</f>
        <v>3 (left lobe: 2, isthmus: 1)</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 ""))</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7"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1" t="str">
        <f>IF(OR('Model output'!V260="", 'Model output'!V260="No", AND(ISERROR(SEARCH("Positive",'Model output'!V260)), ISNUMBER(SEARCH("Negative",'Model output'!V260))), AND(ISNUMBER(SEARCH("Uninvolved",'Model output'!V260)),NOT(ISNUMBER(SEARCH("margins involved",'Model output'!V260)))), ISNUMBER(SEARCH("not involved",'Model output'!V260)), ISNUMBER(SEARCH("None",'Model output'!V260)), ISNUMBER(SEARCH("Free",'Model output'!V260)), ISNUMBER(SEARCH("1 mm",'Model output'!V260)), ISNUMBER(SEARCH("0.1 CM",'Model output'!V260)), ISNUMBER(SEARCH("less than 0.2 mm",'Model output'!V260)), ISNUMBER(SEARCH("less than 0.5 mm",'Model output'!V260)), ISNUMBER(SEARCH("less than 1.0 mm",'Model output'!V260)), ISNUMBER(SEARCH("noted very close",'Model output'!V260)), ISNUMBER(SEARCH("abut",'Model output'!V260)), ISNUMBER(SEARCH("not mentioned",'Model output'!V260)), ISNUMBER(SEARCH("Cannot be assessed",'Model output'!V260)), ISNUMBER(SEARCH("Not specified",'Model output'!V260)), ISNUMBER(SEARCH("Lymphocyte invasion - present",'Model output'!V260))), "negative", "positive")</f>
        <v>positive</v>
      </c>
      <c r="AE261" s="35"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6" t="str">
        <f t="shared" si="59"/>
        <v>2</v>
      </c>
      <c r="AG261" s="36" t="str">
        <f t="shared" si="60"/>
        <v>1a</v>
      </c>
      <c r="AH261" s="36" t="str">
        <f t="shared" si="61"/>
        <v>0</v>
      </c>
      <c r="AI261" s="42" t="str">
        <f t="shared" si="62"/>
        <v>I</v>
      </c>
      <c r="AJ261" s="39" t="s">
        <v>843</v>
      </c>
      <c r="AK261" s="41" t="s">
        <v>1090</v>
      </c>
      <c r="AL261" s="41" t="s">
        <v>667</v>
      </c>
      <c r="AM261" s="41" t="s">
        <v>1091</v>
      </c>
      <c r="AN261" s="41" t="s">
        <v>69</v>
      </c>
      <c r="AO261" s="23">
        <f t="shared" si="63"/>
        <v>1</v>
      </c>
      <c r="AP261" s="1">
        <f t="shared" si="64"/>
        <v>1</v>
      </c>
      <c r="AQ261" s="1">
        <f t="shared" si="65"/>
        <v>1</v>
      </c>
      <c r="AR261" s="1">
        <f t="shared" si="66"/>
        <v>1</v>
      </c>
      <c r="AS261" s="15">
        <f t="shared" si="68"/>
        <v>1</v>
      </c>
    </row>
    <row r="262" spans="1:45">
      <c r="A262" t="str">
        <f>'Model output'!A261</f>
        <v>TCGA-FY-A76V</v>
      </c>
      <c r="B262" s="33">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7"/>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output'!G261)),AND(ISNUMBER(SEARCH("2",'Model output'!G261)),NOT(ISNUMBER(SEARCH("1 of 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output'!H261="","negative",IF(OR(ISNUMBER(SEARCH("lymph node",'Model output'!H261)),ISNUMBER(SEARCH("gland",'Model output'!H261)),ISNUMBER(SEARCH("lobe",'Model output'!H261)),ISNUMBER(SEARCH("isthmus",'Model output'!H261)),ISNUMBER(SEARCH("mediastinum",'Model output'!H261)),ISNUMBER(SEARCH("Not mentioned",'Model output'!H261)), ISNUMBER(SEARCH("Not applicable",'Model output'!H261)), ISNUMBER(SEARCH("paratracheal",'Model output'!H261)),ISNUMBER(SEARCH("fibroadipose tissue",'Model output'!H261)),ISNUMBER(SEARCH("thyroid node",'Model output'!H261)),ISNUMBER(SEARCH("skeletal muscle",'Model output'!H261)),ISNUMBER(SEARCH("right",'Model output'!H261)),ISNUMBER(SEARCH("left",'Model output'!H261)),ISNUMBER(SEARCH("Not specified",'Model output'!H261))),"negative","positive"))</f>
        <v>negative</v>
      </c>
      <c r="I262" t="str">
        <f>IF(OR('Model output'!I261="",'Model output'!I261="Not answered",'Model output'!I261="Not mentioned"),"",IF(ISNUMBER('Model output'!I261),'Model output'!I261,1))</f>
        <v/>
      </c>
      <c r="J262" t="str">
        <f>IF(OR('Model output'!J261="",'Model output'!J261="Not answered",'Model output'!J261="Not mentioned"),"",IF(AND(ISNUMBER('Model output'!J261),'Model output'!J261&lt;=I262),'Model output'!J261,IF(AND(ISNUMBER('Model output'!J261), 'Model output'!J261&gt;=DATE(2024,1,1)), MIN(DAY('Model output'!J261), MONTH('Model output'!J261), YEAR('Model output'!J261)), IF(ISNUMBER(SEARCH("0/",'Model output'!J261)),0,IF(ISNUMBER(SEARCH("/",'Model output'!J261)), VALUE(LEFT('Model output'!J261, SEARCH("/",'Model output'!J261)-1)),1)))))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 (right lobe/isthmus)</v>
      </c>
      <c r="Q262" t="str">
        <f t="shared" si="67"/>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t="str">
        <f>IF('Model output'!O261="","",'Model output'!O261)</f>
        <v>2 (main and microcarcinomas)</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 ""))</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7"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Yes</v>
      </c>
      <c r="AB262" t="str">
        <f>IF(AA262&lt;&gt;"Yes","",IF(OR('Model output'!U261="",ISNUMBER(SEARCH("Not identified",'Model output'!U261))),"",'Model output'!U261))</f>
        <v/>
      </c>
      <c r="AC262" s="1" t="str">
        <f>IF(OR('Model output'!V261="", 'Model output'!V261="No", AND(ISERROR(SEARCH("Positive",'Model output'!V261)), ISNUMBER(SEARCH("Negative",'Model output'!V261))), AND(ISNUMBER(SEARCH("Uninvolved",'Model output'!V261)),NOT(ISNUMBER(SEARCH("margins involved",'Model output'!V261)))), ISNUMBER(SEARCH("not involved",'Model output'!V261)), ISNUMBER(SEARCH("None",'Model output'!V261)), ISNUMBER(SEARCH("Free",'Model output'!V261)), ISNUMBER(SEARCH("1 mm",'Model output'!V261)), ISNUMBER(SEARCH("0.1 CM",'Model output'!V261)), ISNUMBER(SEARCH("less than 0.2 mm",'Model output'!V261)), ISNUMBER(SEARCH("less than 0.5 mm",'Model output'!V261)), ISNUMBER(SEARCH("less than 1.0 mm",'Model output'!V261)), ISNUMBER(SEARCH("noted very close",'Model output'!V261)), ISNUMBER(SEARCH("abut",'Model output'!V261)), ISNUMBER(SEARCH("not mentioned",'Model output'!V261)), ISNUMBER(SEARCH("Cannot be assessed",'Model output'!V261)), ISNUMBER(SEARCH("Not specified",'Model output'!V261)), ISNUMBER(SEARCH("Lymphocyte invasion - present",'Model output'!V261))), "negative", "positive")</f>
        <v>negative</v>
      </c>
      <c r="AE262" s="35"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6" t="str">
        <f t="shared" si="59"/>
        <v>2</v>
      </c>
      <c r="AG262" s="36" t="str">
        <f t="shared" si="60"/>
        <v>0</v>
      </c>
      <c r="AH262" s="36" t="str">
        <f t="shared" si="61"/>
        <v>0</v>
      </c>
      <c r="AI262" s="42" t="str">
        <f t="shared" si="62"/>
        <v>I</v>
      </c>
      <c r="AJ262" s="39" t="s">
        <v>844</v>
      </c>
      <c r="AK262" s="41" t="s">
        <v>1090</v>
      </c>
      <c r="AL262" s="41" t="s">
        <v>1091</v>
      </c>
      <c r="AM262" s="41" t="s">
        <v>1091</v>
      </c>
      <c r="AN262" s="41" t="s">
        <v>69</v>
      </c>
      <c r="AO262" s="23">
        <f t="shared" ca="1" si="63"/>
        <v>1</v>
      </c>
      <c r="AP262" s="1">
        <f t="shared" si="64"/>
        <v>1</v>
      </c>
      <c r="AQ262" s="1">
        <f t="shared" si="65"/>
        <v>1</v>
      </c>
      <c r="AR262" s="1">
        <f t="shared" si="66"/>
        <v>1</v>
      </c>
      <c r="AS262" s="15">
        <f t="shared" si="68"/>
        <v>1</v>
      </c>
    </row>
    <row r="263" spans="1:45">
      <c r="A263" t="str">
        <f>'Model output'!A262</f>
        <v>TCGA-GE-A2C6</v>
      </c>
      <c r="B263" s="33">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7"/>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output'!G262)),AND(ISNUMBER(SEARCH("2",'Model output'!G262)),NOT(ISNUMBER(SEARCH("1 of 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output'!H262="","negative",IF(OR(ISNUMBER(SEARCH("lymph node",'Model output'!H262)),ISNUMBER(SEARCH("gland",'Model output'!H262)),ISNUMBER(SEARCH("lobe",'Model output'!H262)),ISNUMBER(SEARCH("isthmus",'Model output'!H262)),ISNUMBER(SEARCH("mediastinum",'Model output'!H262)),ISNUMBER(SEARCH("Not mentioned",'Model output'!H262)), ISNUMBER(SEARCH("Not applicable",'Model output'!H262)), ISNUMBER(SEARCH("paratracheal",'Model output'!H262)),ISNUMBER(SEARCH("fibroadipose tissue",'Model output'!H262)),ISNUMBER(SEARCH("thyroid node",'Model output'!H262)),ISNUMBER(SEARCH("skeletal muscle",'Model output'!H262)),ISNUMBER(SEARCH("right",'Model output'!H262)),ISNUMBER(SEARCH("left",'Model output'!H262)),ISNUMBER(SEARCH("Not specified",'Model output'!H262))),"negative","positive"))</f>
        <v>negative</v>
      </c>
      <c r="I263">
        <f>IF(OR('Model output'!I262="",'Model output'!I262="Not answered",'Model output'!I262="Not mentioned"),"",IF(ISNUMBER('Model output'!I262),'Model output'!I262,1))</f>
        <v>23</v>
      </c>
      <c r="J263">
        <f>IF(OR('Model output'!J262="",'Model output'!J262="Not answered",'Model output'!J262="Not mentioned"),"",IF(AND(ISNUMBER('Model output'!J262),'Model output'!J262&lt;=I263),'Model output'!J262,IF(AND(ISNUMBER('Model output'!J262), 'Model output'!J262&gt;=DATE(2024,1,1)), MIN(DAY('Model output'!J262), MONTH('Model output'!J262), YEAR('Model output'!J262)), IF(ISNUMBER(SEARCH("0/",'Model output'!J262)),0,IF(ISNUMBER(SEARCH("/",'Model output'!J262)), VALUE(LEFT('Model output'!J262, SEARCH("/",'Model output'!J262)-1)),1)))))</f>
        <v>14</v>
      </c>
      <c r="K263" t="str" cm="1">
        <f t="array" ref="K263">IF(COUNT(FIND({0,1,2,3,4,5,6,7,8,9},'Model output'!K262))&gt;0,'Model output'!K262,"")</f>
        <v>3.4 cm (for the largest station 2 lymph node)</v>
      </c>
      <c r="L263" s="8"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263,"cm.","cm"), "up to", ""), "Up to", ""), "less than", ""), "Largest", ""), "largest", ""), "Level 2", ""), "Level 4", ""), "levels three and four", ""), "metastatic", ""), "deposit", ""), "tracheo-esophageal grove and", ""), "pre-tracheal", ""), "lobe", ""), "nodule", ""), "nodes", ""), "station 2", ""), "node", ""), "lymph", ""), "neck", ""), "compartment", ""), "Superior midline", ""), "superior midline", ""), "paratracheal", ""), "Additional", ""), "Suspicious", ""), "Part 2", ""), "central", ""), "right", ""), "left", ""), "Right", ""), "Left", ""), "for", ""), "the", ""), "at midline", ""), "is", ""), "x", ","), "'", ""), "[", ""), "]", ""), "(D)", ""), "(C6)", ""), "to", ","), "(", ""), ")", ""), "Not mentioned", "0"), "*", ""), "&lt;", ""), " ", "")</f>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 thyroid carcinoma</v>
      </c>
      <c r="O263" t="str">
        <f>IF('Model output'!M262="","",'Model output'!M262)</f>
        <v/>
      </c>
      <c r="P263" t="str">
        <f>IF('Model output'!N262="","",'Model output'!N262)</f>
        <v>2.5 cm (for the dominant tumor in the right lobe)</v>
      </c>
      <c r="Q263" t="str">
        <f t="shared" si="67"/>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 ""))</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7"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1" t="str">
        <f>IF(OR('Model output'!V262="", 'Model output'!V262="No", AND(ISERROR(SEARCH("Positive",'Model output'!V262)), ISNUMBER(SEARCH("Negative",'Model output'!V262))), AND(ISNUMBER(SEARCH("Uninvolved",'Model output'!V262)),NOT(ISNUMBER(SEARCH("margins involved",'Model output'!V262)))), ISNUMBER(SEARCH("not involved",'Model output'!V262)), ISNUMBER(SEARCH("None",'Model output'!V262)), ISNUMBER(SEARCH("Free",'Model output'!V262)), ISNUMBER(SEARCH("1 mm",'Model output'!V262)), ISNUMBER(SEARCH("0.1 CM",'Model output'!V262)), ISNUMBER(SEARCH("less than 0.2 mm",'Model output'!V262)), ISNUMBER(SEARCH("less than 0.5 mm",'Model output'!V262)), ISNUMBER(SEARCH("less than 1.0 mm",'Model output'!V262)), ISNUMBER(SEARCH("noted very close",'Model output'!V262)), ISNUMBER(SEARCH("abut",'Model output'!V262)), ISNUMBER(SEARCH("not mentioned",'Model output'!V262)), ISNUMBER(SEARCH("Cannot be assessed",'Model output'!V262)), ISNUMBER(SEARCH("Not specified",'Model output'!V262)), ISNUMBER(SEARCH("Lymphocyte invasion - present",'Model output'!V262))), "negative", "positive")</f>
        <v>negative</v>
      </c>
      <c r="AE263" s="35"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6" t="str">
        <f t="shared" si="59"/>
        <v>2</v>
      </c>
      <c r="AG263" s="36" t="str">
        <f t="shared" si="60"/>
        <v>1b</v>
      </c>
      <c r="AH263" s="36" t="str">
        <f t="shared" si="61"/>
        <v>0</v>
      </c>
      <c r="AI263" s="42" t="str">
        <f t="shared" si="62"/>
        <v>I</v>
      </c>
      <c r="AJ263" s="39" t="s">
        <v>843</v>
      </c>
      <c r="AK263" s="41" t="s">
        <v>1090</v>
      </c>
      <c r="AL263" s="41" t="s">
        <v>1087</v>
      </c>
      <c r="AM263" s="41" t="s">
        <v>1091</v>
      </c>
      <c r="AN263" s="41" t="s">
        <v>69</v>
      </c>
      <c r="AO263" s="23">
        <f t="shared" si="63"/>
        <v>1</v>
      </c>
      <c r="AP263" s="1">
        <f t="shared" si="64"/>
        <v>1</v>
      </c>
      <c r="AQ263" s="1">
        <f t="shared" si="65"/>
        <v>1</v>
      </c>
      <c r="AR263" s="1">
        <f t="shared" si="66"/>
        <v>1</v>
      </c>
      <c r="AS263" s="15">
        <f t="shared" si="68"/>
        <v>1</v>
      </c>
    </row>
    <row r="264" spans="1:45">
      <c r="A264" t="str">
        <f>'Model output'!A263</f>
        <v>TCGA-H2-A26U</v>
      </c>
      <c r="B264" s="33">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7"/>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output'!G263)),AND(ISNUMBER(SEARCH("2",'Model output'!G263)),NOT(ISNUMBER(SEARCH("1 of 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output'!H263="","negative",IF(OR(ISNUMBER(SEARCH("lymph node",'Model output'!H263)),ISNUMBER(SEARCH("gland",'Model output'!H263)),ISNUMBER(SEARCH("lobe",'Model output'!H263)),ISNUMBER(SEARCH("isthmus",'Model output'!H263)),ISNUMBER(SEARCH("mediastinum",'Model output'!H263)),ISNUMBER(SEARCH("Not mentioned",'Model output'!H263)), ISNUMBER(SEARCH("Not applicable",'Model output'!H263)), ISNUMBER(SEARCH("paratracheal",'Model output'!H263)),ISNUMBER(SEARCH("fibroadipose tissue",'Model output'!H263)),ISNUMBER(SEARCH("thyroid node",'Model output'!H263)),ISNUMBER(SEARCH("skeletal muscle",'Model output'!H263)),ISNUMBER(SEARCH("right",'Model output'!H263)),ISNUMBER(SEARCH("left",'Model output'!H263)),ISNUMBER(SEARCH("Not specified",'Model output'!H263))),"negative","positive"))</f>
        <v>negative</v>
      </c>
      <c r="I264">
        <f>IF(OR('Model output'!I263="",'Model output'!I263="Not answered",'Model output'!I263="Not mentioned"),"",IF(ISNUMBER('Model output'!I263),'Model output'!I263,1))</f>
        <v>7</v>
      </c>
      <c r="J264">
        <f>IF(OR('Model output'!J263="",'Model output'!J263="Not answered",'Model output'!J263="Not mentioned"),"",IF(AND(ISNUMBER('Model output'!J263),'Model output'!J263&lt;=I264),'Model output'!J263,IF(AND(ISNUMBER('Model output'!J263), 'Model output'!J263&gt;=DATE(2024,1,1)), MIN(DAY('Model output'!J263), MONTH('Model output'!J263), YEAR('Model output'!J263)), IF(ISNUMBER(SEARCH("0/",'Model output'!J263)),0,IF(ISNUMBER(SEARCH("/",'Model output'!J263)), VALUE(LEFT('Model output'!J263, SEARCH("/",'Model output'!J263)-1)),1)))))</f>
        <v>0</v>
      </c>
      <c r="K264" t="str" cm="1">
        <f t="array" ref="K264">IF(COUNT(FIND({0,1,2,3,4,5,6,7,8,9},'Model output'!K263))&gt;0,'Model output'!K263,"")</f>
        <v/>
      </c>
      <c r="L264" s="8" t="str">
        <f t="shared" ref="L264:L291" si="6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264,"cm.","cm"), "up to", ""), "Up to", ""), "less than", ""), "Largest", ""), "largest", ""), "Level 2", ""), "Level 4", ""), "levels three and four", ""), "metastatic", ""), "deposit", ""), "tracheo-esophageal grove and", ""), "pre-tracheal", ""), "lobe", ""), "nodule", ""), "nodes", ""), "station 2", ""), "node", ""), "lymph", ""), "neck", ""), "compartment", ""), "Superior midline", ""), "superior midline", ""), "paratracheal", ""), "Additional", ""), "Suspicious", ""), "Part 2", ""), "central", ""), "right", ""), "left", ""), "Right", ""), "Left", ""), "for", ""), "the", ""), "at midline", ""), "is", ""), "x", ","), "'", ""), "[", ""), "]", ""), "(D)", ""), "(C6)", ""), "to", ","), "(", ""), ")", ""), "Not mentioned", "0"), "*", ""), "&lt;", ""), " ", "")</f>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Not mentioned</v>
      </c>
      <c r="P264" t="str">
        <f>IF('Model output'!N263="","",'Model output'!N263)</f>
        <v>1.5 cm</v>
      </c>
      <c r="Q264" t="str">
        <f t="shared" si="67"/>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 ""))</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17" t="str">
        <f>IF('Model output'!S263="","",'Model output'!S263)</f>
        <v>Yes</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No</v>
      </c>
      <c r="AB264" t="str">
        <f>IF(AA264&lt;&gt;"Yes","",IF(OR('Model output'!U263="",ISNUMBER(SEARCH("Not identified",'Model output'!U263))),"",'Model output'!U263))</f>
        <v/>
      </c>
      <c r="AC264" s="1" t="str">
        <f>IF(OR('Model output'!V263="", 'Model output'!V263="No", AND(ISERROR(SEARCH("Positive",'Model output'!V263)), ISNUMBER(SEARCH("Negative",'Model output'!V263))), AND(ISNUMBER(SEARCH("Uninvolved",'Model output'!V263)),NOT(ISNUMBER(SEARCH("margins involved",'Model output'!V263)))), ISNUMBER(SEARCH("not involved",'Model output'!V263)), ISNUMBER(SEARCH("None",'Model output'!V263)), ISNUMBER(SEARCH("Free",'Model output'!V263)), ISNUMBER(SEARCH("1 mm",'Model output'!V263)), ISNUMBER(SEARCH("0.1 CM",'Model output'!V263)), ISNUMBER(SEARCH("less than 0.2 mm",'Model output'!V263)), ISNUMBER(SEARCH("less than 0.5 mm",'Model output'!V263)), ISNUMBER(SEARCH("less than 1.0 mm",'Model output'!V263)), ISNUMBER(SEARCH("noted very close",'Model output'!V263)), ISNUMBER(SEARCH("abut",'Model output'!V263)), ISNUMBER(SEARCH("not mentioned",'Model output'!V263)), ISNUMBER(SEARCH("Cannot be assessed",'Model output'!V263)), ISNUMBER(SEARCH("Not specified",'Model output'!V263)), ISNUMBER(SEARCH("Lymphocyte invasion - present",'Model output'!V263))), "negative", "positive")</f>
        <v>positive</v>
      </c>
      <c r="AE264" s="35"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6" t="str">
        <f t="shared" si="59"/>
        <v>1b</v>
      </c>
      <c r="AG264" s="36" t="str">
        <f t="shared" si="60"/>
        <v>0</v>
      </c>
      <c r="AH264" s="36" t="str">
        <f t="shared" si="61"/>
        <v>0</v>
      </c>
      <c r="AI264" s="42" t="str">
        <f t="shared" si="62"/>
        <v>I</v>
      </c>
      <c r="AJ264" s="39" t="s">
        <v>843</v>
      </c>
      <c r="AK264" s="41" t="s">
        <v>1087</v>
      </c>
      <c r="AL264" s="41" t="s">
        <v>1088</v>
      </c>
      <c r="AM264" s="41" t="s">
        <v>1091</v>
      </c>
      <c r="AN264" s="41" t="s">
        <v>69</v>
      </c>
      <c r="AO264" s="23">
        <f t="shared" si="63"/>
        <v>1</v>
      </c>
      <c r="AP264" s="1">
        <f t="shared" si="64"/>
        <v>1</v>
      </c>
      <c r="AQ264" s="1">
        <f t="shared" si="65"/>
        <v>1</v>
      </c>
      <c r="AR264" s="1">
        <f t="shared" si="66"/>
        <v>1</v>
      </c>
      <c r="AS264" s="15">
        <f t="shared" si="68"/>
        <v>1</v>
      </c>
    </row>
    <row r="265" spans="1:45">
      <c r="A265" t="str">
        <f>'Model output'!A264</f>
        <v>TCGA-H2-A2K9</v>
      </c>
      <c r="B265" s="33">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7"/>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output'!G264)),AND(ISNUMBER(SEARCH("2",'Model output'!G264)),NOT(ISNUMBER(SEARCH("1 of 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output'!H264="","negative",IF(OR(ISNUMBER(SEARCH("lymph node",'Model output'!H264)),ISNUMBER(SEARCH("gland",'Model output'!H264)),ISNUMBER(SEARCH("lobe",'Model output'!H264)),ISNUMBER(SEARCH("isthmus",'Model output'!H264)),ISNUMBER(SEARCH("mediastinum",'Model output'!H264)),ISNUMBER(SEARCH("Not mentioned",'Model output'!H264)), ISNUMBER(SEARCH("Not applicable",'Model output'!H264)), ISNUMBER(SEARCH("paratracheal",'Model output'!H264)),ISNUMBER(SEARCH("fibroadipose tissue",'Model output'!H264)),ISNUMBER(SEARCH("thyroid node",'Model output'!H264)),ISNUMBER(SEARCH("skeletal muscle",'Model output'!H264)),ISNUMBER(SEARCH("right",'Model output'!H264)),ISNUMBER(SEARCH("left",'Model output'!H264)),ISNUMBER(SEARCH("Not specified",'Model output'!H264))),"negative","positive"))</f>
        <v>negative</v>
      </c>
      <c r="I265">
        <f>IF(OR('Model output'!I264="",'Model output'!I264="Not answered",'Model output'!I264="Not mentioned"),"",IF(ISNUMBER('Model output'!I264),'Model output'!I264,1))</f>
        <v>14</v>
      </c>
      <c r="J265">
        <f>IF(OR('Model output'!J264="",'Model output'!J264="Not answered",'Model output'!J264="Not mentioned"),"",IF(AND(ISNUMBER('Model output'!J264),'Model output'!J264&lt;=I265),'Model output'!J264,IF(AND(ISNUMBER('Model output'!J264), 'Model output'!J264&gt;=DATE(2024,1,1)), MIN(DAY('Model output'!J264), MONTH('Model output'!J264), YEAR('Model output'!J264)), IF(ISNUMBER(SEARCH("0/",'Model output'!J264)),0,IF(ISNUMBER(SEARCH("/",'Model output'!J264)), VALUE(LEFT('Model output'!J264, SEARCH("/",'Model output'!J264)-1)),1)))))</f>
        <v>11</v>
      </c>
      <c r="K265" t="str" cm="1">
        <f t="array" ref="K265">IF(COUNT(FIND({0,1,2,3,4,5,6,7,8,9},'Model output'!K264))&gt;0,'Model output'!K264,"")</f>
        <v>3.5 mm</v>
      </c>
      <c r="L265" s="8" t="str">
        <f t="shared" si="69"/>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v>
      </c>
      <c r="O265" t="str">
        <f>IF('Model output'!M264="","",'Model output'!M264)</f>
        <v>papillary and follicular variant</v>
      </c>
      <c r="P265" t="str">
        <f>IF('Model output'!N264="","",'Model output'!N264)</f>
        <v>2.8 cm</v>
      </c>
      <c r="Q265" t="str">
        <f t="shared" si="67"/>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 ""))</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17" t="str">
        <f>IF('Model output'!S264="","",'Model output'!S264)</f>
        <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1" t="str">
        <f>IF(OR('Model output'!V264="", 'Model output'!V264="No", AND(ISERROR(SEARCH("Positive",'Model output'!V264)), ISNUMBER(SEARCH("Negative",'Model output'!V264))), AND(ISNUMBER(SEARCH("Uninvolved",'Model output'!V264)),NOT(ISNUMBER(SEARCH("margins involved",'Model output'!V264)))), ISNUMBER(SEARCH("not involved",'Model output'!V264)), ISNUMBER(SEARCH("None",'Model output'!V264)), ISNUMBER(SEARCH("Free",'Model output'!V264)), ISNUMBER(SEARCH("1 mm",'Model output'!V264)), ISNUMBER(SEARCH("0.1 CM",'Model output'!V264)), ISNUMBER(SEARCH("less than 0.2 mm",'Model output'!V264)), ISNUMBER(SEARCH("less than 0.5 mm",'Model output'!V264)), ISNUMBER(SEARCH("less than 1.0 mm",'Model output'!V264)), ISNUMBER(SEARCH("noted very close",'Model output'!V264)), ISNUMBER(SEARCH("abut",'Model output'!V264)), ISNUMBER(SEARCH("not mentioned",'Model output'!V264)), ISNUMBER(SEARCH("Cannot be assessed",'Model output'!V264)), ISNUMBER(SEARCH("Not specified",'Model output'!V264)), ISNUMBER(SEARCH("Lymphocyte invasion - present",'Model output'!V264))), "negative", "positive")</f>
        <v>negative</v>
      </c>
      <c r="AE265" s="35"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6" t="str">
        <f t="shared" si="59"/>
        <v>2</v>
      </c>
      <c r="AG265" s="36" t="str">
        <f t="shared" si="60"/>
        <v>1b</v>
      </c>
      <c r="AH265" s="36" t="str">
        <f t="shared" si="61"/>
        <v>0</v>
      </c>
      <c r="AI265" s="42" t="str">
        <f t="shared" si="62"/>
        <v>I</v>
      </c>
      <c r="AJ265" s="39" t="s">
        <v>846</v>
      </c>
      <c r="AK265" s="41" t="s">
        <v>1090</v>
      </c>
      <c r="AL265" s="41" t="s">
        <v>667</v>
      </c>
      <c r="AM265" s="41" t="s">
        <v>1091</v>
      </c>
      <c r="AN265" s="41" t="s">
        <v>69</v>
      </c>
      <c r="AO265" s="23">
        <f t="shared" ca="1" si="63"/>
        <v>1</v>
      </c>
      <c r="AP265" s="1">
        <f t="shared" si="64"/>
        <v>1</v>
      </c>
      <c r="AQ265" s="1">
        <f t="shared" si="65"/>
        <v>0</v>
      </c>
      <c r="AR265" s="1">
        <f t="shared" si="66"/>
        <v>1</v>
      </c>
      <c r="AS265" s="15">
        <f t="shared" si="68"/>
        <v>1</v>
      </c>
    </row>
    <row r="266" spans="1:45">
      <c r="A266" t="str">
        <f>'Model output'!A265</f>
        <v>TCGA-H2-A3RI</v>
      </c>
      <c r="B266" s="33">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7"/>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output'!G265)),AND(ISNUMBER(SEARCH("2",'Model output'!G265)),NOT(ISNUMBER(SEARCH("1 of 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output'!H265="","negative",IF(OR(ISNUMBER(SEARCH("lymph node",'Model output'!H265)),ISNUMBER(SEARCH("gland",'Model output'!H265)),ISNUMBER(SEARCH("lobe",'Model output'!H265)),ISNUMBER(SEARCH("isthmus",'Model output'!H265)),ISNUMBER(SEARCH("mediastinum",'Model output'!H265)),ISNUMBER(SEARCH("Not mentioned",'Model output'!H265)), ISNUMBER(SEARCH("Not applicable",'Model output'!H265)), ISNUMBER(SEARCH("paratracheal",'Model output'!H265)),ISNUMBER(SEARCH("fibroadipose tissue",'Model output'!H265)),ISNUMBER(SEARCH("thyroid node",'Model output'!H265)),ISNUMBER(SEARCH("skeletal muscle",'Model output'!H265)),ISNUMBER(SEARCH("right",'Model output'!H265)),ISNUMBER(SEARCH("left",'Model output'!H265)),ISNUMBER(SEARCH("Not specified",'Model output'!H265))),"negative","positive"))</f>
        <v>negative</v>
      </c>
      <c r="I266">
        <f>IF(OR('Model output'!I265="",'Model output'!I265="Not answered",'Model output'!I265="Not mentioned"),"",IF(ISNUMBER('Model output'!I265),'Model output'!I265,1))</f>
        <v>5</v>
      </c>
      <c r="J266">
        <f>IF(OR('Model output'!J265="",'Model output'!J265="Not answered",'Model output'!J265="Not mentioned"),"",IF(AND(ISNUMBER('Model output'!J265),'Model output'!J265&lt;=I266),'Model output'!J265,IF(AND(ISNUMBER('Model output'!J265), 'Model output'!J265&gt;=DATE(2024,1,1)), MIN(DAY('Model output'!J265), MONTH('Model output'!J265), YEAR('Model output'!J265)), IF(ISNUMBER(SEARCH("0/",'Model output'!J265)),0,IF(ISNUMBER(SEARCH("/",'Model output'!J265)), VALUE(LEFT('Model output'!J265, SEARCH("/",'Model output'!J265)-1)),1)))))</f>
        <v>0</v>
      </c>
      <c r="K266" t="str" cm="1">
        <f t="array" ref="K266">IF(COUNT(FIND({0,1,2,3,4,5,6,7,8,9},'Model output'!K265))&gt;0,'Model output'!K265,"")</f>
        <v/>
      </c>
      <c r="L266" s="8" t="str">
        <f t="shared" si="69"/>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67"/>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 ""))</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7" t="str">
        <f>IF('Model output'!S265="","",'Model output'!S265)</f>
        <v/>
      </c>
      <c r="Y266" t="str">
        <f>IF(OR('Model output'!S265="",ISNUMBER(SEARCH("Absent",'Model output'!S265)),ISNUMBER(SEARCH("Not identified",'Model output'!S265)),AND(ISNUMBER(SEARCH("No",'Model output'!S265)),NOT(ISNUMBER(SEARCH("carcinoma",'Model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1" t="str">
        <f>IF(OR('Model output'!V265="", 'Model output'!V265="No", AND(ISERROR(SEARCH("Positive",'Model output'!V265)), ISNUMBER(SEARCH("Negative",'Model output'!V265))), AND(ISNUMBER(SEARCH("Uninvolved",'Model output'!V265)),NOT(ISNUMBER(SEARCH("margins involved",'Model output'!V265)))), ISNUMBER(SEARCH("not involved",'Model output'!V265)), ISNUMBER(SEARCH("None",'Model output'!V265)), ISNUMBER(SEARCH("Free",'Model output'!V265)), ISNUMBER(SEARCH("1 mm",'Model output'!V265)), ISNUMBER(SEARCH("0.1 CM",'Model output'!V265)), ISNUMBER(SEARCH("less than 0.2 mm",'Model output'!V265)), ISNUMBER(SEARCH("less than 0.5 mm",'Model output'!V265)), ISNUMBER(SEARCH("less than 1.0 mm",'Model output'!V265)), ISNUMBER(SEARCH("noted very close",'Model output'!V265)), ISNUMBER(SEARCH("abut",'Model output'!V265)), ISNUMBER(SEARCH("not mentioned",'Model output'!V265)), ISNUMBER(SEARCH("Cannot be assessed",'Model output'!V265)), ISNUMBER(SEARCH("Not specified",'Model output'!V265)), ISNUMBER(SEARCH("Lymphocyte invasion - present",'Model output'!V265))), "negative", "positive")</f>
        <v>negative</v>
      </c>
      <c r="AE266" s="35"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low</v>
      </c>
      <c r="AF266" s="36" t="str">
        <f t="shared" si="59"/>
        <v>2</v>
      </c>
      <c r="AG266" s="36" t="str">
        <f t="shared" si="60"/>
        <v>0</v>
      </c>
      <c r="AH266" s="36" t="str">
        <f t="shared" si="61"/>
        <v>0</v>
      </c>
      <c r="AI266" s="42" t="str">
        <f t="shared" si="62"/>
        <v>I</v>
      </c>
      <c r="AJ266" s="39" t="s">
        <v>846</v>
      </c>
      <c r="AK266" s="41" t="s">
        <v>1090</v>
      </c>
      <c r="AL266" s="41" t="s">
        <v>1088</v>
      </c>
      <c r="AM266" s="41" t="s">
        <v>1091</v>
      </c>
      <c r="AN266" s="41" t="s">
        <v>69</v>
      </c>
      <c r="AO266" s="23">
        <f t="shared" ca="1" si="63"/>
        <v>0</v>
      </c>
      <c r="AP266" s="1">
        <f t="shared" si="64"/>
        <v>1</v>
      </c>
      <c r="AQ266" s="1">
        <f t="shared" si="65"/>
        <v>1</v>
      </c>
      <c r="AR266" s="1">
        <f t="shared" si="66"/>
        <v>1</v>
      </c>
      <c r="AS266" s="15">
        <f t="shared" si="68"/>
        <v>1</v>
      </c>
    </row>
    <row r="267" spans="1:45">
      <c r="A267" t="str">
        <f>'Model output'!A266</f>
        <v>TCGA-H2-A421</v>
      </c>
      <c r="B267" s="33">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7"/>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output'!G266)),AND(ISNUMBER(SEARCH("2",'Model output'!G266)),NOT(ISNUMBER(SEARCH("1 of 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output'!H266="","negative",IF(OR(ISNUMBER(SEARCH("lymph node",'Model output'!H266)),ISNUMBER(SEARCH("gland",'Model output'!H266)),ISNUMBER(SEARCH("lobe",'Model output'!H266)),ISNUMBER(SEARCH("isthmus",'Model output'!H266)),ISNUMBER(SEARCH("mediastinum",'Model output'!H266)),ISNUMBER(SEARCH("Not mentioned",'Model output'!H266)), ISNUMBER(SEARCH("Not applicable",'Model output'!H266)), ISNUMBER(SEARCH("paratracheal",'Model output'!H266)),ISNUMBER(SEARCH("fibroadipose tissue",'Model output'!H266)),ISNUMBER(SEARCH("thyroid node",'Model output'!H266)),ISNUMBER(SEARCH("skeletal muscle",'Model output'!H266)),ISNUMBER(SEARCH("right",'Model output'!H266)),ISNUMBER(SEARCH("left",'Model output'!H266)),ISNUMBER(SEARCH("Not specified",'Model output'!H266))),"negative","positive"))</f>
        <v>negative</v>
      </c>
      <c r="I267">
        <f>IF(OR('Model output'!I266="",'Model output'!I266="Not answered",'Model output'!I266="Not mentioned"),"",IF(ISNUMBER('Model output'!I266),'Model output'!I266,1))</f>
        <v>3</v>
      </c>
      <c r="J267">
        <f>IF(OR('Model output'!J266="",'Model output'!J266="Not answered",'Model output'!J266="Not mentioned"),"",IF(AND(ISNUMBER('Model output'!J266),'Model output'!J266&lt;=I267),'Model output'!J266,IF(AND(ISNUMBER('Model output'!J266), 'Model output'!J266&gt;=DATE(2024,1,1)), MIN(DAY('Model output'!J266), MONTH('Model output'!J266), YEAR('Model output'!J266)), IF(ISNUMBER(SEARCH("0/",'Model output'!J266)),0,IF(ISNUMBER(SEARCH("/",'Model output'!J266)), VALUE(LEFT('Model output'!J266, SEARCH("/",'Model output'!J266)-1)),1)))))</f>
        <v>2</v>
      </c>
      <c r="K267" t="str" cm="1">
        <f t="array" ref="K267">IF(COUNT(FIND({0,1,2,3,4,5,6,7,8,9},'Model output'!K266))&gt;0,'Model output'!K266,"")</f>
        <v>1 mm</v>
      </c>
      <c r="L267" s="8" t="str">
        <f t="shared" si="69"/>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 thyroid carcinoma</v>
      </c>
      <c r="O267" t="str">
        <f>IF('Model output'!M266="","",'Model output'!M266)</f>
        <v/>
      </c>
      <c r="P267" t="str">
        <f>IF('Model output'!N266="","",'Model output'!N266)</f>
        <v>1.5 cm</v>
      </c>
      <c r="Q267" t="str">
        <f t="shared" si="67"/>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 ""))</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7"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1" t="str">
        <f>IF(OR('Model output'!V266="", 'Model output'!V266="No", AND(ISERROR(SEARCH("Positive",'Model output'!V266)), ISNUMBER(SEARCH("Negative",'Model output'!V266))), AND(ISNUMBER(SEARCH("Uninvolved",'Model output'!V266)),NOT(ISNUMBER(SEARCH("margins involved",'Model output'!V266)))), ISNUMBER(SEARCH("not involved",'Model output'!V266)), ISNUMBER(SEARCH("None",'Model output'!V266)), ISNUMBER(SEARCH("Free",'Model output'!V266)), ISNUMBER(SEARCH("1 mm",'Model output'!V266)), ISNUMBER(SEARCH("0.1 CM",'Model output'!V266)), ISNUMBER(SEARCH("less than 0.2 mm",'Model output'!V266)), ISNUMBER(SEARCH("less than 0.5 mm",'Model output'!V266)), ISNUMBER(SEARCH("less than 1.0 mm",'Model output'!V266)), ISNUMBER(SEARCH("noted very close",'Model output'!V266)), ISNUMBER(SEARCH("abut",'Model output'!V266)), ISNUMBER(SEARCH("not mentioned",'Model output'!V266)), ISNUMBER(SEARCH("Cannot be assessed",'Model output'!V266)), ISNUMBER(SEARCH("Not specified",'Model output'!V266)), ISNUMBER(SEARCH("Lymphocyte invasion - present",'Model output'!V266))), "negative", "positive")</f>
        <v>positive</v>
      </c>
      <c r="AE267" s="35"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6" t="str">
        <f t="shared" si="59"/>
        <v>1b</v>
      </c>
      <c r="AG267" s="36" t="str">
        <f t="shared" si="60"/>
        <v>1a</v>
      </c>
      <c r="AH267" s="36" t="str">
        <f t="shared" si="61"/>
        <v>0</v>
      </c>
      <c r="AI267" s="42" t="str">
        <f t="shared" si="62"/>
        <v>I</v>
      </c>
      <c r="AJ267" s="39" t="s">
        <v>843</v>
      </c>
      <c r="AK267" s="41" t="s">
        <v>1087</v>
      </c>
      <c r="AL267" s="41" t="s">
        <v>667</v>
      </c>
      <c r="AM267" s="41" t="s">
        <v>1088</v>
      </c>
      <c r="AN267" s="41" t="s">
        <v>69</v>
      </c>
      <c r="AO267" s="23">
        <f t="shared" si="63"/>
        <v>1</v>
      </c>
      <c r="AP267" s="1">
        <f t="shared" si="64"/>
        <v>1</v>
      </c>
      <c r="AQ267" s="1">
        <f t="shared" si="65"/>
        <v>1</v>
      </c>
      <c r="AR267" s="1">
        <f t="shared" si="66"/>
        <v>1</v>
      </c>
      <c r="AS267" s="15">
        <f t="shared" si="68"/>
        <v>1</v>
      </c>
    </row>
    <row r="268" spans="1:45">
      <c r="A268" t="str">
        <f>'Model output'!A267</f>
        <v>TCGA-H2-A422</v>
      </c>
      <c r="B268" s="33">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7"/>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output'!G267)),AND(ISNUMBER(SEARCH("2",'Model output'!G267)),NOT(ISNUMBER(SEARCH("1 of 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output'!H267="","negative",IF(OR(ISNUMBER(SEARCH("lymph node",'Model output'!H267)),ISNUMBER(SEARCH("gland",'Model output'!H267)),ISNUMBER(SEARCH("lobe",'Model output'!H267)),ISNUMBER(SEARCH("isthmus",'Model output'!H267)),ISNUMBER(SEARCH("mediastinum",'Model output'!H267)),ISNUMBER(SEARCH("Not mentioned",'Model output'!H267)), ISNUMBER(SEARCH("Not applicable",'Model output'!H267)), ISNUMBER(SEARCH("paratracheal",'Model output'!H267)),ISNUMBER(SEARCH("fibroadipose tissue",'Model output'!H267)),ISNUMBER(SEARCH("thyroid node",'Model output'!H267)),ISNUMBER(SEARCH("skeletal muscle",'Model output'!H267)),ISNUMBER(SEARCH("right",'Model output'!H267)),ISNUMBER(SEARCH("left",'Model output'!H267)),ISNUMBER(SEARCH("Not specified",'Model output'!H267))),"negative","positive"))</f>
        <v>negative</v>
      </c>
      <c r="I268">
        <f>IF(OR('Model output'!I267="",'Model output'!I267="Not answered",'Model output'!I267="Not mentioned"),"",IF(ISNUMBER('Model output'!I267),'Model output'!I267,1))</f>
        <v>3</v>
      </c>
      <c r="J268">
        <f>IF(OR('Model output'!J267="",'Model output'!J267="Not answered",'Model output'!J267="Not mentioned"),"",IF(AND(ISNUMBER('Model output'!J267),'Model output'!J267&lt;=I268),'Model output'!J267,IF(AND(ISNUMBER('Model output'!J267), 'Model output'!J267&gt;=DATE(2024,1,1)), MIN(DAY('Model output'!J267), MONTH('Model output'!J267), YEAR('Model output'!J267)), IF(ISNUMBER(SEARCH("0/",'Model output'!J267)),0,IF(ISNUMBER(SEARCH("/",'Model output'!J267)), VALUE(LEFT('Model output'!J267, SEARCH("/",'Model output'!J267)-1)),1)))))</f>
        <v>0</v>
      </c>
      <c r="K268" t="str" cm="1">
        <f t="array" ref="K268">IF(COUNT(FIND({0,1,2,3,4,5,6,7,8,9},'Model output'!K267))&gt;0,'Model output'!K267,"")</f>
        <v/>
      </c>
      <c r="L268" s="8" t="str">
        <f t="shared" si="69"/>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 classical type</v>
      </c>
      <c r="O268" t="str">
        <f>IF('Model output'!M267="","",'Model output'!M267)</f>
        <v/>
      </c>
      <c r="P268" t="str">
        <f>IF('Model output'!N267="","",'Model output'!N267)</f>
        <v>3 CM</v>
      </c>
      <c r="Q268" t="str">
        <f t="shared" si="67"/>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 ""))</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7" t="str">
        <f>IF('Model output'!S267="","",'Model output'!S267)</f>
        <v/>
      </c>
      <c r="Y268" t="str">
        <f>IF(OR('Model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1" t="str">
        <f>IF(OR('Model output'!V267="", 'Model output'!V267="No", AND(ISERROR(SEARCH("Positive",'Model output'!V267)), ISNUMBER(SEARCH("Negative",'Model output'!V267))), AND(ISNUMBER(SEARCH("Uninvolved",'Model output'!V267)),NOT(ISNUMBER(SEARCH("margins involved",'Model output'!V267)))), ISNUMBER(SEARCH("not involved",'Model output'!V267)), ISNUMBER(SEARCH("None",'Model output'!V267)), ISNUMBER(SEARCH("Free",'Model output'!V267)), ISNUMBER(SEARCH("1 mm",'Model output'!V267)), ISNUMBER(SEARCH("0.1 CM",'Model output'!V267)), ISNUMBER(SEARCH("less than 0.2 mm",'Model output'!V267)), ISNUMBER(SEARCH("less than 0.5 mm",'Model output'!V267)), ISNUMBER(SEARCH("less than 1.0 mm",'Model output'!V267)), ISNUMBER(SEARCH("noted very close",'Model output'!V267)), ISNUMBER(SEARCH("abut",'Model output'!V267)), ISNUMBER(SEARCH("not mentioned",'Model output'!V267)), ISNUMBER(SEARCH("Cannot be assessed",'Model output'!V267)), ISNUMBER(SEARCH("Not specified",'Model output'!V267)), ISNUMBER(SEARCH("Lymphocyte invasion - present",'Model output'!V267))), "negative", "positive")</f>
        <v>negative</v>
      </c>
      <c r="AE268" s="35"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6" t="str">
        <f t="shared" si="59"/>
        <v>2</v>
      </c>
      <c r="AG268" s="36" t="str">
        <f t="shared" si="60"/>
        <v>0</v>
      </c>
      <c r="AH268" s="36" t="str">
        <f t="shared" si="61"/>
        <v>0</v>
      </c>
      <c r="AI268" s="42" t="str">
        <f t="shared" si="62"/>
        <v>I</v>
      </c>
      <c r="AJ268" s="39" t="s">
        <v>846</v>
      </c>
      <c r="AK268" s="41" t="s">
        <v>1090</v>
      </c>
      <c r="AL268" s="41" t="s">
        <v>1088</v>
      </c>
      <c r="AM268" s="41" t="s">
        <v>1091</v>
      </c>
      <c r="AN268" s="41" t="s">
        <v>69</v>
      </c>
      <c r="AO268" s="23">
        <f t="shared" ca="1" si="63"/>
        <v>1</v>
      </c>
      <c r="AP268" s="1">
        <f t="shared" si="64"/>
        <v>1</v>
      </c>
      <c r="AQ268" s="1">
        <f t="shared" si="65"/>
        <v>1</v>
      </c>
      <c r="AR268" s="1">
        <f t="shared" si="66"/>
        <v>1</v>
      </c>
      <c r="AS268" s="15">
        <f t="shared" si="68"/>
        <v>1</v>
      </c>
    </row>
    <row r="269" spans="1:45">
      <c r="A269" t="str">
        <f>'Model output'!A268</f>
        <v>TCGA-IM-A41Y</v>
      </c>
      <c r="B269" s="33">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57"/>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output'!G268)),AND(ISNUMBER(SEARCH("2",'Model output'!G268)),NOT(ISNUMBER(SEARCH("1 of 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output'!H268="","negative",IF(OR(ISNUMBER(SEARCH("lymph node",'Model output'!H268)),ISNUMBER(SEARCH("gland",'Model output'!H268)),ISNUMBER(SEARCH("lobe",'Model output'!H268)),ISNUMBER(SEARCH("isthmus",'Model output'!H268)),ISNUMBER(SEARCH("mediastinum",'Model output'!H268)),ISNUMBER(SEARCH("Not mentioned",'Model output'!H268)), ISNUMBER(SEARCH("Not applicable",'Model output'!H268)), ISNUMBER(SEARCH("paratracheal",'Model output'!H268)),ISNUMBER(SEARCH("fibroadipose tissue",'Model output'!H268)),ISNUMBER(SEARCH("thyroid node",'Model output'!H268)),ISNUMBER(SEARCH("skeletal muscle",'Model output'!H268)),ISNUMBER(SEARCH("right",'Model output'!H268)),ISNUMBER(SEARCH("left",'Model output'!H268)),ISNUMBER(SEARCH("Not specified",'Model output'!H268))),"negative","positive"))</f>
        <v>negative</v>
      </c>
      <c r="I269">
        <f>IF(OR('Model output'!I268="",'Model output'!I268="Not answered",'Model output'!I268="Not mentioned"),"",IF(ISNUMBER('Model output'!I268),'Model output'!I268,1))</f>
        <v>18</v>
      </c>
      <c r="J269">
        <f>IF(OR('Model output'!J268="",'Model output'!J268="Not answered",'Model output'!J268="Not mentioned"),"",IF(AND(ISNUMBER('Model output'!J268),'Model output'!J268&lt;=I269),'Model output'!J268,IF(AND(ISNUMBER('Model output'!J268), 'Model output'!J268&gt;=DATE(2024,1,1)), MIN(DAY('Model output'!J268), MONTH('Model output'!J268), YEAR('Model output'!J268)), IF(ISNUMBER(SEARCH("0/",'Model output'!J268)),0,IF(ISNUMBER(SEARCH("/",'Model output'!J268)), VALUE(LEFT('Model output'!J268, SEARCH("/",'Model output'!J268)-1)),1)))))</f>
        <v>4</v>
      </c>
      <c r="K269" t="str" cm="1">
        <f t="array" ref="K269">IF(COUNT(FIND({0,1,2,3,4,5,6,7,8,9},'Model output'!K268))&gt;0,'Model output'!K268,"")</f>
        <v/>
      </c>
      <c r="L269" s="8" t="str">
        <f t="shared" si="69"/>
        <v/>
      </c>
      <c r="M269" t="str" cm="1">
        <f t="array" ref="M269">IF(L269="","",IF(ISNUMBER(SEARCH("cm",L269)),MAX(VALUE(SUBSTITUTE(_xlfn.FILTERXML("&lt;t&gt;&lt;s&gt;"&amp;SUBSTITUTE(L269,",","&lt;/s&gt;&lt;s&gt;")&amp;"&lt;/s&gt;&lt;/t&gt;","//s"),"cm",""))),MAX(VALUE(SUBSTITUTE(_xlfn.FILTERXML("&lt;t&gt;&lt;s&gt;"&amp;SUBSTITUTE(L269,",","&lt;/s&gt;&lt;s&gt;")&amp;"&lt;/s&gt;&lt;/t&gt;","//s"),"mm","")))/10))</f>
        <v/>
      </c>
      <c r="N269" t="str">
        <f>IF('Model output'!L268="","",'Model output'!L268)</f>
        <v>Papillary carcinoma</v>
      </c>
      <c r="O269" t="str">
        <f>IF('Model output'!M268="","",'Model output'!M268)</f>
        <v>Diffuse sclerosing variant</v>
      </c>
      <c r="P269" t="str">
        <f>IF('Model output'!N268="","",'Model output'!N268)</f>
        <v>6.8 cm</v>
      </c>
      <c r="Q269" t="str">
        <f t="shared" si="67"/>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 ""))</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7" t="str">
        <f>IF('Model output'!S268="","",'Model output'!S268)</f>
        <v>Present</v>
      </c>
      <c r="Y269" t="str">
        <f>IF(OR('Model output'!S268="",ISNUMBER(SEARCH("Absent",'Model output'!S268)),ISNUMBER(SEARCH("Not identified",'Model output'!S268)),AND(ISNUMBER(SEARCH("No",'Model output'!S268)),NOT(ISNUMBER(SEARCH("carcinoma",'Model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1" t="str">
        <f>IF(OR('Model output'!V268="", 'Model output'!V268="No", AND(ISERROR(SEARCH("Positive",'Model output'!V268)), ISNUMBER(SEARCH("Negative",'Model output'!V268))), AND(ISNUMBER(SEARCH("Uninvolved",'Model output'!V268)),NOT(ISNUMBER(SEARCH("margins involved",'Model output'!V268)))), ISNUMBER(SEARCH("not involved",'Model output'!V268)), ISNUMBER(SEARCH("None",'Model output'!V268)), ISNUMBER(SEARCH("Free",'Model output'!V268)), ISNUMBER(SEARCH("1 mm",'Model output'!V268)), ISNUMBER(SEARCH("0.1 CM",'Model output'!V268)), ISNUMBER(SEARCH("less than 0.2 mm",'Model output'!V268)), ISNUMBER(SEARCH("less than 0.5 mm",'Model output'!V268)), ISNUMBER(SEARCH("less than 1.0 mm",'Model output'!V268)), ISNUMBER(SEARCH("noted very close",'Model output'!V268)), ISNUMBER(SEARCH("abut",'Model output'!V268)), ISNUMBER(SEARCH("not mentioned",'Model output'!V268)), ISNUMBER(SEARCH("Cannot be assessed",'Model output'!V268)), ISNUMBER(SEARCH("Not specified",'Model output'!V268)), ISNUMBER(SEARCH("Lymphocyte invasion - present",'Model output'!V268))), "negative", "positive")</f>
        <v>negative</v>
      </c>
      <c r="AE269" s="35"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6" t="str">
        <f t="shared" si="59"/>
        <v>3a</v>
      </c>
      <c r="AG269" s="36" t="str">
        <f t="shared" si="60"/>
        <v>1a</v>
      </c>
      <c r="AH269" s="36" t="str">
        <f t="shared" si="61"/>
        <v>0</v>
      </c>
      <c r="AI269" s="42" t="str">
        <f t="shared" si="62"/>
        <v>I</v>
      </c>
      <c r="AJ269" s="39" t="s">
        <v>843</v>
      </c>
      <c r="AK269" s="41" t="s">
        <v>1092</v>
      </c>
      <c r="AL269" s="41" t="s">
        <v>667</v>
      </c>
      <c r="AM269" s="41" t="s">
        <v>1091</v>
      </c>
      <c r="AN269" s="41" t="s">
        <v>69</v>
      </c>
      <c r="AO269" s="23">
        <f t="shared" ca="1" si="63"/>
        <v>0</v>
      </c>
      <c r="AP269" s="1">
        <f t="shared" si="64"/>
        <v>1</v>
      </c>
      <c r="AQ269" s="1">
        <f t="shared" si="65"/>
        <v>1</v>
      </c>
      <c r="AR269" s="1">
        <f t="shared" si="66"/>
        <v>1</v>
      </c>
      <c r="AS269" s="15">
        <f t="shared" si="68"/>
        <v>1</v>
      </c>
    </row>
    <row r="270" spans="1:45">
      <c r="A270" t="str">
        <f>'Model output'!A269</f>
        <v>TCGA-IM-A41Z</v>
      </c>
      <c r="B270" s="33">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7"/>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output'!G269)),AND(ISNUMBER(SEARCH("2",'Model output'!G269)),NOT(ISNUMBER(SEARCH("1 of 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
      </c>
      <c r="H270" t="str">
        <f>IF('Model output'!H269="","negative",IF(OR(ISNUMBER(SEARCH("lymph node",'Model output'!H269)),ISNUMBER(SEARCH("gland",'Model output'!H269)),ISNUMBER(SEARCH("lobe",'Model output'!H269)),ISNUMBER(SEARCH("isthmus",'Model output'!H269)),ISNUMBER(SEARCH("mediastinum",'Model output'!H269)),ISNUMBER(SEARCH("Not mentioned",'Model output'!H269)), ISNUMBER(SEARCH("Not applicable",'Model output'!H269)), ISNUMBER(SEARCH("paratracheal",'Model output'!H269)),ISNUMBER(SEARCH("fibroadipose tissue",'Model output'!H269)),ISNUMBER(SEARCH("thyroid node",'Model output'!H269)),ISNUMBER(SEARCH("skeletal muscle",'Model output'!H269)),ISNUMBER(SEARCH("right",'Model output'!H269)),ISNUMBER(SEARCH("left",'Model output'!H269)),ISNUMBER(SEARCH("Not specified",'Model output'!H269))),"negative","positive"))</f>
        <v>negative</v>
      </c>
      <c r="I270">
        <f>IF(OR('Model output'!I269="",'Model output'!I269="Not answered",'Model output'!I269="Not mentioned"),"",IF(ISNUMBER('Model output'!I269),'Model output'!I269,1))</f>
        <v>20</v>
      </c>
      <c r="J270">
        <f>IF(OR('Model output'!J269="",'Model output'!J269="Not answered",'Model output'!J269="Not mentioned"),"",IF(AND(ISNUMBER('Model output'!J269),'Model output'!J269&lt;=I270),'Model output'!J269,IF(AND(ISNUMBER('Model output'!J269), 'Model output'!J269&gt;=DATE(2024,1,1)), MIN(DAY('Model output'!J269), MONTH('Model output'!J269), YEAR('Model output'!J269)), IF(ISNUMBER(SEARCH("0/",'Model output'!J269)),0,IF(ISNUMBER(SEARCH("/",'Model output'!J269)), VALUE(LEFT('Model output'!J269, SEARCH("/",'Model output'!J269)-1)),1)))))</f>
        <v>1</v>
      </c>
      <c r="K270" t="str" cm="1">
        <f t="array" ref="K270">IF(COUNT(FIND({0,1,2,3,4,5,6,7,8,9},'Model output'!K269))&gt;0,'Model output'!K269,"")</f>
        <v/>
      </c>
      <c r="L270" s="8" t="str">
        <f t="shared" si="69"/>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v>
      </c>
      <c r="Q270" t="str">
        <f t="shared" si="67"/>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 ""))</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7"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Yes</v>
      </c>
      <c r="AB270" t="str">
        <f>IF(AA270&lt;&gt;"Yes","",IF(OR('Model output'!U269="",ISNUMBER(SEARCH("Not identified",'Model output'!U269))),"",'Model output'!U269))</f>
        <v>Galectin 3, CK19, Cyclin D1</v>
      </c>
      <c r="AC270" s="1" t="str">
        <f>IF(OR('Model output'!V269="", 'Model output'!V269="No", AND(ISERROR(SEARCH("Positive",'Model output'!V269)), ISNUMBER(SEARCH("Negative",'Model output'!V269))), AND(ISNUMBER(SEARCH("Uninvolved",'Model output'!V269)),NOT(ISNUMBER(SEARCH("margins involved",'Model output'!V269)))), ISNUMBER(SEARCH("not involved",'Model output'!V269)), ISNUMBER(SEARCH("None",'Model output'!V269)), ISNUMBER(SEARCH("Free",'Model output'!V269)), ISNUMBER(SEARCH("1 mm",'Model output'!V269)), ISNUMBER(SEARCH("0.1 CM",'Model output'!V269)), ISNUMBER(SEARCH("less than 0.2 mm",'Model output'!V269)), ISNUMBER(SEARCH("less than 0.5 mm",'Model output'!V269)), ISNUMBER(SEARCH("less than 1.0 mm",'Model output'!V269)), ISNUMBER(SEARCH("noted very close",'Model output'!V269)), ISNUMBER(SEARCH("abut",'Model output'!V269)), ISNUMBER(SEARCH("not mentioned",'Model output'!V269)), ISNUMBER(SEARCH("Cannot be assessed",'Model output'!V269)), ISNUMBER(SEARCH("Not specified",'Model output'!V269)), ISNUMBER(SEARCH("Lymphocyte invasion - present",'Model output'!V269))), "negative", "positive")</f>
        <v>negative</v>
      </c>
      <c r="AE270" s="35"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6" t="str">
        <f t="shared" si="59"/>
        <v>1b</v>
      </c>
      <c r="AG270" s="36" t="str">
        <f t="shared" si="60"/>
        <v>1a</v>
      </c>
      <c r="AH270" s="36" t="str">
        <f t="shared" si="61"/>
        <v>0</v>
      </c>
      <c r="AI270" s="42" t="str">
        <f t="shared" si="62"/>
        <v>I</v>
      </c>
      <c r="AJ270" s="39" t="s">
        <v>844</v>
      </c>
      <c r="AK270" s="41" t="s">
        <v>1087</v>
      </c>
      <c r="AL270" s="41" t="s">
        <v>1088</v>
      </c>
      <c r="AM270" s="41" t="s">
        <v>1091</v>
      </c>
      <c r="AN270" s="41" t="s">
        <v>69</v>
      </c>
      <c r="AO270" s="23">
        <f t="shared" ca="1" si="63"/>
        <v>1</v>
      </c>
      <c r="AP270" s="1">
        <f t="shared" si="64"/>
        <v>1</v>
      </c>
      <c r="AQ270" s="1">
        <f t="shared" si="65"/>
        <v>0</v>
      </c>
      <c r="AR270" s="1">
        <f t="shared" si="66"/>
        <v>1</v>
      </c>
      <c r="AS270" s="15">
        <f t="shared" si="68"/>
        <v>1</v>
      </c>
    </row>
    <row r="271" spans="1:45">
      <c r="A271" t="str">
        <f>'Model output'!A270</f>
        <v>TCGA-IM-A420</v>
      </c>
      <c r="B271" s="33">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7"/>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output'!G270)),AND(ISNUMBER(SEARCH("2",'Model output'!G270)),NOT(ISNUMBER(SEARCH("1 of 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output'!H270="","negative",IF(OR(ISNUMBER(SEARCH("lymph node",'Model output'!H270)),ISNUMBER(SEARCH("gland",'Model output'!H270)),ISNUMBER(SEARCH("lobe",'Model output'!H270)),ISNUMBER(SEARCH("isthmus",'Model output'!H270)),ISNUMBER(SEARCH("mediastinum",'Model output'!H270)),ISNUMBER(SEARCH("Not mentioned",'Model output'!H270)), ISNUMBER(SEARCH("Not applicable",'Model output'!H270)), ISNUMBER(SEARCH("paratracheal",'Model output'!H270)),ISNUMBER(SEARCH("fibroadipose tissue",'Model output'!H270)),ISNUMBER(SEARCH("thyroid node",'Model output'!H270)),ISNUMBER(SEARCH("skeletal muscle",'Model output'!H270)),ISNUMBER(SEARCH("right",'Model output'!H270)),ISNUMBER(SEARCH("left",'Model output'!H270)),ISNUMBER(SEARCH("Not specified",'Model output'!H270))),"negative","positive"))</f>
        <v>negative</v>
      </c>
      <c r="I271">
        <f>IF(OR('Model output'!I270="",'Model output'!I270="Not answered",'Model output'!I270="Not mentioned"),"",IF(ISNUMBER('Model output'!I270),'Model output'!I270,1))</f>
        <v>14</v>
      </c>
      <c r="J271">
        <f>IF(OR('Model output'!J270="",'Model output'!J270="Not answered",'Model output'!J270="Not mentioned"),"",IF(AND(ISNUMBER('Model output'!J270),'Model output'!J270&lt;=I271),'Model output'!J270,IF(AND(ISNUMBER('Model output'!J270), 'Model output'!J270&gt;=DATE(2024,1,1)), MIN(DAY('Model output'!J270), MONTH('Model output'!J270), YEAR('Model output'!J270)), IF(ISNUMBER(SEARCH("0/",'Model output'!J270)),0,IF(ISNUMBER(SEARCH("/",'Model output'!J270)), VALUE(LEFT('Model output'!J270, SEARCH("/",'Model output'!J270)-1)),1)))))</f>
        <v>5</v>
      </c>
      <c r="K271" t="str" cm="1">
        <f t="array" ref="K271">IF(COUNT(FIND({0,1,2,3,4,5,6,7,8,9},'Model output'!K270))&gt;0,'Model output'!K270,"")</f>
        <v/>
      </c>
      <c r="L271" s="8" t="str">
        <f t="shared" si="69"/>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v>
      </c>
      <c r="P271" t="str">
        <f>IF('Model output'!N270="","",'Model output'!N270)</f>
        <v>4 cm</v>
      </c>
      <c r="Q271" t="str">
        <f t="shared" si="67"/>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 ""))</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s="17" t="str">
        <f>IF('Model output'!S270="","",'Model output'!S270)</f>
        <v/>
      </c>
      <c r="Y271" t="str">
        <f>IF(OR('Model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1" t="str">
        <f>IF(OR('Model output'!V270="", 'Model output'!V270="No", AND(ISERROR(SEARCH("Positive",'Model output'!V270)), ISNUMBER(SEARCH("Negative",'Model output'!V270))), AND(ISNUMBER(SEARCH("Uninvolved",'Model output'!V270)),NOT(ISNUMBER(SEARCH("margins involved",'Model output'!V270)))), ISNUMBER(SEARCH("not involved",'Model output'!V270)), ISNUMBER(SEARCH("None",'Model output'!V270)), ISNUMBER(SEARCH("Free",'Model output'!V270)), ISNUMBER(SEARCH("1 mm",'Model output'!V270)), ISNUMBER(SEARCH("0.1 CM",'Model output'!V270)), ISNUMBER(SEARCH("less than 0.2 mm",'Model output'!V270)), ISNUMBER(SEARCH("less than 0.5 mm",'Model output'!V270)), ISNUMBER(SEARCH("less than 1.0 mm",'Model output'!V270)), ISNUMBER(SEARCH("noted very close",'Model output'!V270)), ISNUMBER(SEARCH("abut",'Model output'!V270)), ISNUMBER(SEARCH("not mentioned",'Model output'!V270)), ISNUMBER(SEARCH("Cannot be assessed",'Model output'!V270)), ISNUMBER(SEARCH("Not specified",'Model output'!V270)), ISNUMBER(SEARCH("Lymphocyte invasion - present",'Model output'!V270))), "negative", "positive")</f>
        <v>negative</v>
      </c>
      <c r="AE271" s="35"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6" t="str">
        <f t="shared" si="59"/>
        <v>2</v>
      </c>
      <c r="AG271" s="36" t="str">
        <f t="shared" si="60"/>
        <v>1a</v>
      </c>
      <c r="AH271" s="36" t="str">
        <f t="shared" si="61"/>
        <v>0</v>
      </c>
      <c r="AI271" s="42" t="str">
        <f t="shared" si="62"/>
        <v>I</v>
      </c>
      <c r="AJ271" s="39" t="s">
        <v>846</v>
      </c>
      <c r="AK271" s="41" t="s">
        <v>1090</v>
      </c>
      <c r="AL271" s="41" t="s">
        <v>667</v>
      </c>
      <c r="AM271" s="41" t="s">
        <v>1091</v>
      </c>
      <c r="AN271" s="41" t="s">
        <v>69</v>
      </c>
      <c r="AO271" s="23">
        <f t="shared" ca="1" si="63"/>
        <v>1</v>
      </c>
      <c r="AP271" s="1">
        <f t="shared" si="64"/>
        <v>1</v>
      </c>
      <c r="AQ271" s="1">
        <f t="shared" si="65"/>
        <v>1</v>
      </c>
      <c r="AR271" s="1">
        <f t="shared" si="66"/>
        <v>1</v>
      </c>
      <c r="AS271" s="15">
        <f t="shared" si="68"/>
        <v>1</v>
      </c>
    </row>
    <row r="272" spans="1:45">
      <c r="A272" t="str">
        <f>'Model output'!A271</f>
        <v>TCGA-IM-A4EB</v>
      </c>
      <c r="B272" s="33">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7"/>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output'!G271)),AND(ISNUMBER(SEARCH("2",'Model output'!G271)),NOT(ISNUMBER(SEARCH("1 of 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output'!H271="","negative",IF(OR(ISNUMBER(SEARCH("lymph node",'Model output'!H271)),ISNUMBER(SEARCH("gland",'Model output'!H271)),ISNUMBER(SEARCH("lobe",'Model output'!H271)),ISNUMBER(SEARCH("isthmus",'Model output'!H271)),ISNUMBER(SEARCH("mediastinum",'Model output'!H271)),ISNUMBER(SEARCH("Not mentioned",'Model output'!H271)), ISNUMBER(SEARCH("Not applicable",'Model output'!H271)), ISNUMBER(SEARCH("paratracheal",'Model output'!H271)),ISNUMBER(SEARCH("fibroadipose tissue",'Model output'!H271)),ISNUMBER(SEARCH("thyroid node",'Model output'!H271)),ISNUMBER(SEARCH("skeletal muscle",'Model output'!H271)),ISNUMBER(SEARCH("right",'Model output'!H271)),ISNUMBER(SEARCH("left",'Model output'!H271)),ISNUMBER(SEARCH("Not specified",'Model output'!H271))),"negative","positive"))</f>
        <v>negative</v>
      </c>
      <c r="I272">
        <f>IF(OR('Model output'!I271="",'Model output'!I271="Not answered",'Model output'!I271="Not mentioned"),"",IF(ISNUMBER('Model output'!I271),'Model output'!I271,1))</f>
        <v>11</v>
      </c>
      <c r="J272">
        <f>IF(OR('Model output'!J271="",'Model output'!J271="Not answered",'Model output'!J271="Not mentioned"),"",IF(AND(ISNUMBER('Model output'!J271),'Model output'!J271&lt;=I272),'Model output'!J271,IF(AND(ISNUMBER('Model output'!J271), 'Model output'!J271&gt;=DATE(2024,1,1)), MIN(DAY('Model output'!J271), MONTH('Model output'!J271), YEAR('Model output'!J271)), IF(ISNUMBER(SEARCH("0/",'Model output'!J271)),0,IF(ISNUMBER(SEARCH("/",'Model output'!J271)), VALUE(LEFT('Model output'!J271, SEARCH("/",'Model output'!J271)-1)),1)))))</f>
        <v>9</v>
      </c>
      <c r="K272" t="str" cm="1">
        <f t="array" ref="K272">IF(COUNT(FIND({0,1,2,3,4,5,6,7,8,9},'Model output'!K271))&gt;0,'Model output'!K271,"")</f>
        <v>1.2 cm</v>
      </c>
      <c r="L272" s="8" t="str">
        <f t="shared" si="69"/>
        <v>1.2cm</v>
      </c>
      <c r="M272" cm="1">
        <f t="array" ref="M272">IF(L272="","",IF(ISNUMBER(SEARCH("cm",L272)),MAX(VALUE(SUBSTITUTE(_xlfn.FILTERXML("&lt;t&gt;&lt;s&gt;"&amp;SUBSTITUTE(L272,",","&lt;/s&gt;&lt;s&gt;")&amp;"&lt;/s&gt;&lt;/t&gt;","//s"),"cm",""))),MAX(VALUE(SUBSTITUTE(_xlfn.FILTERXML("&lt;t&gt;&lt;s&gt;"&amp;SUBSTITUTE(L272,",","&lt;/s&gt;&lt;s&gt;")&amp;"&lt;/s&gt;&lt;/t&gt;","//s"),"mm","")))/10))</f>
        <v>1.2</v>
      </c>
      <c r="N272" t="str">
        <f>IF('Model output'!L271="","",'Model output'!L271)</f>
        <v>Papillary carcinoma</v>
      </c>
      <c r="O272" t="str">
        <f>IF('Model output'!M271="","",'Model output'!M271)</f>
        <v>Classical (usual), Diffuse sclerosing variant, Tall cell variant</v>
      </c>
      <c r="P272" t="str">
        <f>IF('Model output'!N271="","",'Model output'!N271)</f>
        <v>3 cm</v>
      </c>
      <c r="Q272" t="str">
        <f t="shared" si="67"/>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 ""))</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7" t="str">
        <f>IF('Model output'!S271="","",'Model output'!S271)</f>
        <v>Present</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1" t="str">
        <f>IF(OR('Model output'!V271="", 'Model output'!V271="No", AND(ISERROR(SEARCH("Positive",'Model output'!V271)), ISNUMBER(SEARCH("Negative",'Model output'!V271))), AND(ISNUMBER(SEARCH("Uninvolved",'Model output'!V271)),NOT(ISNUMBER(SEARCH("margins involved",'Model output'!V271)))), ISNUMBER(SEARCH("not involved",'Model output'!V271)), ISNUMBER(SEARCH("None",'Model output'!V271)), ISNUMBER(SEARCH("Free",'Model output'!V271)), ISNUMBER(SEARCH("1 mm",'Model output'!V271)), ISNUMBER(SEARCH("0.1 CM",'Model output'!V271)), ISNUMBER(SEARCH("less than 0.2 mm",'Model output'!V271)), ISNUMBER(SEARCH("less than 0.5 mm",'Model output'!V271)), ISNUMBER(SEARCH("less than 1.0 mm",'Model output'!V271)), ISNUMBER(SEARCH("noted very close",'Model output'!V271)), ISNUMBER(SEARCH("abut",'Model output'!V271)), ISNUMBER(SEARCH("not mentioned",'Model output'!V271)), ISNUMBER(SEARCH("Cannot be assessed",'Model output'!V271)), ISNUMBER(SEARCH("Not specified",'Model output'!V271)), ISNUMBER(SEARCH("Lymphocyte invasion - present",'Model output'!V271))), "negative", "positive")</f>
        <v>negative</v>
      </c>
      <c r="AE272" s="35"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6" t="str">
        <f t="shared" si="59"/>
        <v>2</v>
      </c>
      <c r="AG272" s="36" t="str">
        <f t="shared" si="60"/>
        <v>1a</v>
      </c>
      <c r="AH272" s="36" t="str">
        <f t="shared" si="61"/>
        <v>0</v>
      </c>
      <c r="AI272" s="42" t="str">
        <f t="shared" si="62"/>
        <v>I</v>
      </c>
      <c r="AJ272" s="39" t="s">
        <v>846</v>
      </c>
      <c r="AK272" s="41" t="s">
        <v>1090</v>
      </c>
      <c r="AL272" s="41" t="s">
        <v>667</v>
      </c>
      <c r="AM272" s="41" t="s">
        <v>1091</v>
      </c>
      <c r="AN272" s="41" t="s">
        <v>69</v>
      </c>
      <c r="AO272" s="23">
        <f t="shared" ca="1" si="63"/>
        <v>1</v>
      </c>
      <c r="AP272" s="1">
        <f t="shared" si="64"/>
        <v>1</v>
      </c>
      <c r="AQ272" s="1">
        <f t="shared" si="65"/>
        <v>1</v>
      </c>
      <c r="AR272" s="1">
        <f t="shared" si="66"/>
        <v>1</v>
      </c>
      <c r="AS272" s="15">
        <f t="shared" si="68"/>
        <v>1</v>
      </c>
    </row>
    <row r="273" spans="1:45">
      <c r="A273" t="str">
        <f>'Model output'!A272</f>
        <v>TCGA-J8-A3NZ</v>
      </c>
      <c r="B273" s="33">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57"/>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output'!G272)),AND(ISNUMBER(SEARCH("2",'Model output'!G272)),NOT(ISNUMBER(SEARCH("1 of 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output'!H272="","negative",IF(OR(ISNUMBER(SEARCH("lymph node",'Model output'!H272)),ISNUMBER(SEARCH("gland",'Model output'!H272)),ISNUMBER(SEARCH("lobe",'Model output'!H272)),ISNUMBER(SEARCH("isthmus",'Model output'!H272)),ISNUMBER(SEARCH("mediastinum",'Model output'!H272)),ISNUMBER(SEARCH("Not mentioned",'Model output'!H272)), ISNUMBER(SEARCH("Not applicable",'Model output'!H272)), ISNUMBER(SEARCH("paratracheal",'Model output'!H272)),ISNUMBER(SEARCH("fibroadipose tissue",'Model output'!H272)),ISNUMBER(SEARCH("thyroid node",'Model output'!H272)),ISNUMBER(SEARCH("skeletal muscle",'Model output'!H272)),ISNUMBER(SEARCH("right",'Model output'!H272)),ISNUMBER(SEARCH("left",'Model output'!H272)),ISNUMBER(SEARCH("Not specified",'Model output'!H272))),"negative","positive"))</f>
        <v>negative</v>
      </c>
      <c r="I273">
        <f>IF(OR('Model output'!I272="",'Model output'!I272="Not answered",'Model output'!I272="Not mentioned"),"",IF(ISNUMBER('Model output'!I272),'Model output'!I272,1))</f>
        <v>9</v>
      </c>
      <c r="J273">
        <f>IF(OR('Model output'!J272="",'Model output'!J272="Not answered",'Model output'!J272="Not mentioned"),"",IF(AND(ISNUMBER('Model output'!J272),'Model output'!J272&lt;=I273),'Model output'!J272,IF(AND(ISNUMBER('Model output'!J272), 'Model output'!J272&gt;=DATE(2024,1,1)), MIN(DAY('Model output'!J272), MONTH('Model output'!J272), YEAR('Model output'!J272)), IF(ISNUMBER(SEARCH("0/",'Model output'!J272)),0,IF(ISNUMBER(SEARCH("/",'Model output'!J272)), VALUE(LEFT('Model output'!J272, SEARCH("/",'Model output'!J272)-1)),1)))))</f>
        <v>2</v>
      </c>
      <c r="K273" t="str" cm="1">
        <f t="array" ref="K273">IF(COUNT(FIND({0,1,2,3,4,5,6,7,8,9},'Model output'!K272))&gt;0,'Model output'!K272,"")</f>
        <v/>
      </c>
      <c r="L273" s="8" t="str">
        <f t="shared" si="69"/>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
      </c>
      <c r="P273" t="str">
        <f>IF('Model output'!N272="","",'Model output'!N272)</f>
        <v>3.5 cm</v>
      </c>
      <c r="Q273" t="str">
        <f t="shared" si="67"/>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positive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 ""))</f>
        <v>Minimal</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7" t="str">
        <f>IF('Model output'!S272="","",'Model output'!S272)</f>
        <v>Present, Minimal</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1" t="str">
        <f>IF(OR('Model output'!V272="", 'Model output'!V272="No", AND(ISERROR(SEARCH("Positive",'Model output'!V272)), ISNUMBER(SEARCH("Negative",'Model output'!V272))), AND(ISNUMBER(SEARCH("Uninvolved",'Model output'!V272)),NOT(ISNUMBER(SEARCH("margins involved",'Model output'!V272)))), ISNUMBER(SEARCH("not involved",'Model output'!V272)), ISNUMBER(SEARCH("None",'Model output'!V272)), ISNUMBER(SEARCH("Free",'Model output'!V272)), ISNUMBER(SEARCH("1 mm",'Model output'!V272)), ISNUMBER(SEARCH("0.1 CM",'Model output'!V272)), ISNUMBER(SEARCH("less than 0.2 mm",'Model output'!V272)), ISNUMBER(SEARCH("less than 0.5 mm",'Model output'!V272)), ISNUMBER(SEARCH("less than 1.0 mm",'Model output'!V272)), ISNUMBER(SEARCH("noted very close",'Model output'!V272)), ISNUMBER(SEARCH("abut",'Model output'!V272)), ISNUMBER(SEARCH("not mentioned",'Model output'!V272)), ISNUMBER(SEARCH("Cannot be assessed",'Model output'!V272)), ISNUMBER(SEARCH("Not specified",'Model output'!V272)), ISNUMBER(SEARCH("Lymphocyte invasion - present",'Model output'!V272))), "negative", "positive")</f>
        <v>negative</v>
      </c>
      <c r="AE273" s="35"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6" t="str">
        <f t="shared" si="59"/>
        <v>2</v>
      </c>
      <c r="AG273" s="36" t="str">
        <f t="shared" si="60"/>
        <v>1a</v>
      </c>
      <c r="AH273" s="36" t="str">
        <f t="shared" si="61"/>
        <v>0</v>
      </c>
      <c r="AI273" s="42" t="str">
        <f t="shared" si="62"/>
        <v>I</v>
      </c>
      <c r="AJ273" s="39" t="s">
        <v>846</v>
      </c>
      <c r="AK273" s="41" t="s">
        <v>1090</v>
      </c>
      <c r="AL273" s="41" t="s">
        <v>667</v>
      </c>
      <c r="AM273" s="41" t="s">
        <v>1091</v>
      </c>
      <c r="AN273" s="41" t="s">
        <v>69</v>
      </c>
      <c r="AO273" s="23">
        <f t="shared" ca="1" si="63"/>
        <v>1</v>
      </c>
      <c r="AP273" s="1">
        <f t="shared" si="64"/>
        <v>1</v>
      </c>
      <c r="AQ273" s="1">
        <f t="shared" si="65"/>
        <v>1</v>
      </c>
      <c r="AR273" s="1">
        <f t="shared" si="66"/>
        <v>1</v>
      </c>
      <c r="AS273" s="15">
        <f t="shared" si="68"/>
        <v>1</v>
      </c>
    </row>
    <row r="274" spans="1:45">
      <c r="A274" t="str">
        <f>'Model output'!A273</f>
        <v>TCGA-J8-A3O1</v>
      </c>
      <c r="B274" s="33">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7"/>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output'!G273)),AND(ISNUMBER(SEARCH("2",'Model output'!G273)),NOT(ISNUMBER(SEARCH("1 of 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output'!H273="","negative",IF(OR(ISNUMBER(SEARCH("lymph node",'Model output'!H273)),ISNUMBER(SEARCH("gland",'Model output'!H273)),ISNUMBER(SEARCH("lobe",'Model output'!H273)),ISNUMBER(SEARCH("isthmus",'Model output'!H273)),ISNUMBER(SEARCH("mediastinum",'Model output'!H273)),ISNUMBER(SEARCH("Not mentioned",'Model output'!H273)), ISNUMBER(SEARCH("Not applicable",'Model output'!H273)), ISNUMBER(SEARCH("paratracheal",'Model output'!H273)),ISNUMBER(SEARCH("fibroadipose tissue",'Model output'!H273)),ISNUMBER(SEARCH("thyroid node",'Model output'!H273)),ISNUMBER(SEARCH("skeletal muscle",'Model output'!H273)),ISNUMBER(SEARCH("right",'Model output'!H273)),ISNUMBER(SEARCH("left",'Model output'!H273)),ISNUMBER(SEARCH("Not specified",'Model output'!H273))),"negative","positive"))</f>
        <v>negative</v>
      </c>
      <c r="I274">
        <f>IF(OR('Model output'!I273="",'Model output'!I273="Not answered",'Model output'!I273="Not mentioned"),"",IF(ISNUMBER('Model output'!I273),'Model output'!I273,1))</f>
        <v>19</v>
      </c>
      <c r="J274">
        <f>IF(OR('Model output'!J273="",'Model output'!J273="Not answered",'Model output'!J273="Not mentioned"),"",IF(AND(ISNUMBER('Model output'!J273),'Model output'!J273&lt;=I274),'Model output'!J273,IF(AND(ISNUMBER('Model output'!J273), 'Model output'!J273&gt;=DATE(2024,1,1)), MIN(DAY('Model output'!J273), MONTH('Model output'!J273), YEAR('Model output'!J273)), IF(ISNUMBER(SEARCH("0/",'Model output'!J273)),0,IF(ISNUMBER(SEARCH("/",'Model output'!J273)), VALUE(LEFT('Model output'!J273, SEARCH("/",'Model output'!J273)-1)),1)))))</f>
        <v>12</v>
      </c>
      <c r="K274" t="str" cm="1">
        <f t="array" ref="K274">IF(COUNT(FIND({0,1,2,3,4,5,6,7,8,9},'Model output'!K273))&gt;0,'Model output'!K273,"")</f>
        <v>1.5 cm</v>
      </c>
      <c r="L274" s="8" t="str">
        <f t="shared" si="69"/>
        <v>1.5cm</v>
      </c>
      <c r="M274" cm="1">
        <f t="array" ref="M274">IF(L274="","",IF(ISNUMBER(SEARCH("cm",L274)),MAX(VALUE(SUBSTITUTE(_xlfn.FILTERXML("&lt;t&gt;&lt;s&gt;"&amp;SUBSTITUTE(L274,",","&lt;/s&gt;&lt;s&gt;")&amp;"&lt;/s&gt;&lt;/t&gt;","//s"),"cm",""))),MAX(VALUE(SUBSTITUTE(_xlfn.FILTERXML("&lt;t&gt;&lt;s&gt;"&amp;SUBSTITUTE(L274,",","&lt;/s&gt;&lt;s&gt;")&amp;"&lt;/s&gt;&lt;/t&gt;","//s"),"mm","")))/10))</f>
        <v>1.5</v>
      </c>
      <c r="N274" t="str">
        <f>IF('Model output'!L273="","",'Model output'!L273)</f>
        <v>Papillary carcinoma</v>
      </c>
      <c r="O274" t="str">
        <f>IF('Model output'!M273="","",'Model output'!M273)</f>
        <v/>
      </c>
      <c r="P274" t="str">
        <f>IF('Model output'!N273="","",'Model output'!N273)</f>
        <v>6.5 cm</v>
      </c>
      <c r="Q274" t="str">
        <f t="shared" si="67"/>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 ""))</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7" t="str">
        <f>IF('Model output'!S273="","",'Model output'!S273)</f>
        <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1" t="str">
        <f>IF(OR('Model output'!V273="", 'Model output'!V273="No", AND(ISERROR(SEARCH("Positive",'Model output'!V273)), ISNUMBER(SEARCH("Negative",'Model output'!V273))), AND(ISNUMBER(SEARCH("Uninvolved",'Model output'!V273)),NOT(ISNUMBER(SEARCH("margins involved",'Model output'!V273)))), ISNUMBER(SEARCH("not involved",'Model output'!V273)), ISNUMBER(SEARCH("None",'Model output'!V273)), ISNUMBER(SEARCH("Free",'Model output'!V273)), ISNUMBER(SEARCH("1 mm",'Model output'!V273)), ISNUMBER(SEARCH("0.1 CM",'Model output'!V273)), ISNUMBER(SEARCH("less than 0.2 mm",'Model output'!V273)), ISNUMBER(SEARCH("less than 0.5 mm",'Model output'!V273)), ISNUMBER(SEARCH("less than 1.0 mm",'Model output'!V273)), ISNUMBER(SEARCH("noted very close",'Model output'!V273)), ISNUMBER(SEARCH("abut",'Model output'!V273)), ISNUMBER(SEARCH("not mentioned",'Model output'!V273)), ISNUMBER(SEARCH("Cannot be assessed",'Model output'!V273)), ISNUMBER(SEARCH("Not specified",'Model output'!V273)), ISNUMBER(SEARCH("Lymphocyte invasion - present",'Model output'!V273))), "negative", "positive")</f>
        <v>negative</v>
      </c>
      <c r="AE274" s="35"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6" t="str">
        <f t="shared" si="59"/>
        <v>3a</v>
      </c>
      <c r="AG274" s="36" t="str">
        <f t="shared" si="60"/>
        <v>1b</v>
      </c>
      <c r="AH274" s="36" t="str">
        <f t="shared" si="61"/>
        <v>0</v>
      </c>
      <c r="AI274" s="42" t="str">
        <f t="shared" si="62"/>
        <v>I</v>
      </c>
      <c r="AJ274" s="39" t="s">
        <v>846</v>
      </c>
      <c r="AK274" s="41" t="s">
        <v>1092</v>
      </c>
      <c r="AL274" s="41" t="s">
        <v>1087</v>
      </c>
      <c r="AM274" s="41" t="s">
        <v>1091</v>
      </c>
      <c r="AN274" s="41" t="s">
        <v>69</v>
      </c>
      <c r="AO274" s="23">
        <f t="shared" ca="1" si="63"/>
        <v>1</v>
      </c>
      <c r="AP274" s="1">
        <f t="shared" si="64"/>
        <v>1</v>
      </c>
      <c r="AQ274" s="1">
        <f t="shared" si="65"/>
        <v>1</v>
      </c>
      <c r="AR274" s="1">
        <f t="shared" si="66"/>
        <v>1</v>
      </c>
      <c r="AS274" s="15">
        <f t="shared" si="68"/>
        <v>1</v>
      </c>
    </row>
    <row r="275" spans="1:45">
      <c r="A275" t="str">
        <f>'Model output'!A274</f>
        <v>TCGA-J8-A3O2</v>
      </c>
      <c r="B275" s="33">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0</v>
      </c>
      <c r="F275" t="str">
        <f t="shared" si="57"/>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output'!G274)),AND(ISNUMBER(SEARCH("2",'Model output'!G274)),NOT(ISNUMBER(SEARCH("1 of 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output'!H274="","negative",IF(OR(ISNUMBER(SEARCH("lymph node",'Model output'!H274)),ISNUMBER(SEARCH("gland",'Model output'!H274)),ISNUMBER(SEARCH("lobe",'Model output'!H274)),ISNUMBER(SEARCH("isthmus",'Model output'!H274)),ISNUMBER(SEARCH("mediastinum",'Model output'!H274)),ISNUMBER(SEARCH("Not mentioned",'Model output'!H274)), ISNUMBER(SEARCH("Not applicable",'Model output'!H274)), ISNUMBER(SEARCH("paratracheal",'Model output'!H274)),ISNUMBER(SEARCH("fibroadipose tissue",'Model output'!H274)),ISNUMBER(SEARCH("thyroid node",'Model output'!H274)),ISNUMBER(SEARCH("skeletal muscle",'Model output'!H274)),ISNUMBER(SEARCH("right",'Model output'!H274)),ISNUMBER(SEARCH("left",'Model output'!H274)),ISNUMBER(SEARCH("Not specified",'Model output'!H274))),"negative","positive"))</f>
        <v>negative</v>
      </c>
      <c r="I275">
        <f>IF(OR('Model output'!I274="",'Model output'!I274="Not answered",'Model output'!I274="Not mentioned"),"",IF(ISNUMBER('Model output'!I274),'Model output'!I274,1))</f>
        <v>106</v>
      </c>
      <c r="J275">
        <f>IF(OR('Model output'!J274="",'Model output'!J274="Not answered",'Model output'!J274="Not mentioned"),"",IF(AND(ISNUMBER('Model output'!J274),'Model output'!J274&lt;=I275),'Model output'!J274,IF(AND(ISNUMBER('Model output'!J274), 'Model output'!J274&gt;=DATE(2024,1,1)), MIN(DAY('Model output'!J274), MONTH('Model output'!J274), YEAR('Model output'!J274)), IF(ISNUMBER(SEARCH("0/",'Model output'!J274)),0,IF(ISNUMBER(SEARCH("/",'Model output'!J274)), VALUE(LEFT('Model output'!J274, SEARCH("/",'Model output'!J274)-1)),1)))))</f>
        <v>23</v>
      </c>
      <c r="K275" t="str" cm="1">
        <f t="array" ref="K275">IF(COUNT(FIND({0,1,2,3,4,5,6,7,8,9},'Model output'!K274))&gt;0,'Model output'!K274,"")</f>
        <v>1.5 cm</v>
      </c>
      <c r="L275" s="8" t="str">
        <f t="shared" si="69"/>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67"/>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Multiple foci</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 ""))</f>
        <v>Minimal</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7" t="str">
        <f>IF('Model output'!S274="","",'Model output'!S274)</f>
        <v>Present</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1" t="str">
        <f>IF(OR('Model output'!V274="", 'Model output'!V274="No", AND(ISERROR(SEARCH("Positive",'Model output'!V274)), ISNUMBER(SEARCH("Negative",'Model output'!V274))), AND(ISNUMBER(SEARCH("Uninvolved",'Model output'!V274)),NOT(ISNUMBER(SEARCH("margins involved",'Model output'!V274)))), ISNUMBER(SEARCH("not involved",'Model output'!V274)), ISNUMBER(SEARCH("None",'Model output'!V274)), ISNUMBER(SEARCH("Free",'Model output'!V274)), ISNUMBER(SEARCH("1 mm",'Model output'!V274)), ISNUMBER(SEARCH("0.1 CM",'Model output'!V274)), ISNUMBER(SEARCH("less than 0.2 mm",'Model output'!V274)), ISNUMBER(SEARCH("less than 0.5 mm",'Model output'!V274)), ISNUMBER(SEARCH("less than 1.0 mm",'Model output'!V274)), ISNUMBER(SEARCH("noted very close",'Model output'!V274)), ISNUMBER(SEARCH("abut",'Model output'!V274)), ISNUMBER(SEARCH("not mentioned",'Model output'!V274)), ISNUMBER(SEARCH("Cannot be assessed",'Model output'!V274)), ISNUMBER(SEARCH("Not specified",'Model output'!V274)), ISNUMBER(SEARCH("Lymphocyte invasion - present",'Model output'!V274))), "negative", "positive")</f>
        <v>positive</v>
      </c>
      <c r="AE275" s="35"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6" t="str">
        <f t="shared" si="59"/>
        <v>2</v>
      </c>
      <c r="AG275" s="36" t="str">
        <f t="shared" si="60"/>
        <v>1b</v>
      </c>
      <c r="AH275" s="36" t="str">
        <f t="shared" si="61"/>
        <v>0</v>
      </c>
      <c r="AI275" s="42" t="str">
        <f t="shared" si="62"/>
        <v>I</v>
      </c>
      <c r="AJ275" s="39" t="s">
        <v>843</v>
      </c>
      <c r="AK275" s="41" t="s">
        <v>1090</v>
      </c>
      <c r="AL275" s="41" t="s">
        <v>1087</v>
      </c>
      <c r="AM275" s="41" t="s">
        <v>1091</v>
      </c>
      <c r="AN275" s="41" t="s">
        <v>69</v>
      </c>
      <c r="AO275" s="23">
        <f t="shared" si="63"/>
        <v>1</v>
      </c>
      <c r="AP275" s="1">
        <f t="shared" si="64"/>
        <v>1</v>
      </c>
      <c r="AQ275" s="1">
        <f t="shared" si="65"/>
        <v>1</v>
      </c>
      <c r="AR275" s="1">
        <f t="shared" si="66"/>
        <v>1</v>
      </c>
      <c r="AS275" s="15">
        <f t="shared" si="68"/>
        <v>1</v>
      </c>
    </row>
    <row r="276" spans="1:45">
      <c r="A276" t="str">
        <f>'Model output'!A275</f>
        <v>TCGA-J8-A3YE</v>
      </c>
      <c r="B276" s="33">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57"/>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output'!G275)),AND(ISNUMBER(SEARCH("2",'Model output'!G275)),NOT(ISNUMBER(SEARCH("1 of 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output'!H275="","negative",IF(OR(ISNUMBER(SEARCH("lymph node",'Model output'!H275)),ISNUMBER(SEARCH("gland",'Model output'!H275)),ISNUMBER(SEARCH("lobe",'Model output'!H275)),ISNUMBER(SEARCH("isthmus",'Model output'!H275)),ISNUMBER(SEARCH("mediastinum",'Model output'!H275)),ISNUMBER(SEARCH("Not mentioned",'Model output'!H275)), ISNUMBER(SEARCH("Not applicable",'Model output'!H275)), ISNUMBER(SEARCH("paratracheal",'Model output'!H275)),ISNUMBER(SEARCH("fibroadipose tissue",'Model output'!H275)),ISNUMBER(SEARCH("thyroid node",'Model output'!H275)),ISNUMBER(SEARCH("skeletal muscle",'Model output'!H275)),ISNUMBER(SEARCH("right",'Model output'!H275)),ISNUMBER(SEARCH("left",'Model output'!H275)),ISNUMBER(SEARCH("Not specified",'Model output'!H275))),"negative","positive"))</f>
        <v>negative</v>
      </c>
      <c r="I276">
        <f>IF(OR('Model output'!I275="",'Model output'!I275="Not answered",'Model output'!I275="Not mentioned"),"",IF(ISNUMBER('Model output'!I275),'Model output'!I275,1))</f>
        <v>4</v>
      </c>
      <c r="J276">
        <f>IF(OR('Model output'!J275="",'Model output'!J275="Not answered",'Model output'!J275="Not mentioned"),"",IF(AND(ISNUMBER('Model output'!J275),'Model output'!J275&lt;=I276),'Model output'!J275,IF(AND(ISNUMBER('Model output'!J275), 'Model output'!J275&gt;=DATE(2024,1,1)), MIN(DAY('Model output'!J275), MONTH('Model output'!J275), YEAR('Model output'!J275)), IF(ISNUMBER(SEARCH("0/",'Model output'!J275)),0,IF(ISNUMBER(SEARCH("/",'Model output'!J275)), VALUE(LEFT('Model output'!J275, SEARCH("/",'Model output'!J275)-1)),1)))))</f>
        <v>1</v>
      </c>
      <c r="K276" t="str" cm="1">
        <f t="array" ref="K276">IF(COUNT(FIND({0,1,2,3,4,5,6,7,8,9},'Model output'!K275))&gt;0,'Model output'!K275,"")</f>
        <v/>
      </c>
      <c r="L276" s="8" t="str">
        <f t="shared" si="69"/>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
      </c>
      <c r="P276" t="str">
        <f>IF('Model output'!N275="","",'Model output'!N275)</f>
        <v>3.5 cm</v>
      </c>
      <c r="Q276" t="str">
        <f t="shared" si="67"/>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positive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 ""))</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7" t="str">
        <f>IF('Model output'!S275="","",'Model output'!S275)</f>
        <v>Present, 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1" t="str">
        <f>IF(OR('Model output'!V275="", 'Model output'!V275="No", AND(ISERROR(SEARCH("Positive",'Model output'!V275)), ISNUMBER(SEARCH("Negative",'Model output'!V275))), AND(ISNUMBER(SEARCH("Uninvolved",'Model output'!V275)),NOT(ISNUMBER(SEARCH("margins involved",'Model output'!V275)))), ISNUMBER(SEARCH("not involved",'Model output'!V275)), ISNUMBER(SEARCH("None",'Model output'!V275)), ISNUMBER(SEARCH("Free",'Model output'!V275)), ISNUMBER(SEARCH("1 mm",'Model output'!V275)), ISNUMBER(SEARCH("0.1 CM",'Model output'!V275)), ISNUMBER(SEARCH("less than 0.2 mm",'Model output'!V275)), ISNUMBER(SEARCH("less than 0.5 mm",'Model output'!V275)), ISNUMBER(SEARCH("less than 1.0 mm",'Model output'!V275)), ISNUMBER(SEARCH("noted very close",'Model output'!V275)), ISNUMBER(SEARCH("abut",'Model output'!V275)), ISNUMBER(SEARCH("not mentioned",'Model output'!V275)), ISNUMBER(SEARCH("Cannot be assessed",'Model output'!V275)), ISNUMBER(SEARCH("Not specified",'Model output'!V275)), ISNUMBER(SEARCH("Lymphocyte invasion - present",'Model output'!V275))), "negative", "positive")</f>
        <v>negative</v>
      </c>
      <c r="AE276" s="35"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6" t="str">
        <f t="shared" si="59"/>
        <v>2</v>
      </c>
      <c r="AG276" s="36" t="str">
        <f t="shared" si="60"/>
        <v>1a</v>
      </c>
      <c r="AH276" s="36" t="str">
        <f t="shared" si="61"/>
        <v>0</v>
      </c>
      <c r="AI276" s="42" t="str">
        <f t="shared" si="62"/>
        <v>I</v>
      </c>
      <c r="AJ276" s="39" t="s">
        <v>843</v>
      </c>
      <c r="AK276" s="41" t="s">
        <v>1086</v>
      </c>
      <c r="AL276" s="41" t="s">
        <v>667</v>
      </c>
      <c r="AM276" s="41" t="s">
        <v>1091</v>
      </c>
      <c r="AN276" s="41" t="s">
        <v>69</v>
      </c>
      <c r="AO276" s="23">
        <f t="shared" ca="1" si="63"/>
        <v>0</v>
      </c>
      <c r="AP276" s="1">
        <f t="shared" si="64"/>
        <v>0</v>
      </c>
      <c r="AQ276" s="1">
        <f t="shared" si="65"/>
        <v>1</v>
      </c>
      <c r="AR276" s="1">
        <f t="shared" si="66"/>
        <v>1</v>
      </c>
      <c r="AS276" s="15">
        <f t="shared" si="68"/>
        <v>1</v>
      </c>
    </row>
    <row r="277" spans="1:45">
      <c r="A277" t="str">
        <f>'Model output'!A276</f>
        <v>TCGA-J8-A3YH</v>
      </c>
      <c r="B277" s="33">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0</v>
      </c>
      <c r="F277" t="str">
        <f t="shared" si="57"/>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output'!G276)),AND(ISNUMBER(SEARCH("2",'Model output'!G276)),NOT(ISNUMBER(SEARCH("1 of 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output'!H276="","negative",IF(OR(ISNUMBER(SEARCH("lymph node",'Model output'!H276)),ISNUMBER(SEARCH("gland",'Model output'!H276)),ISNUMBER(SEARCH("lobe",'Model output'!H276)),ISNUMBER(SEARCH("isthmus",'Model output'!H276)),ISNUMBER(SEARCH("mediastinum",'Model output'!H276)),ISNUMBER(SEARCH("Not mentioned",'Model output'!H276)), ISNUMBER(SEARCH("Not applicable",'Model output'!H276)), ISNUMBER(SEARCH("paratracheal",'Model output'!H276)),ISNUMBER(SEARCH("fibroadipose tissue",'Model output'!H276)),ISNUMBER(SEARCH("thyroid node",'Model output'!H276)),ISNUMBER(SEARCH("skeletal muscle",'Model output'!H276)),ISNUMBER(SEARCH("right",'Model output'!H276)),ISNUMBER(SEARCH("left",'Model output'!H276)),ISNUMBER(SEARCH("Not specified",'Model output'!H276))),"negative","positive"))</f>
        <v>negative</v>
      </c>
      <c r="I277">
        <f>IF(OR('Model output'!I276="",'Model output'!I276="Not answered",'Model output'!I276="Not mentioned"),"",IF(ISNUMBER('Model output'!I276),'Model output'!I276,1))</f>
        <v>40</v>
      </c>
      <c r="J277">
        <f>IF(OR('Model output'!J276="",'Model output'!J276="Not answered",'Model output'!J276="Not mentioned"),"",IF(AND(ISNUMBER('Model output'!J276),'Model output'!J276&lt;=I277),'Model output'!J276,IF(AND(ISNUMBER('Model output'!J276), 'Model output'!J276&gt;=DATE(2024,1,1)), MIN(DAY('Model output'!J276), MONTH('Model output'!J276), YEAR('Model output'!J276)), IF(ISNUMBER(SEARCH("0/",'Model output'!J276)),0,IF(ISNUMBER(SEARCH("/",'Model output'!J276)), VALUE(LEFT('Model output'!J276, SEARCH("/",'Model output'!J276)-1)),1)))))</f>
        <v>13</v>
      </c>
      <c r="K277" t="str" cm="1">
        <f t="array" ref="K277">IF(COUNT(FIND({0,1,2,3,4,5,6,7,8,9},'Model output'!K276))&gt;0,'Model output'!K276,"")</f>
        <v>2.0 cm</v>
      </c>
      <c r="L277" s="8" t="str">
        <f t="shared" si="69"/>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 Classical (usual)</v>
      </c>
      <c r="O277" t="str">
        <f>IF('Model output'!M276="","",'Model output'!M276)</f>
        <v/>
      </c>
      <c r="P277" t="str">
        <f>IF('Model output'!N276="","",'Model output'!N276)</f>
        <v>4.5 cm</v>
      </c>
      <c r="Q277" t="str">
        <f t="shared" si="67"/>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Multiple</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 ""))</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7"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1" t="str">
        <f>IF(OR('Model output'!V276="", 'Model output'!V276="No", AND(ISERROR(SEARCH("Positive",'Model output'!V276)), ISNUMBER(SEARCH("Negative",'Model output'!V276))), AND(ISNUMBER(SEARCH("Uninvolved",'Model output'!V276)),NOT(ISNUMBER(SEARCH("margins involved",'Model output'!V276)))), ISNUMBER(SEARCH("not involved",'Model output'!V276)), ISNUMBER(SEARCH("None",'Model output'!V276)), ISNUMBER(SEARCH("Free",'Model output'!V276)), ISNUMBER(SEARCH("1 mm",'Model output'!V276)), ISNUMBER(SEARCH("0.1 CM",'Model output'!V276)), ISNUMBER(SEARCH("less than 0.2 mm",'Model output'!V276)), ISNUMBER(SEARCH("less than 0.5 mm",'Model output'!V276)), ISNUMBER(SEARCH("less than 1.0 mm",'Model output'!V276)), ISNUMBER(SEARCH("noted very close",'Model output'!V276)), ISNUMBER(SEARCH("abut",'Model output'!V276)), ISNUMBER(SEARCH("not mentioned",'Model output'!V276)), ISNUMBER(SEARCH("Cannot be assessed",'Model output'!V276)), ISNUMBER(SEARCH("Not specified",'Model output'!V276)), ISNUMBER(SEARCH("Lymphocyte invasion - present",'Model output'!V276))), "negative", "positive")</f>
        <v>negative</v>
      </c>
      <c r="AE277" s="35"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6" t="str">
        <f t="shared" si="59"/>
        <v>3a</v>
      </c>
      <c r="AG277" s="36" t="str">
        <f t="shared" si="60"/>
        <v>1b</v>
      </c>
      <c r="AH277" s="36" t="str">
        <f t="shared" si="61"/>
        <v>0</v>
      </c>
      <c r="AI277" s="42" t="str">
        <f t="shared" si="62"/>
        <v>I</v>
      </c>
      <c r="AJ277" s="39" t="s">
        <v>846</v>
      </c>
      <c r="AK277" s="41" t="s">
        <v>1092</v>
      </c>
      <c r="AL277" s="41" t="s">
        <v>1087</v>
      </c>
      <c r="AM277" s="41" t="s">
        <v>1091</v>
      </c>
      <c r="AN277" s="41" t="s">
        <v>69</v>
      </c>
      <c r="AO277" s="23">
        <f t="shared" ca="1" si="63"/>
        <v>1</v>
      </c>
      <c r="AP277" s="1">
        <f t="shared" si="64"/>
        <v>1</v>
      </c>
      <c r="AQ277" s="1">
        <f t="shared" si="65"/>
        <v>1</v>
      </c>
      <c r="AR277" s="1">
        <f t="shared" si="66"/>
        <v>1</v>
      </c>
      <c r="AS277" s="15">
        <f t="shared" si="68"/>
        <v>1</v>
      </c>
    </row>
    <row r="278" spans="1:45">
      <c r="A278" t="str">
        <f>'Model output'!A277</f>
        <v>TCGA-KS-A4I1</v>
      </c>
      <c r="B278" s="33">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7"/>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output'!G277)),AND(ISNUMBER(SEARCH("2",'Model output'!G277)),NOT(ISNUMBER(SEARCH("1 of 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output'!H277="","negative",IF(OR(ISNUMBER(SEARCH("lymph node",'Model output'!H277)),ISNUMBER(SEARCH("gland",'Model output'!H277)),ISNUMBER(SEARCH("lobe",'Model output'!H277)),ISNUMBER(SEARCH("isthmus",'Model output'!H277)),ISNUMBER(SEARCH("mediastinum",'Model output'!H277)),ISNUMBER(SEARCH("Not mentioned",'Model output'!H277)), ISNUMBER(SEARCH("Not applicable",'Model output'!H277)), ISNUMBER(SEARCH("paratracheal",'Model output'!H277)),ISNUMBER(SEARCH("fibroadipose tissue",'Model output'!H277)),ISNUMBER(SEARCH("thyroid node",'Model output'!H277)),ISNUMBER(SEARCH("skeletal muscle",'Model output'!H277)),ISNUMBER(SEARCH("right",'Model output'!H277)),ISNUMBER(SEARCH("left",'Model output'!H277)),ISNUMBER(SEARCH("Not specified",'Model output'!H277))),"negative","positive"))</f>
        <v>negative</v>
      </c>
      <c r="I278">
        <f>IF(OR('Model output'!I277="",'Model output'!I277="Not answered",'Model output'!I277="Not mentioned"),"",IF(ISNUMBER('Model output'!I277),'Model output'!I277,1))</f>
        <v>4</v>
      </c>
      <c r="J278">
        <f>IF(OR('Model output'!J277="",'Model output'!J277="Not answered",'Model output'!J277="Not mentioned"),"",IF(AND(ISNUMBER('Model output'!J277),'Model output'!J277&lt;=I278),'Model output'!J277,IF(AND(ISNUMBER('Model output'!J277), 'Model output'!J277&gt;=DATE(2024,1,1)), MIN(DAY('Model output'!J277), MONTH('Model output'!J277), YEAR('Model output'!J277)), IF(ISNUMBER(SEARCH("0/",'Model output'!J277)),0,IF(ISNUMBER(SEARCH("/",'Model output'!J277)), VALUE(LEFT('Model output'!J277, SEARCH("/",'Model output'!J277)-1)),1)))))</f>
        <v>0</v>
      </c>
      <c r="K278" t="str" cm="1">
        <f t="array" ref="K278">IF(COUNT(FIND({0,1,2,3,4,5,6,7,8,9},'Model output'!K277))&gt;0,'Model output'!K277,"")</f>
        <v/>
      </c>
      <c r="L278" s="8" t="str">
        <f t="shared" si="69"/>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7"/>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 ""))</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7" t="str">
        <f>IF('Model output'!S277="","",'Model output'!S277)</f>
        <v>No</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1" t="str">
        <f>IF(OR('Model output'!V277="", 'Model output'!V277="No", AND(ISERROR(SEARCH("Positive",'Model output'!V277)), ISNUMBER(SEARCH("Negative",'Model output'!V277))), AND(ISNUMBER(SEARCH("Uninvolved",'Model output'!V277)),NOT(ISNUMBER(SEARCH("margins involved",'Model output'!V277)))), ISNUMBER(SEARCH("not involved",'Model output'!V277)), ISNUMBER(SEARCH("None",'Model output'!V277)), ISNUMBER(SEARCH("Free",'Model output'!V277)), ISNUMBER(SEARCH("1 mm",'Model output'!V277)), ISNUMBER(SEARCH("0.1 CM",'Model output'!V277)), ISNUMBER(SEARCH("less than 0.2 mm",'Model output'!V277)), ISNUMBER(SEARCH("less than 0.5 mm",'Model output'!V277)), ISNUMBER(SEARCH("less than 1.0 mm",'Model output'!V277)), ISNUMBER(SEARCH("noted very close",'Model output'!V277)), ISNUMBER(SEARCH("abut",'Model output'!V277)), ISNUMBER(SEARCH("not mentioned",'Model output'!V277)), ISNUMBER(SEARCH("Cannot be assessed",'Model output'!V277)), ISNUMBER(SEARCH("Not specified",'Model output'!V277)), ISNUMBER(SEARCH("Lymphocyte invasion - present",'Model output'!V277))), "negative", "positive")</f>
        <v>positive</v>
      </c>
      <c r="AE278" s="35"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6" t="str">
        <f t="shared" si="59"/>
        <v>2</v>
      </c>
      <c r="AG278" s="36" t="str">
        <f t="shared" si="60"/>
        <v>0</v>
      </c>
      <c r="AH278" s="36" t="str">
        <f t="shared" si="61"/>
        <v>0</v>
      </c>
      <c r="AI278" s="42" t="str">
        <f t="shared" si="62"/>
        <v>I</v>
      </c>
      <c r="AJ278" s="39" t="s">
        <v>843</v>
      </c>
      <c r="AK278" s="41" t="s">
        <v>1090</v>
      </c>
      <c r="AL278" s="41" t="s">
        <v>1088</v>
      </c>
      <c r="AM278" s="41" t="s">
        <v>1091</v>
      </c>
      <c r="AN278" s="41" t="s">
        <v>69</v>
      </c>
      <c r="AO278" s="23">
        <f t="shared" si="63"/>
        <v>1</v>
      </c>
      <c r="AP278" s="1">
        <f t="shared" si="64"/>
        <v>1</v>
      </c>
      <c r="AQ278" s="1">
        <f t="shared" si="65"/>
        <v>1</v>
      </c>
      <c r="AR278" s="1">
        <f t="shared" si="66"/>
        <v>1</v>
      </c>
      <c r="AS278" s="15">
        <f t="shared" si="68"/>
        <v>1</v>
      </c>
    </row>
    <row r="279" spans="1:45">
      <c r="A279" t="str">
        <f>'Model output'!A278</f>
        <v>TCGA-KS-A4I3</v>
      </c>
      <c r="B279" s="33">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0</v>
      </c>
      <c r="F279" t="str">
        <f t="shared" si="57"/>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output'!G278)),AND(ISNUMBER(SEARCH("2",'Model output'!G278)),NOT(ISNUMBER(SEARCH("1 of 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output'!H278="","negative",IF(OR(ISNUMBER(SEARCH("lymph node",'Model output'!H278)),ISNUMBER(SEARCH("gland",'Model output'!H278)),ISNUMBER(SEARCH("lobe",'Model output'!H278)),ISNUMBER(SEARCH("isthmus",'Model output'!H278)),ISNUMBER(SEARCH("mediastinum",'Model output'!H278)),ISNUMBER(SEARCH("Not mentioned",'Model output'!H278)), ISNUMBER(SEARCH("Not applicable",'Model output'!H278)), ISNUMBER(SEARCH("paratracheal",'Model output'!H278)),ISNUMBER(SEARCH("fibroadipose tissue",'Model output'!H278)),ISNUMBER(SEARCH("thyroid node",'Model output'!H278)),ISNUMBER(SEARCH("skeletal muscle",'Model output'!H278)),ISNUMBER(SEARCH("right",'Model output'!H278)),ISNUMBER(SEARCH("left",'Model output'!H278)),ISNUMBER(SEARCH("Not specified",'Model output'!H278))),"negative","positive"))</f>
        <v>negative</v>
      </c>
      <c r="I279">
        <f>IF(OR('Model output'!I278="",'Model output'!I278="Not answered",'Model output'!I278="Not mentioned"),"",IF(ISNUMBER('Model output'!I278),'Model output'!I278,1))</f>
        <v>12</v>
      </c>
      <c r="J279">
        <f>IF(OR('Model output'!J278="",'Model output'!J278="Not answered",'Model output'!J278="Not mentioned"),"",IF(AND(ISNUMBER('Model output'!J278),'Model output'!J278&lt;=I279),'Model output'!J278,IF(AND(ISNUMBER('Model output'!J278), 'Model output'!J278&gt;=DATE(2024,1,1)), MIN(DAY('Model output'!J278), MONTH('Model output'!J278), YEAR('Model output'!J278)), IF(ISNUMBER(SEARCH("0/",'Model output'!J278)),0,IF(ISNUMBER(SEARCH("/",'Model output'!J278)), VALUE(LEFT('Model output'!J278, SEARCH("/",'Model output'!J278)-1)),1)))))</f>
        <v>8</v>
      </c>
      <c r="K279" t="str" cm="1">
        <f t="array" ref="K279">IF(COUNT(FIND({0,1,2,3,4,5,6,7,8,9},'Model output'!K278))&gt;0,'Model output'!K278,"")</f>
        <v>0.6 cm</v>
      </c>
      <c r="L279" s="8" t="str">
        <f t="shared" si="69"/>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 carcinoma</v>
      </c>
      <c r="O279" t="str">
        <f>IF('Model output'!M278="","",'Model output'!M278)</f>
        <v/>
      </c>
      <c r="P279" t="str">
        <f>IF('Model output'!N278="","",'Model output'!N278)</f>
        <v>1.5 cm</v>
      </c>
      <c r="Q279" t="str">
        <f t="shared" si="67"/>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 ""))</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7"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1" t="str">
        <f>IF(OR('Model output'!V278="", 'Model output'!V278="No", AND(ISERROR(SEARCH("Positive",'Model output'!V278)), ISNUMBER(SEARCH("Negative",'Model output'!V278))), AND(ISNUMBER(SEARCH("Uninvolved",'Model output'!V278)),NOT(ISNUMBER(SEARCH("margins involved",'Model output'!V278)))), ISNUMBER(SEARCH("not involved",'Model output'!V278)), ISNUMBER(SEARCH("None",'Model output'!V278)), ISNUMBER(SEARCH("Free",'Model output'!V278)), ISNUMBER(SEARCH("1 mm",'Model output'!V278)), ISNUMBER(SEARCH("0.1 CM",'Model output'!V278)), ISNUMBER(SEARCH("less than 0.2 mm",'Model output'!V278)), ISNUMBER(SEARCH("less than 0.5 mm",'Model output'!V278)), ISNUMBER(SEARCH("less than 1.0 mm",'Model output'!V278)), ISNUMBER(SEARCH("noted very close",'Model output'!V278)), ISNUMBER(SEARCH("abut",'Model output'!V278)), ISNUMBER(SEARCH("not mentioned",'Model output'!V278)), ISNUMBER(SEARCH("Cannot be assessed",'Model output'!V278)), ISNUMBER(SEARCH("Not specified",'Model output'!V278)), ISNUMBER(SEARCH("Lymphocyte invasion - present",'Model output'!V278))), "negative", "positive")</f>
        <v>positive</v>
      </c>
      <c r="AE279" s="35"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6" t="str">
        <f t="shared" si="59"/>
        <v>1b</v>
      </c>
      <c r="AG279" s="36" t="str">
        <f t="shared" si="60"/>
        <v>1a</v>
      </c>
      <c r="AH279" s="36" t="str">
        <f t="shared" si="61"/>
        <v>0</v>
      </c>
      <c r="AI279" s="42" t="str">
        <f t="shared" si="62"/>
        <v>I</v>
      </c>
      <c r="AJ279" s="39" t="s">
        <v>843</v>
      </c>
      <c r="AK279" s="41" t="s">
        <v>1086</v>
      </c>
      <c r="AL279" s="41" t="s">
        <v>667</v>
      </c>
      <c r="AM279" s="41" t="s">
        <v>1091</v>
      </c>
      <c r="AN279" s="41" t="s">
        <v>69</v>
      </c>
      <c r="AO279" s="23">
        <f t="shared" si="63"/>
        <v>1</v>
      </c>
      <c r="AP279" s="1">
        <f t="shared" si="64"/>
        <v>0</v>
      </c>
      <c r="AQ279" s="1">
        <f t="shared" si="65"/>
        <v>1</v>
      </c>
      <c r="AR279" s="1">
        <f t="shared" si="66"/>
        <v>1</v>
      </c>
      <c r="AS279" s="15">
        <f t="shared" si="68"/>
        <v>1</v>
      </c>
    </row>
    <row r="280" spans="1:45">
      <c r="A280" t="str">
        <f>'Model output'!A279</f>
        <v>TCGA-KS-A4I5</v>
      </c>
      <c r="B280" s="33">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7"/>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output'!G279)),AND(ISNUMBER(SEARCH("2",'Model output'!G279)),NOT(ISNUMBER(SEARCH("1 of 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output'!H279="","negative",IF(OR(ISNUMBER(SEARCH("lymph node",'Model output'!H279)),ISNUMBER(SEARCH("gland",'Model output'!H279)),ISNUMBER(SEARCH("lobe",'Model output'!H279)),ISNUMBER(SEARCH("isthmus",'Model output'!H279)),ISNUMBER(SEARCH("mediastinum",'Model output'!H279)),ISNUMBER(SEARCH("Not mentioned",'Model output'!H279)), ISNUMBER(SEARCH("Not applicable",'Model output'!H279)), ISNUMBER(SEARCH("paratracheal",'Model output'!H279)),ISNUMBER(SEARCH("fibroadipose tissue",'Model output'!H279)),ISNUMBER(SEARCH("thyroid node",'Model output'!H279)),ISNUMBER(SEARCH("skeletal muscle",'Model output'!H279)),ISNUMBER(SEARCH("right",'Model output'!H279)),ISNUMBER(SEARCH("left",'Model output'!H279)),ISNUMBER(SEARCH("Not specified",'Model output'!H279))),"negative","positive"))</f>
        <v>negative</v>
      </c>
      <c r="I280">
        <f>IF(OR('Model output'!I279="",'Model output'!I279="Not answered",'Model output'!I279="Not mentioned"),"",IF(ISNUMBER('Model output'!I279),'Model output'!I279,1))</f>
        <v>1</v>
      </c>
      <c r="J280">
        <f>IF(OR('Model output'!J279="",'Model output'!J279="Not answered",'Model output'!J279="Not mentioned"),"",IF(AND(ISNUMBER('Model output'!J279),'Model output'!J279&lt;=I280),'Model output'!J279,IF(AND(ISNUMBER('Model output'!J279), 'Model output'!J279&gt;=DATE(2024,1,1)), MIN(DAY('Model output'!J279), MONTH('Model output'!J279), YEAR('Model output'!J279)), IF(ISNUMBER(SEARCH("0/",'Model output'!J279)),0,IF(ISNUMBER(SEARCH("/",'Model output'!J279)), VALUE(LEFT('Model output'!J279, SEARCH("/",'Model output'!J279)-1)),1)))))</f>
        <v>0</v>
      </c>
      <c r="K280" t="str" cm="1">
        <f t="array" ref="K280">IF(COUNT(FIND({0,1,2,3,4,5,6,7,8,9},'Model output'!K279))&gt;0,'Model output'!K279,"")</f>
        <v/>
      </c>
      <c r="L280" s="8" t="str">
        <f t="shared" si="69"/>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 Thyroid Carcinoma</v>
      </c>
      <c r="O280" t="str">
        <f>IF('Model output'!M279="","",'Model output'!M279)</f>
        <v/>
      </c>
      <c r="P280" t="str">
        <f>IF('Model output'!N279="","",'Model output'!N279)</f>
        <v>1.7 cm</v>
      </c>
      <c r="Q280" t="str">
        <f t="shared" si="67"/>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 ""))</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7" t="str">
        <f>IF('Model output'!S279="","",'Model output'!S279)</f>
        <v>No</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1" t="str">
        <f>IF(OR('Model output'!V279="", 'Model output'!V279="No", AND(ISERROR(SEARCH("Positive",'Model output'!V279)), ISNUMBER(SEARCH("Negative",'Model output'!V279))), AND(ISNUMBER(SEARCH("Uninvolved",'Model output'!V279)),NOT(ISNUMBER(SEARCH("margins involved",'Model output'!V279)))), ISNUMBER(SEARCH("not involved",'Model output'!V279)), ISNUMBER(SEARCH("None",'Model output'!V279)), ISNUMBER(SEARCH("Free",'Model output'!V279)), ISNUMBER(SEARCH("1 mm",'Model output'!V279)), ISNUMBER(SEARCH("0.1 CM",'Model output'!V279)), ISNUMBER(SEARCH("less than 0.2 mm",'Model output'!V279)), ISNUMBER(SEARCH("less than 0.5 mm",'Model output'!V279)), ISNUMBER(SEARCH("less than 1.0 mm",'Model output'!V279)), ISNUMBER(SEARCH("noted very close",'Model output'!V279)), ISNUMBER(SEARCH("abut",'Model output'!V279)), ISNUMBER(SEARCH("not mentioned",'Model output'!V279)), ISNUMBER(SEARCH("Cannot be assessed",'Model output'!V279)), ISNUMBER(SEARCH("Not specified",'Model output'!V279)), ISNUMBER(SEARCH("Lymphocyte invasion - present",'Model output'!V279))), "negative", "positive")</f>
        <v>negative</v>
      </c>
      <c r="AE280" s="35"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6" t="str">
        <f t="shared" si="59"/>
        <v>1b</v>
      </c>
      <c r="AG280" s="36" t="str">
        <f t="shared" si="60"/>
        <v>0</v>
      </c>
      <c r="AH280" s="36" t="str">
        <f t="shared" si="61"/>
        <v>0</v>
      </c>
      <c r="AI280" s="42" t="str">
        <f t="shared" si="62"/>
        <v>I</v>
      </c>
      <c r="AJ280" s="39" t="s">
        <v>844</v>
      </c>
      <c r="AK280" s="41" t="s">
        <v>1087</v>
      </c>
      <c r="AL280" s="41" t="s">
        <v>1088</v>
      </c>
      <c r="AM280" s="41" t="s">
        <v>1091</v>
      </c>
      <c r="AN280" s="41" t="s">
        <v>69</v>
      </c>
      <c r="AO280" s="23">
        <f t="shared" ca="1" si="63"/>
        <v>1</v>
      </c>
      <c r="AP280" s="1">
        <f t="shared" si="64"/>
        <v>1</v>
      </c>
      <c r="AQ280" s="1">
        <f t="shared" si="65"/>
        <v>1</v>
      </c>
      <c r="AR280" s="1">
        <f t="shared" si="66"/>
        <v>1</v>
      </c>
      <c r="AS280" s="15">
        <f t="shared" si="68"/>
        <v>1</v>
      </c>
    </row>
    <row r="281" spans="1:45">
      <c r="A281" t="str">
        <f>'Model output'!A280</f>
        <v>TCGA-KS-A4I7</v>
      </c>
      <c r="B281" s="33">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7"/>
        <v>positive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output'!G280)),AND(ISNUMBER(SEARCH("2",'Model output'!G280)),NOT(ISNUMBER(SEARCH("1 of 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central</v>
      </c>
      <c r="H281" t="str">
        <f>IF('Model output'!H280="","negative",IF(OR(ISNUMBER(SEARCH("lymph node",'Model output'!H280)),ISNUMBER(SEARCH("gland",'Model output'!H280)),ISNUMBER(SEARCH("lobe",'Model output'!H280)),ISNUMBER(SEARCH("isthmus",'Model output'!H280)),ISNUMBER(SEARCH("mediastinum",'Model output'!H280)),ISNUMBER(SEARCH("Not mentioned",'Model output'!H280)), ISNUMBER(SEARCH("Not applicable",'Model output'!H280)), ISNUMBER(SEARCH("paratracheal",'Model output'!H280)),ISNUMBER(SEARCH("fibroadipose tissue",'Model output'!H280)),ISNUMBER(SEARCH("thyroid node",'Model output'!H280)),ISNUMBER(SEARCH("skeletal muscle",'Model output'!H280)),ISNUMBER(SEARCH("right",'Model output'!H280)),ISNUMBER(SEARCH("left",'Model output'!H280)),ISNUMBER(SEARCH("Not specified",'Model output'!H280))),"negative","positive"))</f>
        <v>negative</v>
      </c>
      <c r="I281">
        <f>IF(OR('Model output'!I280="",'Model output'!I280="Not answered",'Model output'!I280="Not mentioned"),"",IF(ISNUMBER('Model output'!I280),'Model output'!I280,1))</f>
        <v>4</v>
      </c>
      <c r="J281">
        <f>IF(OR('Model output'!J280="",'Model output'!J280="Not answered",'Model output'!J280="Not mentioned"),"",IF(AND(ISNUMBER('Model output'!J280),'Model output'!J280&lt;=I281),'Model output'!J280,IF(AND(ISNUMBER('Model output'!J280), 'Model output'!J280&gt;=DATE(2024,1,1)), MIN(DAY('Model output'!J280), MONTH('Model output'!J280), YEAR('Model output'!J280)), IF(ISNUMBER(SEARCH("0/",'Model output'!J280)),0,IF(ISNUMBER(SEARCH("/",'Model output'!J280)), VALUE(LEFT('Model output'!J280, SEARCH("/",'Model output'!J280)-1)),1)))))</f>
        <v>2</v>
      </c>
      <c r="K281" t="str" cm="1">
        <f t="array" ref="K281">IF(COUNT(FIND({0,1,2,3,4,5,6,7,8,9},'Model output'!K280))&gt;0,'Model output'!K280,"")</f>
        <v>2.2 cm</v>
      </c>
      <c r="L281" s="8" t="str">
        <f t="shared" si="69"/>
        <v>2.2cm</v>
      </c>
      <c r="M281" cm="1">
        <f t="array" ref="M281">IF(L281="","",IF(ISNUMBER(SEARCH("cm",L281)),MAX(VALUE(SUBSTITUTE(_xlfn.FILTERXML("&lt;t&gt;&lt;s&gt;"&amp;SUBSTITUTE(L281,",","&lt;/s&gt;&lt;s&gt;")&amp;"&lt;/s&gt;&lt;/t&gt;","//s"),"cm",""))),MAX(VALUE(SUBSTITUTE(_xlfn.FILTERXML("&lt;t&gt;&lt;s&gt;"&amp;SUBSTITUTE(L281,",","&lt;/s&gt;&lt;s&gt;")&amp;"&lt;/s&gt;&lt;/t&gt;","//s"),"mm","")))/10))</f>
        <v>2.2000000000000002</v>
      </c>
      <c r="N281" t="str">
        <f>IF('Model output'!L280="","",'Model output'!L280)</f>
        <v>Papillary Thyroid Carcinoma</v>
      </c>
      <c r="O281" t="str">
        <f>IF('Model output'!M280="","",'Model output'!M280)</f>
        <v/>
      </c>
      <c r="P281" t="str">
        <f>IF('Model output'!N280="","",'Model output'!N280)</f>
        <v>1.5 cm</v>
      </c>
      <c r="Q281" t="str">
        <f t="shared" si="67"/>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 ""))</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7"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1" t="str">
        <f>IF(OR('Model output'!V280="", 'Model output'!V280="No", AND(ISERROR(SEARCH("Positive",'Model output'!V280)), ISNUMBER(SEARCH("Negative",'Model output'!V280))), AND(ISNUMBER(SEARCH("Uninvolved",'Model output'!V280)),NOT(ISNUMBER(SEARCH("margins involved",'Model output'!V280)))), ISNUMBER(SEARCH("not involved",'Model output'!V280)), ISNUMBER(SEARCH("None",'Model output'!V280)), ISNUMBER(SEARCH("Free",'Model output'!V280)), ISNUMBER(SEARCH("1 mm",'Model output'!V280)), ISNUMBER(SEARCH("0.1 CM",'Model output'!V280)), ISNUMBER(SEARCH("less than 0.2 mm",'Model output'!V280)), ISNUMBER(SEARCH("less than 0.5 mm",'Model output'!V280)), ISNUMBER(SEARCH("less than 1.0 mm",'Model output'!V280)), ISNUMBER(SEARCH("noted very close",'Model output'!V280)), ISNUMBER(SEARCH("abut",'Model output'!V280)), ISNUMBER(SEARCH("not mentioned",'Model output'!V280)), ISNUMBER(SEARCH("Cannot be assessed",'Model output'!V280)), ISNUMBER(SEARCH("Not specified",'Model output'!V280)), ISNUMBER(SEARCH("Lymphocyte invasion - present",'Model output'!V280))), "negative", "positive")</f>
        <v>negative</v>
      </c>
      <c r="AE281" s="35"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6" t="str">
        <f t="shared" si="59"/>
        <v>1b</v>
      </c>
      <c r="AG281" s="36" t="str">
        <f t="shared" si="60"/>
        <v>1a</v>
      </c>
      <c r="AH281" s="36" t="str">
        <f t="shared" si="61"/>
        <v>0</v>
      </c>
      <c r="AI281" s="42" t="str">
        <f t="shared" si="62"/>
        <v>II</v>
      </c>
      <c r="AJ281" s="39" t="s">
        <v>844</v>
      </c>
      <c r="AK281" s="41" t="s">
        <v>1087</v>
      </c>
      <c r="AL281" s="41" t="s">
        <v>1088</v>
      </c>
      <c r="AM281" s="41" t="s">
        <v>1091</v>
      </c>
      <c r="AN281" s="41" t="s">
        <v>69</v>
      </c>
      <c r="AO281" s="23">
        <f t="shared" ca="1" si="63"/>
        <v>1</v>
      </c>
      <c r="AP281" s="1">
        <f t="shared" si="64"/>
        <v>1</v>
      </c>
      <c r="AQ281" s="1">
        <f t="shared" si="65"/>
        <v>0</v>
      </c>
      <c r="AR281" s="1">
        <f t="shared" si="66"/>
        <v>1</v>
      </c>
      <c r="AS281" s="15">
        <f t="shared" si="68"/>
        <v>0</v>
      </c>
    </row>
    <row r="282" spans="1:45">
      <c r="A282" t="str">
        <f>'Model output'!A281</f>
        <v>TCGA-KS-A4IC</v>
      </c>
      <c r="B282" s="33">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0</v>
      </c>
      <c r="F282" t="str">
        <f t="shared" si="57"/>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output'!G281)),AND(ISNUMBER(SEARCH("2",'Model output'!G281)),NOT(ISNUMBER(SEARCH("1 of 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output'!H281="","negative",IF(OR(ISNUMBER(SEARCH("lymph node",'Model output'!H281)),ISNUMBER(SEARCH("gland",'Model output'!H281)),ISNUMBER(SEARCH("lobe",'Model output'!H281)),ISNUMBER(SEARCH("isthmus",'Model output'!H281)),ISNUMBER(SEARCH("mediastinum",'Model output'!H281)),ISNUMBER(SEARCH("Not mentioned",'Model output'!H281)), ISNUMBER(SEARCH("Not applicable",'Model output'!H281)), ISNUMBER(SEARCH("paratracheal",'Model output'!H281)),ISNUMBER(SEARCH("fibroadipose tissue",'Model output'!H281)),ISNUMBER(SEARCH("thyroid node",'Model output'!H281)),ISNUMBER(SEARCH("skeletal muscle",'Model output'!H281)),ISNUMBER(SEARCH("right",'Model output'!H281)),ISNUMBER(SEARCH("left",'Model output'!H281)),ISNUMBER(SEARCH("Not specified",'Model output'!H281))),"negative","positive"))</f>
        <v>negative</v>
      </c>
      <c r="I282">
        <f>IF(OR('Model output'!I281="",'Model output'!I281="Not answered",'Model output'!I281="Not mentioned"),"",IF(ISNUMBER('Model output'!I281),'Model output'!I281,1))</f>
        <v>4</v>
      </c>
      <c r="J282">
        <f>IF(OR('Model output'!J281="",'Model output'!J281="Not answered",'Model output'!J281="Not mentioned"),"",IF(AND(ISNUMBER('Model output'!J281),'Model output'!J281&lt;=I282),'Model output'!J281,IF(AND(ISNUMBER('Model output'!J281), 'Model output'!J281&gt;=DATE(2024,1,1)), MIN(DAY('Model output'!J281), MONTH('Model output'!J281), YEAR('Model output'!J281)), IF(ISNUMBER(SEARCH("0/",'Model output'!J281)),0,IF(ISNUMBER(SEARCH("/",'Model output'!J281)), VALUE(LEFT('Model output'!J281, SEARCH("/",'Model output'!J281)-1)),1)))))</f>
        <v>2</v>
      </c>
      <c r="K282" t="str" cm="1">
        <f t="array" ref="K282">IF(COUNT(FIND({0,1,2,3,4,5,6,7,8,9},'Model output'!K281))&gt;0,'Model output'!K281,"")</f>
        <v>0.5 cm</v>
      </c>
      <c r="L282" s="8" t="str">
        <f t="shared" si="69"/>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 Thyroid Carcinoma</v>
      </c>
      <c r="O282" t="str">
        <f>IF('Model output'!M281="","",'Model output'!M281)</f>
        <v>Not mentioned in the provided notes</v>
      </c>
      <c r="P282" t="str">
        <f>IF('Model output'!N281="","",'Model output'!N281)</f>
        <v>1.1 x 1.1 x 1.0 cm</v>
      </c>
      <c r="Q282" t="str">
        <f t="shared" si="67"/>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 ""))</f>
        <v>Not mentioned in the provided notes</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7" t="str">
        <f>IF('Model output'!S281="","",'Model output'!S281)</f>
        <v>No</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Yes</v>
      </c>
      <c r="AB282" t="str">
        <f>IF(AA282&lt;&gt;"Yes","",IF(OR('Model output'!U281="",ISNUMBER(SEARCH("Not identified",'Model output'!U281))),"",'Model output'!U281))</f>
        <v>Not mentioned in the provided notes</v>
      </c>
      <c r="AC282" s="1" t="str">
        <f>IF(OR('Model output'!V281="", 'Model output'!V281="No", AND(ISERROR(SEARCH("Positive",'Model output'!V281)), ISNUMBER(SEARCH("Negative",'Model output'!V281))), AND(ISNUMBER(SEARCH("Uninvolved",'Model output'!V281)),NOT(ISNUMBER(SEARCH("margins involved",'Model output'!V281)))), ISNUMBER(SEARCH("not involved",'Model output'!V281)), ISNUMBER(SEARCH("None",'Model output'!V281)), ISNUMBER(SEARCH("Free",'Model output'!V281)), ISNUMBER(SEARCH("1 mm",'Model output'!V281)), ISNUMBER(SEARCH("0.1 CM",'Model output'!V281)), ISNUMBER(SEARCH("less than 0.2 mm",'Model output'!V281)), ISNUMBER(SEARCH("less than 0.5 mm",'Model output'!V281)), ISNUMBER(SEARCH("less than 1.0 mm",'Model output'!V281)), ISNUMBER(SEARCH("noted very close",'Model output'!V281)), ISNUMBER(SEARCH("abut",'Model output'!V281)), ISNUMBER(SEARCH("not mentioned",'Model output'!V281)), ISNUMBER(SEARCH("Cannot be assessed",'Model output'!V281)), ISNUMBER(SEARCH("Not specified",'Model output'!V281)), ISNUMBER(SEARCH("Lymphocyte invasion - present",'Model output'!V281))), "negative", "positive")</f>
        <v>negative</v>
      </c>
      <c r="AE282" s="35"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6" t="str">
        <f t="shared" si="59"/>
        <v>1b</v>
      </c>
      <c r="AG282" s="36" t="str">
        <f t="shared" si="60"/>
        <v>1a</v>
      </c>
      <c r="AH282" s="36" t="str">
        <f t="shared" si="61"/>
        <v>0</v>
      </c>
      <c r="AI282" s="42" t="str">
        <f t="shared" si="62"/>
        <v>I</v>
      </c>
      <c r="AJ282" s="39" t="s">
        <v>844</v>
      </c>
      <c r="AK282" s="41" t="s">
        <v>1087</v>
      </c>
      <c r="AL282" s="41" t="s">
        <v>667</v>
      </c>
      <c r="AM282" s="41" t="s">
        <v>1091</v>
      </c>
      <c r="AN282" s="41" t="s">
        <v>69</v>
      </c>
      <c r="AO282" s="23">
        <f t="shared" ca="1" si="63"/>
        <v>1</v>
      </c>
      <c r="AP282" s="1">
        <f t="shared" si="64"/>
        <v>1</v>
      </c>
      <c r="AQ282" s="1">
        <f t="shared" si="65"/>
        <v>1</v>
      </c>
      <c r="AR282" s="1">
        <f t="shared" si="66"/>
        <v>1</v>
      </c>
      <c r="AS282" s="15">
        <f t="shared" si="68"/>
        <v>1</v>
      </c>
    </row>
    <row r="283" spans="1:45">
      <c r="A283" t="str">
        <f>'Model output'!A282</f>
        <v>TCGA-KS-A4ID</v>
      </c>
      <c r="B283" s="33">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7"/>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output'!G282)),AND(ISNUMBER(SEARCH("2",'Model output'!G282)),NOT(ISNUMBER(SEARCH("1 of 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output'!H282="","negative",IF(OR(ISNUMBER(SEARCH("lymph node",'Model output'!H282)),ISNUMBER(SEARCH("gland",'Model output'!H282)),ISNUMBER(SEARCH("lobe",'Model output'!H282)),ISNUMBER(SEARCH("isthmus",'Model output'!H282)),ISNUMBER(SEARCH("mediastinum",'Model output'!H282)),ISNUMBER(SEARCH("Not mentioned",'Model output'!H282)), ISNUMBER(SEARCH("Not applicable",'Model output'!H282)), ISNUMBER(SEARCH("paratracheal",'Model output'!H282)),ISNUMBER(SEARCH("fibroadipose tissue",'Model output'!H282)),ISNUMBER(SEARCH("thyroid node",'Model output'!H282)),ISNUMBER(SEARCH("skeletal muscle",'Model output'!H282)),ISNUMBER(SEARCH("right",'Model output'!H282)),ISNUMBER(SEARCH("left",'Model output'!H282)),ISNUMBER(SEARCH("Not specified",'Model output'!H282))),"negative","positive"))</f>
        <v>negative</v>
      </c>
      <c r="I283">
        <f>IF(OR('Model output'!I282="",'Model output'!I282="Not answered",'Model output'!I282="Not mentioned"),"",IF(ISNUMBER('Model output'!I282),'Model output'!I282,1))</f>
        <v>13</v>
      </c>
      <c r="J283">
        <f>IF(OR('Model output'!J282="",'Model output'!J282="Not answered",'Model output'!J282="Not mentioned"),"",IF(AND(ISNUMBER('Model output'!J282),'Model output'!J282&lt;=I283),'Model output'!J282,IF(AND(ISNUMBER('Model output'!J282), 'Model output'!J282&gt;=DATE(2024,1,1)), MIN(DAY('Model output'!J282), MONTH('Model output'!J282), YEAR('Model output'!J282)), IF(ISNUMBER(SEARCH("0/",'Model output'!J282)),0,IF(ISNUMBER(SEARCH("/",'Model output'!J282)), VALUE(LEFT('Model output'!J282, SEARCH("/",'Model output'!J282)-1)),1)))))</f>
        <v>0</v>
      </c>
      <c r="K283" t="str" cm="1">
        <f t="array" ref="K283">IF(COUNT(FIND({0,1,2,3,4,5,6,7,8,9},'Model output'!K282))&gt;0,'Model output'!K282,"")</f>
        <v/>
      </c>
      <c r="L283" s="8" t="str">
        <f t="shared" si="69"/>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67"/>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 ""))</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7"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1" t="str">
        <f>IF(OR('Model output'!V282="", 'Model output'!V282="No", AND(ISERROR(SEARCH("Positive",'Model output'!V282)), ISNUMBER(SEARCH("Negative",'Model output'!V282))), AND(ISNUMBER(SEARCH("Uninvolved",'Model output'!V282)),NOT(ISNUMBER(SEARCH("margins involved",'Model output'!V282)))), ISNUMBER(SEARCH("not involved",'Model output'!V282)), ISNUMBER(SEARCH("None",'Model output'!V282)), ISNUMBER(SEARCH("Free",'Model output'!V282)), ISNUMBER(SEARCH("1 mm",'Model output'!V282)), ISNUMBER(SEARCH("0.1 CM",'Model output'!V282)), ISNUMBER(SEARCH("less than 0.2 mm",'Model output'!V282)), ISNUMBER(SEARCH("less than 0.5 mm",'Model output'!V282)), ISNUMBER(SEARCH("less than 1.0 mm",'Model output'!V282)), ISNUMBER(SEARCH("noted very close",'Model output'!V282)), ISNUMBER(SEARCH("abut",'Model output'!V282)), ISNUMBER(SEARCH("not mentioned",'Model output'!V282)), ISNUMBER(SEARCH("Cannot be assessed",'Model output'!V282)), ISNUMBER(SEARCH("Not specified",'Model output'!V282)), ISNUMBER(SEARCH("Lymphocyte invasion - present",'Model output'!V282))), "negative", "positive")</f>
        <v>negative</v>
      </c>
      <c r="AE283" s="35"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6" t="str">
        <f t="shared" si="59"/>
        <v>1b</v>
      </c>
      <c r="AG283" s="36" t="str">
        <f t="shared" si="60"/>
        <v>0</v>
      </c>
      <c r="AH283" s="36" t="str">
        <f t="shared" si="61"/>
        <v>0</v>
      </c>
      <c r="AI283" s="42" t="str">
        <f t="shared" si="62"/>
        <v>I</v>
      </c>
      <c r="AJ283" s="39" t="s">
        <v>844</v>
      </c>
      <c r="AK283" s="41" t="s">
        <v>1087</v>
      </c>
      <c r="AL283" s="41" t="s">
        <v>1088</v>
      </c>
      <c r="AM283" s="41" t="s">
        <v>1091</v>
      </c>
      <c r="AN283" s="41" t="s">
        <v>69</v>
      </c>
      <c r="AO283" s="23">
        <f t="shared" ca="1" si="63"/>
        <v>1</v>
      </c>
      <c r="AP283" s="1">
        <f t="shared" si="64"/>
        <v>1</v>
      </c>
      <c r="AQ283" s="1">
        <f t="shared" si="65"/>
        <v>1</v>
      </c>
      <c r="AR283" s="1">
        <f t="shared" si="66"/>
        <v>1</v>
      </c>
      <c r="AS283" s="15">
        <f t="shared" si="68"/>
        <v>1</v>
      </c>
    </row>
    <row r="284" spans="1:45">
      <c r="A284" t="str">
        <f>'Model output'!A283</f>
        <v>TCGA-L6-A4EP</v>
      </c>
      <c r="B284" s="33">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0</v>
      </c>
      <c r="F284" t="str">
        <f t="shared" si="57"/>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output'!G283)),AND(ISNUMBER(SEARCH("2",'Model output'!G283)),NOT(ISNUMBER(SEARCH("1 of 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output'!H283="","negative",IF(OR(ISNUMBER(SEARCH("lymph node",'Model output'!H283)),ISNUMBER(SEARCH("gland",'Model output'!H283)),ISNUMBER(SEARCH("lobe",'Model output'!H283)),ISNUMBER(SEARCH("isthmus",'Model output'!H283)),ISNUMBER(SEARCH("mediastinum",'Model output'!H283)),ISNUMBER(SEARCH("Not mentioned",'Model output'!H283)), ISNUMBER(SEARCH("Not applicable",'Model output'!H283)), ISNUMBER(SEARCH("paratracheal",'Model output'!H283)),ISNUMBER(SEARCH("fibroadipose tissue",'Model output'!H283)),ISNUMBER(SEARCH("thyroid node",'Model output'!H283)),ISNUMBER(SEARCH("skeletal muscle",'Model output'!H283)),ISNUMBER(SEARCH("right",'Model output'!H283)),ISNUMBER(SEARCH("left",'Model output'!H283)),ISNUMBER(SEARCH("Not specified",'Model output'!H283))),"negative","positive"))</f>
        <v>negative</v>
      </c>
      <c r="I284">
        <f>IF(OR('Model output'!I283="",'Model output'!I283="Not answered",'Model output'!I283="Not mentioned"),"",IF(ISNUMBER('Model output'!I283),'Model output'!I283,1))</f>
        <v>3</v>
      </c>
      <c r="J284">
        <f>IF(OR('Model output'!J283="",'Model output'!J283="Not answered",'Model output'!J283="Not mentioned"),"",IF(AND(ISNUMBER('Model output'!J283),'Model output'!J283&lt;=I284),'Model output'!J283,IF(AND(ISNUMBER('Model output'!J283), 'Model output'!J283&gt;=DATE(2024,1,1)), MIN(DAY('Model output'!J283), MONTH('Model output'!J283), YEAR('Model output'!J283)), IF(ISNUMBER(SEARCH("0/",'Model output'!J283)),0,IF(ISNUMBER(SEARCH("/",'Model output'!J283)), VALUE(LEFT('Model output'!J283, SEARCH("/",'Model output'!J283)-1)),1)))))</f>
        <v>0</v>
      </c>
      <c r="K284" t="str" cm="1">
        <f t="array" ref="K284">IF(COUNT(FIND({0,1,2,3,4,5,6,7,8,9},'Model output'!K283))&gt;0,'Model output'!K283,"")</f>
        <v/>
      </c>
      <c r="L284" s="8" t="str">
        <f t="shared" si="69"/>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67"/>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 ""))</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7"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Yes</v>
      </c>
      <c r="AB284" t="str">
        <f>IF(AA284&lt;&gt;"Yes","",IF(OR('Model output'!U283="",ISNUMBER(SEARCH("Not identified",'Model output'!U283))),"",'Model output'!U283))</f>
        <v/>
      </c>
      <c r="AC284" s="1" t="str">
        <f>IF(OR('Model output'!V283="", 'Model output'!V283="No", AND(ISERROR(SEARCH("Positive",'Model output'!V283)), ISNUMBER(SEARCH("Negative",'Model output'!V283))), AND(ISNUMBER(SEARCH("Uninvolved",'Model output'!V283)),NOT(ISNUMBER(SEARCH("margins involved",'Model output'!V283)))), ISNUMBER(SEARCH("not involved",'Model output'!V283)), ISNUMBER(SEARCH("None",'Model output'!V283)), ISNUMBER(SEARCH("Free",'Model output'!V283)), ISNUMBER(SEARCH("1 mm",'Model output'!V283)), ISNUMBER(SEARCH("0.1 CM",'Model output'!V283)), ISNUMBER(SEARCH("less than 0.2 mm",'Model output'!V283)), ISNUMBER(SEARCH("less than 0.5 mm",'Model output'!V283)), ISNUMBER(SEARCH("less than 1.0 mm",'Model output'!V283)), ISNUMBER(SEARCH("noted very close",'Model output'!V283)), ISNUMBER(SEARCH("abut",'Model output'!V283)), ISNUMBER(SEARCH("not mentioned",'Model output'!V283)), ISNUMBER(SEARCH("Cannot be assessed",'Model output'!V283)), ISNUMBER(SEARCH("Not specified",'Model output'!V283)), ISNUMBER(SEARCH("Lymphocyte invasion - present",'Model output'!V283))), "negative", "positive")</f>
        <v>negative</v>
      </c>
      <c r="AE284" s="35"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6" t="str">
        <f t="shared" si="59"/>
        <v>2</v>
      </c>
      <c r="AG284" s="36" t="str">
        <f t="shared" si="60"/>
        <v>0</v>
      </c>
      <c r="AH284" s="36" t="str">
        <f t="shared" si="61"/>
        <v>0</v>
      </c>
      <c r="AI284" s="42" t="str">
        <f t="shared" si="62"/>
        <v>I</v>
      </c>
      <c r="AJ284" s="39" t="s">
        <v>844</v>
      </c>
      <c r="AK284" s="41" t="s">
        <v>1090</v>
      </c>
      <c r="AL284" s="41" t="s">
        <v>1088</v>
      </c>
      <c r="AM284" s="41" t="s">
        <v>1091</v>
      </c>
      <c r="AN284" s="41" t="s">
        <v>69</v>
      </c>
      <c r="AO284" s="23">
        <f t="shared" ca="1" si="63"/>
        <v>1</v>
      </c>
      <c r="AP284" s="1">
        <f t="shared" si="64"/>
        <v>1</v>
      </c>
      <c r="AQ284" s="1">
        <f t="shared" si="65"/>
        <v>1</v>
      </c>
      <c r="AR284" s="1">
        <f t="shared" si="66"/>
        <v>1</v>
      </c>
      <c r="AS284" s="15">
        <f t="shared" si="68"/>
        <v>1</v>
      </c>
    </row>
    <row r="285" spans="1:45">
      <c r="A285" t="str">
        <f>'Model output'!A284</f>
        <v>TCGA-L6-A4EQ</v>
      </c>
      <c r="B285" s="33">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ob</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7"/>
        <v>negative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output'!G284)),AND(ISNUMBER(SEARCH("2",'Model output'!G284)),NOT(ISNUMBER(SEARCH("1 of 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
      </c>
      <c r="H285" t="str">
        <f>IF('Model output'!H284="","negative",IF(OR(ISNUMBER(SEARCH("lymph node",'Model output'!H284)),ISNUMBER(SEARCH("gland",'Model output'!H284)),ISNUMBER(SEARCH("lobe",'Model output'!H284)),ISNUMBER(SEARCH("isthmus",'Model output'!H284)),ISNUMBER(SEARCH("mediastinum",'Model output'!H284)),ISNUMBER(SEARCH("Not mentioned",'Model output'!H284)), ISNUMBER(SEARCH("Not applicable",'Model output'!H284)), ISNUMBER(SEARCH("paratracheal",'Model output'!H284)),ISNUMBER(SEARCH("fibroadipose tissue",'Model output'!H284)),ISNUMBER(SEARCH("thyroid node",'Model output'!H284)),ISNUMBER(SEARCH("skeletal muscle",'Model output'!H284)),ISNUMBER(SEARCH("right",'Model output'!H284)),ISNUMBER(SEARCH("left",'Model output'!H284)),ISNUMBER(SEARCH("Not specified",'Model output'!H284))),"negative","positive"))</f>
        <v>negative</v>
      </c>
      <c r="I285">
        <f>IF(OR('Model output'!I284="",'Model output'!I284="Not answered",'Model output'!I284="Not mentioned"),"",IF(ISNUMBER('Model output'!I284),'Model output'!I284,1))</f>
        <v>1</v>
      </c>
      <c r="J285">
        <f>IF(OR('Model output'!J284="",'Model output'!J284="Not answered",'Model output'!J284="Not mentioned"),"",IF(AND(ISNUMBER('Model output'!J284),'Model output'!J284&lt;=I285),'Model output'!J284,IF(AND(ISNUMBER('Model output'!J284), 'Model output'!J284&gt;=DATE(2024,1,1)), MIN(DAY('Model output'!J284), MONTH('Model output'!J284), YEAR('Model output'!J284)), IF(ISNUMBER(SEARCH("0/",'Model output'!J284)),0,IF(ISNUMBER(SEARCH("/",'Model output'!J284)), VALUE(LEFT('Model output'!J284, SEARCH("/",'Model output'!J284)-1)),1)))))</f>
        <v>0</v>
      </c>
      <c r="K285" t="str" cm="1">
        <f t="array" ref="K285">IF(COUNT(FIND({0,1,2,3,4,5,6,7,8,9},'Model output'!K284))&gt;0,'Model output'!K284,"")</f>
        <v/>
      </c>
      <c r="L285" s="8" t="str">
        <f t="shared" si="69"/>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 thyroid carcinoma, conventional type</v>
      </c>
      <c r="O285" t="str">
        <f>IF('Model output'!M284="","",'Model output'!M284)</f>
        <v/>
      </c>
      <c r="P285" t="str">
        <f>IF('Model output'!N284="","",'Model output'!N284)</f>
        <v>3.5cm</v>
      </c>
      <c r="Q285" t="str">
        <f t="shared" si="67"/>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 ""))</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7" t="str">
        <f>IF('Model output'!S284="","",'Model output'!S284)</f>
        <v>Not specified in the provided data</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Yes</v>
      </c>
      <c r="AB285" t="str">
        <f>IF(AA285&lt;&gt;"Yes","",IF(OR('Model output'!U284="",ISNUMBER(SEARCH("Not identified",'Model output'!U284))),"",'Model output'!U284))</f>
        <v/>
      </c>
      <c r="AC285" s="1" t="str">
        <f>IF(OR('Model output'!V284="", 'Model output'!V284="No", AND(ISERROR(SEARCH("Positive",'Model output'!V284)), ISNUMBER(SEARCH("Negative",'Model output'!V284))), AND(ISNUMBER(SEARCH("Uninvolved",'Model output'!V284)),NOT(ISNUMBER(SEARCH("margins involved",'Model output'!V284)))), ISNUMBER(SEARCH("not involved",'Model output'!V284)), ISNUMBER(SEARCH("None",'Model output'!V284)), ISNUMBER(SEARCH("Free",'Model output'!V284)), ISNUMBER(SEARCH("1 mm",'Model output'!V284)), ISNUMBER(SEARCH("0.1 CM",'Model output'!V284)), ISNUMBER(SEARCH("less than 0.2 mm",'Model output'!V284)), ISNUMBER(SEARCH("less than 0.5 mm",'Model output'!V284)), ISNUMBER(SEARCH("less than 1.0 mm",'Model output'!V284)), ISNUMBER(SEARCH("noted very close",'Model output'!V284)), ISNUMBER(SEARCH("abut",'Model output'!V284)), ISNUMBER(SEARCH("not mentioned",'Model output'!V284)), ISNUMBER(SEARCH("Cannot be assessed",'Model output'!V284)), ISNUMBER(SEARCH("Not specified",'Model output'!V284)), ISNUMBER(SEARCH("Lymphocyte invasion - present",'Model output'!V284))), "negative", "positive")</f>
        <v>negative</v>
      </c>
      <c r="AE285" s="35"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6" t="str">
        <f t="shared" si="59"/>
        <v>2</v>
      </c>
      <c r="AG285" s="36" t="str">
        <f t="shared" si="60"/>
        <v>0</v>
      </c>
      <c r="AH285" s="36" t="str">
        <f t="shared" si="61"/>
        <v>0</v>
      </c>
      <c r="AI285" s="42" t="str">
        <f t="shared" si="62"/>
        <v>I</v>
      </c>
      <c r="AJ285" s="39" t="s">
        <v>844</v>
      </c>
      <c r="AK285" s="41" t="s">
        <v>1090</v>
      </c>
      <c r="AL285" s="41" t="s">
        <v>667</v>
      </c>
      <c r="AM285" s="41" t="s">
        <v>1091</v>
      </c>
      <c r="AN285" s="41" t="s">
        <v>69</v>
      </c>
      <c r="AO285" s="23">
        <f t="shared" ca="1" si="63"/>
        <v>1</v>
      </c>
      <c r="AP285" s="1">
        <f t="shared" si="64"/>
        <v>1</v>
      </c>
      <c r="AQ285" s="1">
        <f t="shared" si="65"/>
        <v>0</v>
      </c>
      <c r="AR285" s="1">
        <f t="shared" si="66"/>
        <v>1</v>
      </c>
      <c r="AS285" s="15">
        <f t="shared" si="68"/>
        <v>1</v>
      </c>
    </row>
    <row r="286" spans="1:45">
      <c r="A286" t="str">
        <f>'Model output'!A285</f>
        <v>TCGA-L6-A4ET</v>
      </c>
      <c r="B286" s="33">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57"/>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output'!G285)),AND(ISNUMBER(SEARCH("2",'Model output'!G285)),NOT(ISNUMBER(SEARCH("1 of 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output'!H285="","negative",IF(OR(ISNUMBER(SEARCH("lymph node",'Model output'!H285)),ISNUMBER(SEARCH("gland",'Model output'!H285)),ISNUMBER(SEARCH("lobe",'Model output'!H285)),ISNUMBER(SEARCH("isthmus",'Model output'!H285)),ISNUMBER(SEARCH("mediastinum",'Model output'!H285)),ISNUMBER(SEARCH("Not mentioned",'Model output'!H285)), ISNUMBER(SEARCH("Not applicable",'Model output'!H285)), ISNUMBER(SEARCH("paratracheal",'Model output'!H285)),ISNUMBER(SEARCH("fibroadipose tissue",'Model output'!H285)),ISNUMBER(SEARCH("thyroid node",'Model output'!H285)),ISNUMBER(SEARCH("skeletal muscle",'Model output'!H285)),ISNUMBER(SEARCH("right",'Model output'!H285)),ISNUMBER(SEARCH("left",'Model output'!H285)),ISNUMBER(SEARCH("Not specified",'Model output'!H285))),"negative","positive"))</f>
        <v>negative</v>
      </c>
      <c r="I286" t="str">
        <f>IF(OR('Model output'!I285="",'Model output'!I285="Not answered",'Model output'!I285="Not mentioned"),"",IF(ISNUMBER('Model output'!I285),'Model output'!I285,1))</f>
        <v/>
      </c>
      <c r="J286" t="str">
        <f>IF(OR('Model output'!J285="",'Model output'!J285="Not answered",'Model output'!J285="Not mentioned"),"",IF(AND(ISNUMBER('Model output'!J285),'Model output'!J285&lt;=I286),'Model output'!J285,IF(AND(ISNUMBER('Model output'!J285), 'Model output'!J285&gt;=DATE(2024,1,1)), MIN(DAY('Model output'!J285), MONTH('Model output'!J285), YEAR('Model output'!J285)), IF(ISNUMBER(SEARCH("0/",'Model output'!J285)),0,IF(ISNUMBER(SEARCH("/",'Model output'!J285)), VALUE(LEFT('Model output'!J285, SEARCH("/",'Model output'!J285)-1)),1)))))</f>
        <v/>
      </c>
      <c r="K286" t="str" cm="1">
        <f t="array" ref="K286">IF(COUNT(FIND({0,1,2,3,4,5,6,7,8,9},'Model output'!K285))&gt;0,'Model output'!K285,"")</f>
        <v/>
      </c>
      <c r="L286" s="8" t="str">
        <f t="shared" si="69"/>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Classical, Follicular</v>
      </c>
      <c r="P286" t="str">
        <f>IF('Model output'!N285="","",'Model output'!N285)</f>
        <v>at least 6cm</v>
      </c>
      <c r="Q286" t="str">
        <f t="shared" si="67"/>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 ""))</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7"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Yes</v>
      </c>
      <c r="AB286" t="str">
        <f>IF(AA286&lt;&gt;"Yes","",IF(OR('Model output'!U285="",ISNUMBER(SEARCH("Not identified",'Model output'!U285))),"",'Model output'!U285))</f>
        <v/>
      </c>
      <c r="AC286" s="1" t="str">
        <f>IF(OR('Model output'!V285="", 'Model output'!V285="No", AND(ISERROR(SEARCH("Positive",'Model output'!V285)), ISNUMBER(SEARCH("Negative",'Model output'!V285))), AND(ISNUMBER(SEARCH("Uninvolved",'Model output'!V285)),NOT(ISNUMBER(SEARCH("margins involved",'Model output'!V285)))), ISNUMBER(SEARCH("not involved",'Model output'!V285)), ISNUMBER(SEARCH("None",'Model output'!V285)), ISNUMBER(SEARCH("Free",'Model output'!V285)), ISNUMBER(SEARCH("1 mm",'Model output'!V285)), ISNUMBER(SEARCH("0.1 CM",'Model output'!V285)), ISNUMBER(SEARCH("less than 0.2 mm",'Model output'!V285)), ISNUMBER(SEARCH("less than 0.5 mm",'Model output'!V285)), ISNUMBER(SEARCH("less than 1.0 mm",'Model output'!V285)), ISNUMBER(SEARCH("noted very close",'Model output'!V285)), ISNUMBER(SEARCH("abut",'Model output'!V285)), ISNUMBER(SEARCH("not mentioned",'Model output'!V285)), ISNUMBER(SEARCH("Cannot be assessed",'Model output'!V285)), ISNUMBER(SEARCH("Not specified",'Model output'!V285)), ISNUMBER(SEARCH("Lymphocyte invasion - present",'Model output'!V285))), "negative", "positive")</f>
        <v>positive</v>
      </c>
      <c r="AE286" s="35"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6" t="str">
        <f t="shared" si="59"/>
        <v>3a</v>
      </c>
      <c r="AG286" s="36" t="str">
        <f t="shared" si="60"/>
        <v>0</v>
      </c>
      <c r="AH286" s="36" t="str">
        <f t="shared" si="61"/>
        <v>0</v>
      </c>
      <c r="AI286" s="42" t="str">
        <f t="shared" si="62"/>
        <v>I</v>
      </c>
      <c r="AJ286" s="39" t="s">
        <v>843</v>
      </c>
      <c r="AK286" s="41" t="s">
        <v>1092</v>
      </c>
      <c r="AL286" s="41" t="s">
        <v>1091</v>
      </c>
      <c r="AM286" s="41" t="s">
        <v>1091</v>
      </c>
      <c r="AN286" s="41" t="s">
        <v>69</v>
      </c>
      <c r="AO286" s="23">
        <f t="shared" si="63"/>
        <v>1</v>
      </c>
      <c r="AP286" s="1">
        <f t="shared" si="64"/>
        <v>1</v>
      </c>
      <c r="AQ286" s="1">
        <f t="shared" si="65"/>
        <v>1</v>
      </c>
      <c r="AR286" s="1">
        <f t="shared" si="66"/>
        <v>1</v>
      </c>
      <c r="AS286" s="15">
        <f t="shared" si="68"/>
        <v>1</v>
      </c>
    </row>
    <row r="287" spans="1:45">
      <c r="A287" t="str">
        <f>'Model output'!A286</f>
        <v>TCGA-L6-A4EU</v>
      </c>
      <c r="B287" s="33">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57"/>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output'!G286)),AND(ISNUMBER(SEARCH("2",'Model output'!G286)),NOT(ISNUMBER(SEARCH("1 of 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output'!H286="","negative",IF(OR(ISNUMBER(SEARCH("lymph node",'Model output'!H286)),ISNUMBER(SEARCH("gland",'Model output'!H286)),ISNUMBER(SEARCH("lobe",'Model output'!H286)),ISNUMBER(SEARCH("isthmus",'Model output'!H286)),ISNUMBER(SEARCH("mediastinum",'Model output'!H286)),ISNUMBER(SEARCH("Not mentioned",'Model output'!H286)), ISNUMBER(SEARCH("Not applicable",'Model output'!H286)), ISNUMBER(SEARCH("paratracheal",'Model output'!H286)),ISNUMBER(SEARCH("fibroadipose tissue",'Model output'!H286)),ISNUMBER(SEARCH("thyroid node",'Model output'!H286)),ISNUMBER(SEARCH("skeletal muscle",'Model output'!H286)),ISNUMBER(SEARCH("right",'Model output'!H286)),ISNUMBER(SEARCH("left",'Model output'!H286)),ISNUMBER(SEARCH("Not specified",'Model output'!H286))),"negative","positive"))</f>
        <v>negative</v>
      </c>
      <c r="I287">
        <f>IF(OR('Model output'!I286="",'Model output'!I286="Not answered",'Model output'!I286="Not mentioned"),"",IF(ISNUMBER('Model output'!I286),'Model output'!I286,1))</f>
        <v>33</v>
      </c>
      <c r="J287">
        <f>IF(OR('Model output'!J286="",'Model output'!J286="Not answered",'Model output'!J286="Not mentioned"),"",IF(AND(ISNUMBER('Model output'!J286),'Model output'!J286&lt;=I287),'Model output'!J286,IF(AND(ISNUMBER('Model output'!J286), 'Model output'!J286&gt;=DATE(2024,1,1)), MIN(DAY('Model output'!J286), MONTH('Model output'!J286), YEAR('Model output'!J286)), IF(ISNUMBER(SEARCH("0/",'Model output'!J286)),0,IF(ISNUMBER(SEARCH("/",'Model output'!J286)), VALUE(LEFT('Model output'!J286, SEARCH("/",'Model output'!J286)-1)),1)))))</f>
        <v>4</v>
      </c>
      <c r="K287" t="str" cm="1">
        <f t="array" ref="K287">IF(COUNT(FIND({0,1,2,3,4,5,6,7,8,9},'Model output'!K286))&gt;0,'Model output'!K286,"")</f>
        <v/>
      </c>
      <c r="L287" s="8" t="str">
        <f t="shared" si="69"/>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67"/>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 ""))</f>
        <v>Present</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7" t="str">
        <f>IF('Model output'!S286="","",'Model output'!S286)</f>
        <v>Yes</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1" t="str">
        <f>IF(OR('Model output'!V286="", 'Model output'!V286="No", AND(ISERROR(SEARCH("Positive",'Model output'!V286)), ISNUMBER(SEARCH("Negative",'Model output'!V286))), AND(ISNUMBER(SEARCH("Uninvolved",'Model output'!V286)),NOT(ISNUMBER(SEARCH("margins involved",'Model output'!V286)))), ISNUMBER(SEARCH("not involved",'Model output'!V286)), ISNUMBER(SEARCH("None",'Model output'!V286)), ISNUMBER(SEARCH("Free",'Model output'!V286)), ISNUMBER(SEARCH("1 mm",'Model output'!V286)), ISNUMBER(SEARCH("0.1 CM",'Model output'!V286)), ISNUMBER(SEARCH("less than 0.2 mm",'Model output'!V286)), ISNUMBER(SEARCH("less than 0.5 mm",'Model output'!V286)), ISNUMBER(SEARCH("less than 1.0 mm",'Model output'!V286)), ISNUMBER(SEARCH("noted very close",'Model output'!V286)), ISNUMBER(SEARCH("abut",'Model output'!V286)), ISNUMBER(SEARCH("not mentioned",'Model output'!V286)), ISNUMBER(SEARCH("Cannot be assessed",'Model output'!V286)), ISNUMBER(SEARCH("Not specified",'Model output'!V286)), ISNUMBER(SEARCH("Lymphocyte invasion - present",'Model output'!V286))), "negative", "positive")</f>
        <v>positive</v>
      </c>
      <c r="AE287" s="35"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6" t="str">
        <f t="shared" si="59"/>
        <v>3a</v>
      </c>
      <c r="AG287" s="36" t="str">
        <f t="shared" si="60"/>
        <v>1a</v>
      </c>
      <c r="AH287" s="36" t="str">
        <f t="shared" si="61"/>
        <v>0</v>
      </c>
      <c r="AI287" s="42" t="str">
        <f t="shared" si="62"/>
        <v>II</v>
      </c>
      <c r="AJ287" s="39" t="s">
        <v>843</v>
      </c>
      <c r="AK287" s="41" t="s">
        <v>1086</v>
      </c>
      <c r="AL287" s="41" t="s">
        <v>667</v>
      </c>
      <c r="AM287" s="41" t="s">
        <v>1091</v>
      </c>
      <c r="AN287" s="41" t="s">
        <v>1089</v>
      </c>
      <c r="AO287" s="23">
        <f t="shared" si="63"/>
        <v>1</v>
      </c>
      <c r="AP287" s="1">
        <f t="shared" si="64"/>
        <v>0</v>
      </c>
      <c r="AQ287" s="1">
        <f t="shared" si="65"/>
        <v>1</v>
      </c>
      <c r="AR287" s="1">
        <f t="shared" si="66"/>
        <v>1</v>
      </c>
      <c r="AS287" s="15">
        <f t="shared" si="68"/>
        <v>1</v>
      </c>
    </row>
    <row r="288" spans="1:45">
      <c r="A288" t="str">
        <f>'Model output'!A287</f>
        <v>TCGA-MK-A4N6</v>
      </c>
      <c r="B288" s="33">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7"/>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output'!G287)),AND(ISNUMBER(SEARCH("2",'Model output'!G287)),NOT(ISNUMBER(SEARCH("1 of 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lateral</v>
      </c>
      <c r="H288" t="str">
        <f>IF('Model output'!H287="","negative",IF(OR(ISNUMBER(SEARCH("lymph node",'Model output'!H287)),ISNUMBER(SEARCH("gland",'Model output'!H287)),ISNUMBER(SEARCH("lobe",'Model output'!H287)),ISNUMBER(SEARCH("isthmus",'Model output'!H287)),ISNUMBER(SEARCH("mediastinum",'Model output'!H287)),ISNUMBER(SEARCH("Not mentioned",'Model output'!H287)), ISNUMBER(SEARCH("Not applicable",'Model output'!H287)), ISNUMBER(SEARCH("paratracheal",'Model output'!H287)),ISNUMBER(SEARCH("fibroadipose tissue",'Model output'!H287)),ISNUMBER(SEARCH("thyroid node",'Model output'!H287)),ISNUMBER(SEARCH("skeletal muscle",'Model output'!H287)),ISNUMBER(SEARCH("right",'Model output'!H287)),ISNUMBER(SEARCH("left",'Model output'!H287)),ISNUMBER(SEARCH("Not specified",'Model output'!H287))),"negative","positive"))</f>
        <v>negative</v>
      </c>
      <c r="I288">
        <f>IF(OR('Model output'!I287="",'Model output'!I287="Not answered",'Model output'!I287="Not mentioned"),"",IF(ISNUMBER('Model output'!I287),'Model output'!I287,1))</f>
        <v>77</v>
      </c>
      <c r="J288">
        <f>IF(OR('Model output'!J287="",'Model output'!J287="Not answered",'Model output'!J287="Not mentioned"),"",IF(AND(ISNUMBER('Model output'!J287),'Model output'!J287&lt;=I288),'Model output'!J287,IF(AND(ISNUMBER('Model output'!J287), 'Model output'!J287&gt;=DATE(2024,1,1)), MIN(DAY('Model output'!J287), MONTH('Model output'!J287), YEAR('Model output'!J287)), IF(ISNUMBER(SEARCH("0/",'Model output'!J287)),0,IF(ISNUMBER(SEARCH("/",'Model output'!J287)), VALUE(LEFT('Model output'!J287, SEARCH("/",'Model output'!J287)-1)),1)))))</f>
        <v>40</v>
      </c>
      <c r="K288" t="str" cm="1">
        <f t="array" ref="K288">IF(COUNT(FIND({0,1,2,3,4,5,6,7,8,9},'Model output'!K287))&gt;0,'Model output'!K287,"")</f>
        <v/>
      </c>
      <c r="L288" s="8" t="str">
        <f t="shared" si="69"/>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 carcinoma, classical type</v>
      </c>
      <c r="O288" t="str">
        <f>IF('Model output'!M287="","",'Model output'!M287)</f>
        <v/>
      </c>
      <c r="P288" t="str">
        <f>IF('Model output'!N287="","",'Model output'!N287)</f>
        <v>8.2 cm</v>
      </c>
      <c r="Q288" t="str">
        <f t="shared" si="67"/>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 ""))</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7"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1" t="str">
        <f>IF(OR('Model output'!V287="", 'Model output'!V287="No", AND(ISERROR(SEARCH("Positive",'Model output'!V287)), ISNUMBER(SEARCH("Negative",'Model output'!V287))), AND(ISNUMBER(SEARCH("Uninvolved",'Model output'!V287)),NOT(ISNUMBER(SEARCH("margins involved",'Model output'!V287)))), ISNUMBER(SEARCH("not involved",'Model output'!V287)), ISNUMBER(SEARCH("None",'Model output'!V287)), ISNUMBER(SEARCH("Free",'Model output'!V287)), ISNUMBER(SEARCH("1 mm",'Model output'!V287)), ISNUMBER(SEARCH("0.1 CM",'Model output'!V287)), ISNUMBER(SEARCH("less than 0.2 mm",'Model output'!V287)), ISNUMBER(SEARCH("less than 0.5 mm",'Model output'!V287)), ISNUMBER(SEARCH("less than 1.0 mm",'Model output'!V287)), ISNUMBER(SEARCH("noted very close",'Model output'!V287)), ISNUMBER(SEARCH("abut",'Model output'!V287)), ISNUMBER(SEARCH("not mentioned",'Model output'!V287)), ISNUMBER(SEARCH("Cannot be assessed",'Model output'!V287)), ISNUMBER(SEARCH("Not specified",'Model output'!V287)), ISNUMBER(SEARCH("Lymphocyte invasion - present",'Model output'!V287))), "negative", "positive")</f>
        <v>negative</v>
      </c>
      <c r="AE288" s="35"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6" t="str">
        <f t="shared" si="59"/>
        <v>3a</v>
      </c>
      <c r="AG288" s="36" t="str">
        <f t="shared" si="60"/>
        <v>1b</v>
      </c>
      <c r="AH288" s="36" t="str">
        <f t="shared" si="61"/>
        <v>0</v>
      </c>
      <c r="AI288" s="42" t="str">
        <f t="shared" si="62"/>
        <v>I</v>
      </c>
      <c r="AJ288" s="39" t="s">
        <v>846</v>
      </c>
      <c r="AK288" s="41" t="s">
        <v>1092</v>
      </c>
      <c r="AL288" s="41" t="s">
        <v>1087</v>
      </c>
      <c r="AM288" s="41" t="s">
        <v>1091</v>
      </c>
      <c r="AN288" s="41" t="s">
        <v>69</v>
      </c>
      <c r="AO288" s="23">
        <f t="shared" ca="1" si="63"/>
        <v>1</v>
      </c>
      <c r="AP288" s="1">
        <f t="shared" si="64"/>
        <v>1</v>
      </c>
      <c r="AQ288" s="1">
        <f t="shared" si="65"/>
        <v>1</v>
      </c>
      <c r="AR288" s="1">
        <f t="shared" si="66"/>
        <v>1</v>
      </c>
      <c r="AS288" s="15">
        <f t="shared" si="68"/>
        <v>1</v>
      </c>
    </row>
    <row r="289" spans="1:45">
      <c r="A289" t="str">
        <f>'Model output'!A288</f>
        <v>TCGA-MK-A4N7</v>
      </c>
      <c r="B289" s="33">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0</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output'!G288)),AND(ISNUMBER(SEARCH("2",'Model output'!G288)),NOT(ISNUMBER(SEARCH("1 of 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output'!H288="","negative",IF(OR(ISNUMBER(SEARCH("lymph node",'Model output'!H288)),ISNUMBER(SEARCH("gland",'Model output'!H288)),ISNUMBER(SEARCH("lobe",'Model output'!H288)),ISNUMBER(SEARCH("isthmus",'Model output'!H288)),ISNUMBER(SEARCH("mediastinum",'Model output'!H288)),ISNUMBER(SEARCH("Not mentioned",'Model output'!H288)), ISNUMBER(SEARCH("Not applicable",'Model output'!H288)), ISNUMBER(SEARCH("paratracheal",'Model output'!H288)),ISNUMBER(SEARCH("fibroadipose tissue",'Model output'!H288)),ISNUMBER(SEARCH("thyroid node",'Model output'!H288)),ISNUMBER(SEARCH("skeletal muscle",'Model output'!H288)),ISNUMBER(SEARCH("right",'Model output'!H288)),ISNUMBER(SEARCH("left",'Model output'!H288)),ISNUMBER(SEARCH("Not specified",'Model output'!H288))),"negative","positive"))</f>
        <v>negative</v>
      </c>
      <c r="I289">
        <f>IF(OR('Model output'!I288="",'Model output'!I288="Not answered",'Model output'!I288="Not mentioned"),"",IF(ISNUMBER('Model output'!I288),'Model output'!I288,1))</f>
        <v>2</v>
      </c>
      <c r="J289">
        <f>IF(OR('Model output'!J288="",'Model output'!J288="Not answered",'Model output'!J288="Not mentioned"),"",IF(AND(ISNUMBER('Model output'!J288),'Model output'!J288&lt;=I289),'Model output'!J288,IF(AND(ISNUMBER('Model output'!J288), 'Model output'!J288&gt;=DATE(2024,1,1)), MIN(DAY('Model output'!J288), MONTH('Model output'!J288), YEAR('Model output'!J288)), IF(ISNUMBER(SEARCH("0/",'Model output'!J288)),0,IF(ISNUMBER(SEARCH("/",'Model output'!J288)), VALUE(LEFT('Model output'!J288, SEARCH("/",'Model output'!J288)-1)),1)))))</f>
        <v>0</v>
      </c>
      <c r="K289" t="str" cm="1">
        <f t="array" ref="K289">IF(COUNT(FIND({0,1,2,3,4,5,6,7,8,9},'Model output'!K288))&gt;0,'Model output'!K288,"")</f>
        <v/>
      </c>
      <c r="L289" s="8" t="str">
        <f t="shared" si="69"/>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 Thyroid Carcinoma, Classical Variant</v>
      </c>
      <c r="O289" t="str">
        <f>IF('Model output'!M288="","",'Model output'!M288)</f>
        <v/>
      </c>
      <c r="P289" t="str">
        <f>IF('Model output'!N288="","",'Model output'!N288)</f>
        <v>2.5 CM</v>
      </c>
      <c r="Q289" t="str">
        <f t="shared" si="67"/>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 ""))</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7"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No</v>
      </c>
      <c r="AB289" t="str">
        <f>IF(AA289&lt;&gt;"Yes","",IF(OR('Model output'!U288="",ISNUMBER(SEARCH("Not identified",'Model output'!U288))),"",'Model output'!U288))</f>
        <v/>
      </c>
      <c r="AC289" s="1" t="str">
        <f>IF(OR('Model output'!V288="", 'Model output'!V288="No", AND(ISERROR(SEARCH("Positive",'Model output'!V288)), ISNUMBER(SEARCH("Negative",'Model output'!V288))), AND(ISNUMBER(SEARCH("Uninvolved",'Model output'!V288)),NOT(ISNUMBER(SEARCH("margins involved",'Model output'!V288)))), ISNUMBER(SEARCH("not involved",'Model output'!V288)), ISNUMBER(SEARCH("None",'Model output'!V288)), ISNUMBER(SEARCH("Free",'Model output'!V288)), ISNUMBER(SEARCH("1 mm",'Model output'!V288)), ISNUMBER(SEARCH("0.1 CM",'Model output'!V288)), ISNUMBER(SEARCH("less than 0.2 mm",'Model output'!V288)), ISNUMBER(SEARCH("less than 0.5 mm",'Model output'!V288)), ISNUMBER(SEARCH("less than 1.0 mm",'Model output'!V288)), ISNUMBER(SEARCH("noted very close",'Model output'!V288)), ISNUMBER(SEARCH("abut",'Model output'!V288)), ISNUMBER(SEARCH("not mentioned",'Model output'!V288)), ISNUMBER(SEARCH("Cannot be assessed",'Model output'!V288)), ISNUMBER(SEARCH("Not specified",'Model output'!V288)), ISNUMBER(SEARCH("Lymphocyte invasion - present",'Model output'!V288))), "negative", "positive")</f>
        <v>negative</v>
      </c>
      <c r="AE289" s="35"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6" t="str">
        <f t="shared" si="59"/>
        <v>2</v>
      </c>
      <c r="AG289" s="36" t="str">
        <f t="shared" si="60"/>
        <v>0</v>
      </c>
      <c r="AH289" s="36" t="str">
        <f t="shared" si="61"/>
        <v>0</v>
      </c>
      <c r="AI289" s="42" t="str">
        <f t="shared" si="62"/>
        <v>I</v>
      </c>
      <c r="AJ289" s="39" t="s">
        <v>846</v>
      </c>
      <c r="AK289" s="41" t="s">
        <v>1090</v>
      </c>
      <c r="AL289" s="41" t="s">
        <v>1088</v>
      </c>
      <c r="AM289" s="41" t="s">
        <v>1091</v>
      </c>
      <c r="AN289" s="41" t="s">
        <v>69</v>
      </c>
      <c r="AO289" s="23">
        <f t="shared" ca="1" si="63"/>
        <v>1</v>
      </c>
      <c r="AP289" s="1">
        <f t="shared" si="64"/>
        <v>1</v>
      </c>
      <c r="AQ289" s="1">
        <f t="shared" si="65"/>
        <v>1</v>
      </c>
      <c r="AR289" s="1">
        <f t="shared" si="66"/>
        <v>1</v>
      </c>
      <c r="AS289" s="15">
        <f t="shared" si="68"/>
        <v>1</v>
      </c>
    </row>
    <row r="290" spans="1:45">
      <c r="A290" t="str">
        <f>'Model output'!A289</f>
        <v>TCGA-MK-A4N9</v>
      </c>
      <c r="B290" s="33">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output'!G289)),AND(ISNUMBER(SEARCH("2",'Model output'!G289)),NOT(ISNUMBER(SEARCH("1 of 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output'!H289="","negative",IF(OR(ISNUMBER(SEARCH("lymph node",'Model output'!H289)),ISNUMBER(SEARCH("gland",'Model output'!H289)),ISNUMBER(SEARCH("lobe",'Model output'!H289)),ISNUMBER(SEARCH("isthmus",'Model output'!H289)),ISNUMBER(SEARCH("mediastinum",'Model output'!H289)),ISNUMBER(SEARCH("Not mentioned",'Model output'!H289)), ISNUMBER(SEARCH("Not applicable",'Model output'!H289)), ISNUMBER(SEARCH("paratracheal",'Model output'!H289)),ISNUMBER(SEARCH("fibroadipose tissue",'Model output'!H289)),ISNUMBER(SEARCH("thyroid node",'Model output'!H289)),ISNUMBER(SEARCH("skeletal muscle",'Model output'!H289)),ISNUMBER(SEARCH("right",'Model output'!H289)),ISNUMBER(SEARCH("left",'Model output'!H289)),ISNUMBER(SEARCH("Not specified",'Model output'!H289))),"negative","positive"))</f>
        <v>negative</v>
      </c>
      <c r="I290">
        <f>IF(OR('Model output'!I289="",'Model output'!I289="Not answered",'Model output'!I289="Not mentioned"),"",IF(ISNUMBER('Model output'!I289),'Model output'!I289,1))</f>
        <v>6</v>
      </c>
      <c r="J290">
        <f>IF(OR('Model output'!J289="",'Model output'!J289="Not answered",'Model output'!J289="Not mentioned"),"",IF(AND(ISNUMBER('Model output'!J289),'Model output'!J289&lt;=I290),'Model output'!J289,IF(AND(ISNUMBER('Model output'!J289), 'Model output'!J289&gt;=DATE(2024,1,1)), MIN(DAY('Model output'!J289), MONTH('Model output'!J289), YEAR('Model output'!J289)), IF(ISNUMBER(SEARCH("0/",'Model output'!J289)),0,IF(ISNUMBER(SEARCH("/",'Model output'!J289)), VALUE(LEFT('Model output'!J289, SEARCH("/",'Model output'!J289)-1)),1)))))</f>
        <v>1</v>
      </c>
      <c r="K290" t="str" cm="1">
        <f t="array" ref="K290">IF(COUNT(FIND({0,1,2,3,4,5,6,7,8,9},'Model output'!K289))&gt;0,'Model output'!K289,"")</f>
        <v/>
      </c>
      <c r="L290" s="8" t="str">
        <f t="shared" si="69"/>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 Carcinoma</v>
      </c>
      <c r="O290" t="str">
        <f>IF('Model output'!M289="","",'Model output'!M289)</f>
        <v>Not mentioned in the provided text</v>
      </c>
      <c r="P290" t="str">
        <f>IF('Model output'!N289="","",'Model output'!N289)</f>
        <v>2.1 cm (right lobe)</v>
      </c>
      <c r="Q290" t="str">
        <f t="shared" si="67"/>
        <v>2.1cm</v>
      </c>
      <c r="R290" cm="1">
        <f t="array" ref="R290">IF(Q290="","",IF(ISNUMBER(SEARCH("cm",Q290)),MAX(VALUE(SUBSTITUTE(_xlfn.FILTERXML("&lt;t&gt;&lt;s&gt;"&amp;SUBSTITUTE(Q290,",","&lt;/s&gt;&lt;s&gt;")&amp;"&lt;/s&gt;&lt;/t&gt;","//s"),"cm",""))),MAX(VALUE(SUBSTITUTE(_xlfn.FILTERXML("&lt;t&gt;&lt;s&gt;"&amp;SUBSTITUTE(Q290,",","&lt;/s&gt;&lt;s&gt;")&amp;"&lt;/s&gt;&lt;/t&gt;","//s"),"mm","")))/10))</f>
        <v>2.1</v>
      </c>
      <c r="S290" t="str">
        <f>IF(OR('Model output'!P289="",ISNUMBER(SEARCH("Not identified", 'Model output'!P289)),ISNUMBER(SEARCH("Absent",'Model output'!P289)),AND(ISNUMBER(SEARCH("No",'Model output'!P289)),NOT(ISNUMBER(SEARCH("diagnostic",'Model output'!P289)))),ISNUMBER(SEARCH("Negative",'Model output'!P289))),"negative","positive")</f>
        <v>negative</v>
      </c>
      <c r="T290" t="str">
        <f>IF('Model output'!O289="","",'Model output'!O289)</f>
        <v>Multifocal</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 ""))</f>
        <v>Not mentioned in the provided text</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7" t="str">
        <f>IF('Model output'!S289="","",'Model output'!S289)</f>
        <v>Yes</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Yes</v>
      </c>
      <c r="AB290" t="str">
        <f>IF(AA290&lt;&gt;"Yes","",IF(OR('Model output'!U289="",ISNUMBER(SEARCH("Not identified",'Model output'!U289))),"",'Model output'!U289))</f>
        <v>Not mentioned in the provided text</v>
      </c>
      <c r="AC290" s="1" t="str">
        <f>IF(OR('Model output'!V289="", 'Model output'!V289="No", AND(ISERROR(SEARCH("Positive",'Model output'!V289)), ISNUMBER(SEARCH("Negative",'Model output'!V289))), AND(ISNUMBER(SEARCH("Uninvolved",'Model output'!V289)),NOT(ISNUMBER(SEARCH("margins involved",'Model output'!V289)))), ISNUMBER(SEARCH("not involved",'Model output'!V289)), ISNUMBER(SEARCH("None",'Model output'!V289)), ISNUMBER(SEARCH("Free",'Model output'!V289)), ISNUMBER(SEARCH("1 mm",'Model output'!V289)), ISNUMBER(SEARCH("0.1 CM",'Model output'!V289)), ISNUMBER(SEARCH("less than 0.2 mm",'Model output'!V289)), ISNUMBER(SEARCH("less than 0.5 mm",'Model output'!V289)), ISNUMBER(SEARCH("less than 1.0 mm",'Model output'!V289)), ISNUMBER(SEARCH("noted very close",'Model output'!V289)), ISNUMBER(SEARCH("abut",'Model output'!V289)), ISNUMBER(SEARCH("not mentioned",'Model output'!V289)), ISNUMBER(SEARCH("Cannot be assessed",'Model output'!V289)), ISNUMBER(SEARCH("Not specified",'Model output'!V289)), ISNUMBER(SEARCH("Lymphocyte invasion - present",'Model output'!V289))), "negative", "positive")</f>
        <v>negative</v>
      </c>
      <c r="AE290" s="35"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6" t="str">
        <f t="shared" si="59"/>
        <v>2</v>
      </c>
      <c r="AG290" s="36" t="str">
        <f t="shared" si="60"/>
        <v>1a</v>
      </c>
      <c r="AH290" s="36" t="str">
        <f t="shared" si="61"/>
        <v>0</v>
      </c>
      <c r="AI290" s="42" t="str">
        <f t="shared" si="62"/>
        <v>I</v>
      </c>
      <c r="AJ290" s="39" t="s">
        <v>846</v>
      </c>
      <c r="AK290" s="41" t="s">
        <v>1090</v>
      </c>
      <c r="AL290" s="41" t="s">
        <v>667</v>
      </c>
      <c r="AM290" s="41" t="s">
        <v>1088</v>
      </c>
      <c r="AN290" s="41" t="s">
        <v>69</v>
      </c>
      <c r="AO290" s="23">
        <f t="shared" ca="1" si="63"/>
        <v>1</v>
      </c>
      <c r="AP290" s="1">
        <f t="shared" si="64"/>
        <v>1</v>
      </c>
      <c r="AQ290" s="1">
        <f t="shared" si="65"/>
        <v>1</v>
      </c>
      <c r="AR290" s="1">
        <f t="shared" si="66"/>
        <v>1</v>
      </c>
      <c r="AS290" s="15">
        <f t="shared" si="68"/>
        <v>1</v>
      </c>
    </row>
    <row r="291" spans="1:45">
      <c r="A291" s="19" t="str">
        <f>'Model output'!A290</f>
        <v>TCGA-MK-A84Z</v>
      </c>
      <c r="B291" s="34">
        <v>74</v>
      </c>
      <c r="C291" s="13"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3"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3"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9" t="str">
        <f t="shared" si="70"/>
        <v>positive</v>
      </c>
      <c r="G291" s="19"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output'!G290)),AND(ISNUMBER(SEARCH("2",'Model output'!G290)),NOT(ISNUMBER(SEARCH("1 of 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9" t="str">
        <f>IF('Model output'!H290="","negative",IF(OR(ISNUMBER(SEARCH("lymph node",'Model output'!H290)),ISNUMBER(SEARCH("gland",'Model output'!H290)),ISNUMBER(SEARCH("lobe",'Model output'!H290)),ISNUMBER(SEARCH("isthmus",'Model output'!H290)),ISNUMBER(SEARCH("mediastinum",'Model output'!H290)),ISNUMBER(SEARCH("Not mentioned",'Model output'!H290)), ISNUMBER(SEARCH("Not applicable",'Model output'!H290)), ISNUMBER(SEARCH("paratracheal",'Model output'!H290)),ISNUMBER(SEARCH("fibroadipose tissue",'Model output'!H290)),ISNUMBER(SEARCH("thyroid node",'Model output'!H290)),ISNUMBER(SEARCH("skeletal muscle",'Model output'!H290)),ISNUMBER(SEARCH("right",'Model output'!H290)),ISNUMBER(SEARCH("left",'Model output'!H290)),ISNUMBER(SEARCH("Not specified",'Model output'!H290))),"negative","positive"))</f>
        <v>negative</v>
      </c>
      <c r="I291" s="19">
        <f>IF(OR('Model output'!I290="",'Model output'!I290="Not answered",'Model output'!I290="Not mentioned"),"",IF(ISNUMBER('Model output'!I290),'Model output'!I290,1))</f>
        <v>11</v>
      </c>
      <c r="J291" s="19">
        <f>IF(OR('Model output'!J290="",'Model output'!J290="Not answered",'Model output'!J290="Not mentioned"),"",IF(AND(ISNUMBER('Model output'!J290),'Model output'!J290&lt;=I291),'Model output'!J290,IF(AND(ISNUMBER('Model output'!J290), 'Model output'!J290&gt;=DATE(2024,1,1)), MIN(DAY('Model output'!J290), MONTH('Model output'!J290), YEAR('Model output'!J290)), IF(ISNUMBER(SEARCH("0/",'Model output'!J290)),0,IF(ISNUMBER(SEARCH("/",'Model output'!J290)), VALUE(LEFT('Model output'!J290, SEARCH("/",'Model output'!J290)-1)),1)))))</f>
        <v>1</v>
      </c>
      <c r="K291" s="19" t="str" cm="1">
        <f t="array" ref="K291">IF(COUNT(FIND({0,1,2,3,4,5,6,7,8,9},'Model output'!K290))&gt;0,'Model output'!K290,"")</f>
        <v/>
      </c>
      <c r="L291" s="20" t="str">
        <f t="shared" si="69"/>
        <v/>
      </c>
      <c r="M291" s="19" t="str" cm="1">
        <f t="array" ref="M291">IF(L291="","",IF(ISNUMBER(SEARCH("cm",L291)),MAX(VALUE(SUBSTITUTE(_xlfn.FILTERXML("&lt;t&gt;&lt;s&gt;"&amp;SUBSTITUTE(L291,",","&lt;/s&gt;&lt;s&gt;")&amp;"&lt;/s&gt;&lt;/t&gt;","//s"),"cm",""))),MAX(VALUE(SUBSTITUTE(_xlfn.FILTERXML("&lt;t&gt;&lt;s&gt;"&amp;SUBSTITUTE(L291,",","&lt;/s&gt;&lt;s&gt;")&amp;"&lt;/s&gt;&lt;/t&gt;","//s"),"mm","")))/10))</f>
        <v/>
      </c>
      <c r="N291" s="19" t="str">
        <f>IF('Model output'!L290="","",'Model output'!L290)</f>
        <v>Follicular variant of papillary thyroid carcinoma</v>
      </c>
      <c r="O291" s="19" t="str">
        <f>IF('Model output'!M290="","",'Model output'!M290)</f>
        <v/>
      </c>
      <c r="P291" s="19" t="str">
        <f>IF('Model output'!N290="","",'Model output'!N290)</f>
        <v>1.5 x 2.2 x 5.0 cm</v>
      </c>
      <c r="Q291" s="19" t="str">
        <f t="shared" si="67"/>
        <v>1.5,2.2,5.0cm</v>
      </c>
      <c r="R291" s="19" cm="1">
        <f t="array" ref="R291">IF(Q291="","",IF(ISNUMBER(SEARCH("cm",Q291)),MAX(VALUE(SUBSTITUTE(_xlfn.FILTERXML("&lt;t&gt;&lt;s&gt;"&amp;SUBSTITUTE(Q291,",","&lt;/s&gt;&lt;s&gt;")&amp;"&lt;/s&gt;&lt;/t&gt;","//s"),"cm",""))),MAX(VALUE(SUBSTITUTE(_xlfn.FILTERXML("&lt;t&gt;&lt;s&gt;"&amp;SUBSTITUTE(Q291,",","&lt;/s&gt;&lt;s&gt;")&amp;"&lt;/s&gt;&lt;/t&gt;","//s"),"mm","")))/10))</f>
        <v>5</v>
      </c>
      <c r="S291" s="19" t="str">
        <f>IF(OR('Model output'!P290="",ISNUMBER(SEARCH("Not identified", 'Model output'!P290)),ISNUMBER(SEARCH("Absent",'Model output'!P290)),AND(ISNUMBER(SEARCH("No",'Model output'!P290)),NOT(ISNUMBER(SEARCH("diagnostic",'Model output'!P290)))),ISNUMBER(SEARCH("Negative",'Model output'!P290))),"negative","positive")</f>
        <v>negative</v>
      </c>
      <c r="T291" s="19">
        <f>IF('Model output'!O290="","",'Model output'!O290)</f>
        <v>2</v>
      </c>
      <c r="U291" s="19"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 ""))</f>
        <v/>
      </c>
      <c r="V291" s="19"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9"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1" t="str">
        <f>IF('Model output'!S290="","",'Model output'!S290)</f>
        <v/>
      </c>
      <c r="Y291" s="19"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19"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9" t="str">
        <f>IF('Model output'!T290="","",IF('Model output'!T290="Not mentioned", "No", "Yes"))</f>
        <v>No</v>
      </c>
      <c r="AB291" s="19" t="str">
        <f>IF(AA291&lt;&gt;"Yes","",IF(OR('Model output'!U290="",ISNUMBER(SEARCH("Not identified",'Model output'!U290))),"",'Model output'!U290))</f>
        <v/>
      </c>
      <c r="AC291" s="13" t="str">
        <f>IF(OR('Model output'!V290="", 'Model output'!V290="No", AND(ISERROR(SEARCH("Positive",'Model output'!V290)), ISNUMBER(SEARCH("Negative",'Model output'!V290))), AND(ISNUMBER(SEARCH("Uninvolved",'Model output'!V290)),NOT(ISNUMBER(SEARCH("margins involved",'Model output'!V290)))), ISNUMBER(SEARCH("not involved",'Model output'!V290)), ISNUMBER(SEARCH("None",'Model output'!V290)), ISNUMBER(SEARCH("Free",'Model output'!V290)), ISNUMBER(SEARCH("1 mm",'Model output'!V290)), ISNUMBER(SEARCH("0.1 CM",'Model output'!V290)), ISNUMBER(SEARCH("less than 0.2 mm",'Model output'!V290)), ISNUMBER(SEARCH("less than 0.5 mm",'Model output'!V290)), ISNUMBER(SEARCH("less than 1.0 mm",'Model output'!V290)), ISNUMBER(SEARCH("noted very close",'Model output'!V290)), ISNUMBER(SEARCH("abut",'Model output'!V290)), ISNUMBER(SEARCH("not mentioned",'Model output'!V290)), ISNUMBER(SEARCH("Cannot be assessed",'Model output'!V290)), ISNUMBER(SEARCH("Not specified",'Model output'!V290)), ISNUMBER(SEARCH("Lymphocyte invasion - present",'Model output'!V290))), "negative", "positive")</f>
        <v>negative</v>
      </c>
      <c r="AD291" s="22"/>
      <c r="AE291" s="43"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4" t="str">
        <f t="shared" si="59"/>
        <v>3a</v>
      </c>
      <c r="AG291" s="44" t="str">
        <f t="shared" si="60"/>
        <v>1a</v>
      </c>
      <c r="AH291" s="44" t="str">
        <f t="shared" si="61"/>
        <v>0</v>
      </c>
      <c r="AI291" s="45" t="str">
        <f t="shared" si="62"/>
        <v>II</v>
      </c>
      <c r="AJ291" s="43" t="s">
        <v>844</v>
      </c>
      <c r="AK291" s="46" t="s">
        <v>1092</v>
      </c>
      <c r="AL291" s="46" t="s">
        <v>1091</v>
      </c>
      <c r="AM291" s="46" t="s">
        <v>1091</v>
      </c>
      <c r="AN291" s="46" t="s">
        <v>1089</v>
      </c>
      <c r="AO291" s="28">
        <f t="shared" ca="1" si="63"/>
        <v>1</v>
      </c>
      <c r="AP291" s="13">
        <f t="shared" si="64"/>
        <v>1</v>
      </c>
      <c r="AQ291" s="13">
        <f t="shared" si="65"/>
        <v>0</v>
      </c>
      <c r="AR291" s="13">
        <f t="shared" si="66"/>
        <v>1</v>
      </c>
      <c r="AS291" s="16">
        <f t="shared" si="68"/>
        <v>1</v>
      </c>
    </row>
    <row r="294" spans="1:45">
      <c r="AN294" s="24"/>
      <c r="AO294" s="25"/>
      <c r="AP294" s="25"/>
      <c r="AQ294" s="25"/>
      <c r="AR294" s="25"/>
      <c r="AS294" s="25"/>
    </row>
    <row r="295" spans="1:45">
      <c r="AO295" s="25"/>
      <c r="AP295" s="25"/>
      <c r="AQ295" s="25"/>
      <c r="AR295" s="25"/>
      <c r="AS295" s="25"/>
    </row>
    <row r="296" spans="1:45">
      <c r="AS296" s="9"/>
    </row>
    <row r="297" spans="1:45">
      <c r="AS297" s="9"/>
    </row>
    <row r="298" spans="1:45">
      <c r="AS298" s="9"/>
    </row>
    <row r="299" spans="1:45">
      <c r="AS299" s="9"/>
    </row>
  </sheetData>
  <mergeCells count="4">
    <mergeCell ref="AE1:AI1"/>
    <mergeCell ref="A1:AC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75</v>
      </c>
      <c r="B1" t="s">
        <v>76</v>
      </c>
      <c r="C1" t="s">
        <v>77</v>
      </c>
      <c r="D1" t="s">
        <v>78</v>
      </c>
      <c r="E1" t="s">
        <v>79</v>
      </c>
      <c r="F1" t="s">
        <v>80</v>
      </c>
      <c r="G1" t="s">
        <v>81</v>
      </c>
      <c r="H1" t="s">
        <v>82</v>
      </c>
      <c r="I1" t="s">
        <v>83</v>
      </c>
      <c r="J1" t="s">
        <v>84</v>
      </c>
      <c r="K1" t="s">
        <v>85</v>
      </c>
      <c r="L1" t="s">
        <v>86</v>
      </c>
      <c r="M1" t="s">
        <v>87</v>
      </c>
      <c r="N1" t="s">
        <v>88</v>
      </c>
      <c r="O1" t="s">
        <v>89</v>
      </c>
      <c r="P1" t="s">
        <v>90</v>
      </c>
      <c r="Q1" t="s">
        <v>91</v>
      </c>
      <c r="R1" t="s">
        <v>92</v>
      </c>
      <c r="S1" t="s">
        <v>93</v>
      </c>
      <c r="T1" t="s">
        <v>94</v>
      </c>
      <c r="U1" t="s">
        <v>95</v>
      </c>
      <c r="V1" t="s">
        <v>96</v>
      </c>
    </row>
    <row r="2" spans="1:22">
      <c r="A2" t="s">
        <v>13</v>
      </c>
      <c r="B2" t="s">
        <v>128</v>
      </c>
      <c r="D2" t="s">
        <v>16</v>
      </c>
      <c r="E2" t="s">
        <v>15</v>
      </c>
      <c r="G2" t="s">
        <v>781</v>
      </c>
      <c r="I2">
        <v>13</v>
      </c>
      <c r="J2">
        <v>1</v>
      </c>
      <c r="K2" t="s">
        <v>97</v>
      </c>
      <c r="L2" t="s">
        <v>98</v>
      </c>
      <c r="N2" t="s">
        <v>99</v>
      </c>
      <c r="O2">
        <v>1</v>
      </c>
      <c r="P2" t="s">
        <v>18</v>
      </c>
      <c r="R2" t="s">
        <v>31</v>
      </c>
      <c r="S2" t="s">
        <v>100</v>
      </c>
      <c r="V2" t="s">
        <v>19</v>
      </c>
    </row>
    <row r="3" spans="1:22">
      <c r="A3" t="s">
        <v>336</v>
      </c>
      <c r="D3" t="s">
        <v>36</v>
      </c>
      <c r="E3" t="s">
        <v>22</v>
      </c>
      <c r="F3" t="s">
        <v>21</v>
      </c>
      <c r="I3">
        <v>6</v>
      </c>
      <c r="J3">
        <v>0</v>
      </c>
      <c r="L3" t="s">
        <v>116</v>
      </c>
      <c r="M3" t="s">
        <v>851</v>
      </c>
      <c r="N3" t="s">
        <v>105</v>
      </c>
      <c r="O3">
        <v>2</v>
      </c>
      <c r="P3" t="s">
        <v>31</v>
      </c>
      <c r="R3" t="s">
        <v>103</v>
      </c>
      <c r="S3" t="s">
        <v>103</v>
      </c>
      <c r="V3" t="s">
        <v>103</v>
      </c>
    </row>
    <row r="4" spans="1:22">
      <c r="A4" t="s">
        <v>337</v>
      </c>
      <c r="D4" t="s">
        <v>101</v>
      </c>
      <c r="E4" t="s">
        <v>22</v>
      </c>
      <c r="F4" t="s">
        <v>21</v>
      </c>
      <c r="I4">
        <v>2</v>
      </c>
      <c r="J4">
        <v>0</v>
      </c>
      <c r="L4" t="s">
        <v>44</v>
      </c>
      <c r="N4" t="s">
        <v>121</v>
      </c>
      <c r="O4">
        <v>2</v>
      </c>
      <c r="P4" t="s">
        <v>25</v>
      </c>
      <c r="R4" t="s">
        <v>231</v>
      </c>
      <c r="V4" t="s">
        <v>27</v>
      </c>
    </row>
    <row r="5" spans="1:22">
      <c r="A5" t="s">
        <v>338</v>
      </c>
      <c r="B5" t="s">
        <v>128</v>
      </c>
      <c r="D5" t="s">
        <v>42</v>
      </c>
      <c r="E5" t="s">
        <v>104</v>
      </c>
      <c r="F5" t="s">
        <v>21</v>
      </c>
      <c r="L5" t="s">
        <v>98</v>
      </c>
      <c r="M5" t="s">
        <v>181</v>
      </c>
      <c r="N5" t="s">
        <v>97</v>
      </c>
      <c r="O5">
        <v>1</v>
      </c>
      <c r="P5" t="s">
        <v>25</v>
      </c>
      <c r="R5" t="s">
        <v>25</v>
      </c>
      <c r="S5" t="s">
        <v>25</v>
      </c>
      <c r="T5" t="s">
        <v>103</v>
      </c>
      <c r="U5" t="s">
        <v>654</v>
      </c>
      <c r="V5" t="s">
        <v>27</v>
      </c>
    </row>
    <row r="6" spans="1:22">
      <c r="A6" t="s">
        <v>339</v>
      </c>
      <c r="D6" t="s">
        <v>101</v>
      </c>
      <c r="E6" t="s">
        <v>112</v>
      </c>
      <c r="G6" t="s">
        <v>194</v>
      </c>
      <c r="I6">
        <v>5</v>
      </c>
      <c r="J6">
        <v>1</v>
      </c>
      <c r="L6" t="s">
        <v>98</v>
      </c>
      <c r="M6" t="s">
        <v>120</v>
      </c>
      <c r="N6" t="s">
        <v>139</v>
      </c>
      <c r="O6">
        <v>1</v>
      </c>
      <c r="P6" t="s">
        <v>40</v>
      </c>
      <c r="R6" t="s">
        <v>40</v>
      </c>
      <c r="S6" t="s">
        <v>40</v>
      </c>
      <c r="T6" t="s">
        <v>217</v>
      </c>
      <c r="U6" t="s">
        <v>193</v>
      </c>
      <c r="V6" t="s">
        <v>852</v>
      </c>
    </row>
    <row r="7" spans="1:22">
      <c r="A7" t="s">
        <v>340</v>
      </c>
      <c r="D7" t="s">
        <v>101</v>
      </c>
      <c r="E7" t="s">
        <v>112</v>
      </c>
      <c r="G7" t="s">
        <v>743</v>
      </c>
      <c r="I7">
        <v>8</v>
      </c>
      <c r="J7">
        <v>1</v>
      </c>
      <c r="L7" t="s">
        <v>119</v>
      </c>
      <c r="N7" t="s">
        <v>117</v>
      </c>
      <c r="O7">
        <v>2</v>
      </c>
      <c r="P7" t="s">
        <v>31</v>
      </c>
      <c r="R7" t="s">
        <v>103</v>
      </c>
      <c r="S7" t="s">
        <v>40</v>
      </c>
      <c r="T7" t="s">
        <v>103</v>
      </c>
      <c r="U7" t="s">
        <v>853</v>
      </c>
      <c r="V7" t="s">
        <v>103</v>
      </c>
    </row>
    <row r="8" spans="1:22">
      <c r="A8" t="s">
        <v>341</v>
      </c>
      <c r="D8" t="s">
        <v>123</v>
      </c>
      <c r="E8" t="s">
        <v>108</v>
      </c>
      <c r="G8" t="s">
        <v>655</v>
      </c>
      <c r="I8">
        <v>5</v>
      </c>
      <c r="J8">
        <v>4</v>
      </c>
      <c r="L8" t="s">
        <v>119</v>
      </c>
      <c r="N8" t="s">
        <v>203</v>
      </c>
      <c r="O8">
        <v>2</v>
      </c>
      <c r="P8" t="s">
        <v>40</v>
      </c>
      <c r="R8" t="s">
        <v>40</v>
      </c>
      <c r="S8" t="s">
        <v>40</v>
      </c>
      <c r="T8" t="s">
        <v>106</v>
      </c>
      <c r="U8" t="s">
        <v>854</v>
      </c>
      <c r="V8" t="s">
        <v>27</v>
      </c>
    </row>
    <row r="9" spans="1:22">
      <c r="A9" t="s">
        <v>342</v>
      </c>
      <c r="D9" t="s">
        <v>111</v>
      </c>
      <c r="E9" t="s">
        <v>153</v>
      </c>
      <c r="G9" t="s">
        <v>855</v>
      </c>
      <c r="I9">
        <v>37</v>
      </c>
      <c r="J9">
        <v>3</v>
      </c>
      <c r="K9" t="s">
        <v>126</v>
      </c>
      <c r="L9" t="s">
        <v>98</v>
      </c>
      <c r="M9" t="s">
        <v>856</v>
      </c>
      <c r="N9" t="s">
        <v>186</v>
      </c>
      <c r="O9">
        <v>3</v>
      </c>
      <c r="P9" t="s">
        <v>103</v>
      </c>
      <c r="Q9" t="s">
        <v>151</v>
      </c>
      <c r="S9" t="s">
        <v>31</v>
      </c>
      <c r="T9" t="s">
        <v>103</v>
      </c>
      <c r="U9" t="s">
        <v>232</v>
      </c>
      <c r="V9" t="s">
        <v>103</v>
      </c>
    </row>
    <row r="10" spans="1:22">
      <c r="A10" t="s">
        <v>343</v>
      </c>
      <c r="D10" t="s">
        <v>123</v>
      </c>
      <c r="E10" t="s">
        <v>108</v>
      </c>
      <c r="I10">
        <v>3</v>
      </c>
      <c r="J10">
        <v>0</v>
      </c>
      <c r="L10" t="s">
        <v>656</v>
      </c>
      <c r="N10" t="s">
        <v>143</v>
      </c>
      <c r="O10">
        <v>1</v>
      </c>
      <c r="P10" t="s">
        <v>31</v>
      </c>
      <c r="R10" t="s">
        <v>31</v>
      </c>
      <c r="S10" t="s">
        <v>40</v>
      </c>
      <c r="V10" t="s">
        <v>27</v>
      </c>
    </row>
    <row r="11" spans="1:22">
      <c r="A11" t="s">
        <v>344</v>
      </c>
      <c r="D11" t="s">
        <v>36</v>
      </c>
      <c r="E11" t="s">
        <v>104</v>
      </c>
      <c r="F11" t="s">
        <v>14</v>
      </c>
      <c r="L11" t="s">
        <v>116</v>
      </c>
      <c r="M11" t="s">
        <v>783</v>
      </c>
      <c r="N11" t="s">
        <v>219</v>
      </c>
      <c r="O11">
        <v>1</v>
      </c>
      <c r="T11" t="s">
        <v>103</v>
      </c>
    </row>
    <row r="12" spans="1:22">
      <c r="A12" t="s">
        <v>345</v>
      </c>
      <c r="D12" t="s">
        <v>123</v>
      </c>
      <c r="E12" t="s">
        <v>108</v>
      </c>
      <c r="I12">
        <v>20</v>
      </c>
      <c r="J12">
        <v>0</v>
      </c>
      <c r="L12" t="s">
        <v>98</v>
      </c>
      <c r="M12" t="s">
        <v>211</v>
      </c>
      <c r="N12" t="s">
        <v>124</v>
      </c>
      <c r="O12">
        <v>1</v>
      </c>
      <c r="P12" t="s">
        <v>31</v>
      </c>
      <c r="V12" t="s">
        <v>27</v>
      </c>
    </row>
    <row r="13" spans="1:22">
      <c r="A13" t="s">
        <v>346</v>
      </c>
      <c r="D13" t="s">
        <v>101</v>
      </c>
      <c r="E13" t="s">
        <v>115</v>
      </c>
      <c r="I13">
        <v>0</v>
      </c>
      <c r="J13">
        <v>0</v>
      </c>
      <c r="L13" t="s">
        <v>119</v>
      </c>
      <c r="N13" t="s">
        <v>220</v>
      </c>
      <c r="O13">
        <v>2</v>
      </c>
      <c r="P13" t="s">
        <v>40</v>
      </c>
      <c r="R13" t="s">
        <v>40</v>
      </c>
      <c r="S13" t="s">
        <v>40</v>
      </c>
      <c r="T13" t="s">
        <v>103</v>
      </c>
      <c r="U13" t="s">
        <v>857</v>
      </c>
      <c r="V13" t="s">
        <v>27</v>
      </c>
    </row>
    <row r="14" spans="1:22">
      <c r="A14" t="s">
        <v>347</v>
      </c>
      <c r="D14" t="s">
        <v>46</v>
      </c>
      <c r="E14" t="s">
        <v>35</v>
      </c>
      <c r="G14" t="s">
        <v>858</v>
      </c>
      <c r="I14">
        <v>9</v>
      </c>
      <c r="J14">
        <v>3</v>
      </c>
      <c r="K14" t="s">
        <v>622</v>
      </c>
      <c r="L14" t="s">
        <v>98</v>
      </c>
      <c r="N14" t="s">
        <v>110</v>
      </c>
      <c r="O14">
        <v>2</v>
      </c>
      <c r="P14" t="s">
        <v>18</v>
      </c>
      <c r="R14" t="s">
        <v>40</v>
      </c>
      <c r="S14" t="s">
        <v>40</v>
      </c>
      <c r="V14" t="s">
        <v>27</v>
      </c>
    </row>
    <row r="15" spans="1:22">
      <c r="A15" t="s">
        <v>348</v>
      </c>
      <c r="D15" t="s">
        <v>111</v>
      </c>
      <c r="E15" t="s">
        <v>108</v>
      </c>
      <c r="I15">
        <v>0</v>
      </c>
      <c r="J15">
        <v>0</v>
      </c>
      <c r="L15" t="s">
        <v>119</v>
      </c>
      <c r="N15" t="s">
        <v>221</v>
      </c>
      <c r="O15">
        <v>2</v>
      </c>
      <c r="P15" t="s">
        <v>40</v>
      </c>
      <c r="R15" t="s">
        <v>40</v>
      </c>
      <c r="S15" t="s">
        <v>40</v>
      </c>
      <c r="V15" t="s">
        <v>27</v>
      </c>
    </row>
    <row r="16" spans="1:22">
      <c r="A16" t="s">
        <v>349</v>
      </c>
      <c r="D16" t="s">
        <v>111</v>
      </c>
      <c r="E16" t="s">
        <v>112</v>
      </c>
      <c r="G16" t="s">
        <v>194</v>
      </c>
      <c r="I16">
        <v>6</v>
      </c>
      <c r="J16">
        <v>2</v>
      </c>
      <c r="K16" t="s">
        <v>142</v>
      </c>
      <c r="L16" t="s">
        <v>98</v>
      </c>
      <c r="M16" t="s">
        <v>120</v>
      </c>
      <c r="N16" t="s">
        <v>142</v>
      </c>
      <c r="O16">
        <v>2</v>
      </c>
      <c r="P16" t="s">
        <v>31</v>
      </c>
      <c r="S16" t="s">
        <v>31</v>
      </c>
      <c r="V16" t="s">
        <v>27</v>
      </c>
    </row>
    <row r="17" spans="1:22">
      <c r="A17" t="s">
        <v>350</v>
      </c>
      <c r="D17" t="s">
        <v>111</v>
      </c>
      <c r="E17" t="s">
        <v>112</v>
      </c>
      <c r="G17" t="s">
        <v>859</v>
      </c>
      <c r="I17">
        <v>16</v>
      </c>
      <c r="J17">
        <v>1</v>
      </c>
      <c r="L17" t="s">
        <v>98</v>
      </c>
      <c r="N17" t="s">
        <v>147</v>
      </c>
      <c r="O17">
        <v>3</v>
      </c>
      <c r="P17" t="s">
        <v>40</v>
      </c>
      <c r="R17" t="s">
        <v>31</v>
      </c>
      <c r="S17" t="s">
        <v>31</v>
      </c>
      <c r="T17" t="s">
        <v>222</v>
      </c>
      <c r="U17" t="s">
        <v>193</v>
      </c>
      <c r="V17" t="s">
        <v>27</v>
      </c>
    </row>
    <row r="18" spans="1:22">
      <c r="A18" t="s">
        <v>351</v>
      </c>
      <c r="B18" t="s">
        <v>191</v>
      </c>
      <c r="D18" t="s">
        <v>111</v>
      </c>
      <c r="E18" t="s">
        <v>112</v>
      </c>
      <c r="F18" t="s">
        <v>21</v>
      </c>
      <c r="G18" t="s">
        <v>197</v>
      </c>
      <c r="I18">
        <v>3</v>
      </c>
      <c r="J18">
        <v>3</v>
      </c>
      <c r="L18" t="s">
        <v>98</v>
      </c>
      <c r="M18" t="s">
        <v>223</v>
      </c>
      <c r="N18" t="s">
        <v>221</v>
      </c>
      <c r="O18">
        <v>1</v>
      </c>
      <c r="P18" t="s">
        <v>31</v>
      </c>
      <c r="R18" t="s">
        <v>103</v>
      </c>
      <c r="S18" t="s">
        <v>103</v>
      </c>
      <c r="T18" t="s">
        <v>845</v>
      </c>
      <c r="U18" t="s">
        <v>193</v>
      </c>
      <c r="V18" t="s">
        <v>103</v>
      </c>
    </row>
    <row r="19" spans="1:22">
      <c r="A19" t="s">
        <v>352</v>
      </c>
      <c r="D19" t="s">
        <v>42</v>
      </c>
      <c r="E19" t="s">
        <v>22</v>
      </c>
      <c r="F19" t="s">
        <v>21</v>
      </c>
      <c r="I19">
        <v>9</v>
      </c>
      <c r="J19">
        <v>0</v>
      </c>
      <c r="L19" t="s">
        <v>98</v>
      </c>
      <c r="M19" t="s">
        <v>784</v>
      </c>
      <c r="N19" t="s">
        <v>124</v>
      </c>
      <c r="O19">
        <v>2</v>
      </c>
      <c r="P19" t="s">
        <v>25</v>
      </c>
      <c r="R19" t="s">
        <v>192</v>
      </c>
      <c r="S19" t="s">
        <v>25</v>
      </c>
      <c r="T19" t="s">
        <v>860</v>
      </c>
      <c r="V19" t="s">
        <v>782</v>
      </c>
    </row>
    <row r="20" spans="1:22">
      <c r="A20" t="s">
        <v>353</v>
      </c>
      <c r="D20" t="s">
        <v>111</v>
      </c>
      <c r="E20" t="s">
        <v>115</v>
      </c>
      <c r="L20" t="s">
        <v>98</v>
      </c>
      <c r="N20" t="s">
        <v>224</v>
      </c>
      <c r="O20">
        <v>2</v>
      </c>
      <c r="P20" t="s">
        <v>31</v>
      </c>
      <c r="R20" t="s">
        <v>861</v>
      </c>
      <c r="S20" t="s">
        <v>25</v>
      </c>
      <c r="T20" t="s">
        <v>103</v>
      </c>
      <c r="U20" t="s">
        <v>785</v>
      </c>
      <c r="V20" t="s">
        <v>657</v>
      </c>
    </row>
    <row r="21" spans="1:22">
      <c r="A21" t="s">
        <v>354</v>
      </c>
      <c r="B21" t="s">
        <v>128</v>
      </c>
      <c r="D21" t="s">
        <v>123</v>
      </c>
      <c r="E21" t="s">
        <v>108</v>
      </c>
      <c r="F21" t="s">
        <v>129</v>
      </c>
      <c r="I21">
        <v>2</v>
      </c>
      <c r="J21">
        <v>0</v>
      </c>
      <c r="L21" t="s">
        <v>98</v>
      </c>
      <c r="N21" t="s">
        <v>203</v>
      </c>
      <c r="O21">
        <v>2</v>
      </c>
      <c r="P21" t="s">
        <v>31</v>
      </c>
      <c r="Q21" t="s">
        <v>40</v>
      </c>
      <c r="T21" t="s">
        <v>103</v>
      </c>
      <c r="U21" t="s">
        <v>227</v>
      </c>
      <c r="V21" t="s">
        <v>27</v>
      </c>
    </row>
    <row r="22" spans="1:22">
      <c r="A22" t="s">
        <v>355</v>
      </c>
      <c r="D22" t="s">
        <v>101</v>
      </c>
      <c r="E22" t="s">
        <v>108</v>
      </c>
      <c r="I22">
        <v>11</v>
      </c>
      <c r="J22">
        <v>0</v>
      </c>
      <c r="L22" t="s">
        <v>119</v>
      </c>
      <c r="N22" t="s">
        <v>117</v>
      </c>
      <c r="O22">
        <v>1</v>
      </c>
      <c r="P22" t="s">
        <v>40</v>
      </c>
      <c r="R22" t="s">
        <v>862</v>
      </c>
      <c r="S22" t="s">
        <v>40</v>
      </c>
      <c r="T22" t="s">
        <v>863</v>
      </c>
      <c r="V22" t="s">
        <v>27</v>
      </c>
    </row>
    <row r="23" spans="1:22">
      <c r="A23" t="s">
        <v>356</v>
      </c>
      <c r="B23" t="s">
        <v>128</v>
      </c>
      <c r="D23" t="s">
        <v>111</v>
      </c>
      <c r="E23" t="s">
        <v>108</v>
      </c>
      <c r="F23" t="s">
        <v>129</v>
      </c>
      <c r="I23">
        <v>1</v>
      </c>
      <c r="J23">
        <v>0</v>
      </c>
      <c r="L23" t="s">
        <v>98</v>
      </c>
      <c r="N23" t="s">
        <v>124</v>
      </c>
      <c r="O23" t="s">
        <v>864</v>
      </c>
      <c r="P23" t="s">
        <v>865</v>
      </c>
      <c r="Q23" t="s">
        <v>151</v>
      </c>
      <c r="R23" t="s">
        <v>31</v>
      </c>
      <c r="S23" t="s">
        <v>31</v>
      </c>
      <c r="T23" t="s">
        <v>786</v>
      </c>
      <c r="U23" t="s">
        <v>128</v>
      </c>
      <c r="V23" t="s">
        <v>32</v>
      </c>
    </row>
    <row r="24" spans="1:22">
      <c r="A24" t="s">
        <v>357</v>
      </c>
      <c r="D24" t="s">
        <v>23</v>
      </c>
      <c r="E24" t="s">
        <v>104</v>
      </c>
      <c r="L24" t="s">
        <v>98</v>
      </c>
      <c r="N24" t="s">
        <v>228</v>
      </c>
      <c r="O24">
        <v>1</v>
      </c>
      <c r="P24" t="s">
        <v>25</v>
      </c>
      <c r="R24" t="s">
        <v>40</v>
      </c>
      <c r="S24" t="s">
        <v>25</v>
      </c>
      <c r="T24" t="s">
        <v>103</v>
      </c>
      <c r="U24" t="s">
        <v>787</v>
      </c>
      <c r="V24" t="s">
        <v>27</v>
      </c>
    </row>
    <row r="25" spans="1:22">
      <c r="A25" t="s">
        <v>358</v>
      </c>
      <c r="D25" t="s">
        <v>111</v>
      </c>
      <c r="E25" t="s">
        <v>153</v>
      </c>
      <c r="G25" t="s">
        <v>788</v>
      </c>
      <c r="I25">
        <v>42</v>
      </c>
      <c r="J25">
        <v>6</v>
      </c>
      <c r="L25" t="s">
        <v>98</v>
      </c>
      <c r="N25" t="s">
        <v>114</v>
      </c>
      <c r="O25">
        <v>3</v>
      </c>
      <c r="P25" t="s">
        <v>31</v>
      </c>
      <c r="Q25" t="s">
        <v>225</v>
      </c>
      <c r="S25" t="s">
        <v>31</v>
      </c>
      <c r="V25" t="s">
        <v>103</v>
      </c>
    </row>
    <row r="26" spans="1:22">
      <c r="A26" t="s">
        <v>359</v>
      </c>
      <c r="D26" t="s">
        <v>123</v>
      </c>
      <c r="E26" t="s">
        <v>115</v>
      </c>
      <c r="L26" t="s">
        <v>98</v>
      </c>
      <c r="M26" t="s">
        <v>213</v>
      </c>
      <c r="N26" t="s">
        <v>203</v>
      </c>
      <c r="O26">
        <v>1</v>
      </c>
      <c r="P26" t="s">
        <v>47</v>
      </c>
      <c r="R26" t="s">
        <v>40</v>
      </c>
      <c r="S26" t="s">
        <v>40</v>
      </c>
      <c r="V26" t="s">
        <v>27</v>
      </c>
    </row>
    <row r="27" spans="1:22">
      <c r="A27" t="s">
        <v>360</v>
      </c>
      <c r="D27" t="s">
        <v>101</v>
      </c>
      <c r="E27" t="s">
        <v>108</v>
      </c>
      <c r="I27">
        <v>6</v>
      </c>
      <c r="J27">
        <v>0</v>
      </c>
      <c r="L27" t="s">
        <v>623</v>
      </c>
      <c r="N27" t="s">
        <v>117</v>
      </c>
      <c r="O27">
        <v>1</v>
      </c>
      <c r="P27" t="s">
        <v>40</v>
      </c>
      <c r="R27" t="s">
        <v>31</v>
      </c>
      <c r="S27" t="s">
        <v>31</v>
      </c>
      <c r="V27" t="s">
        <v>202</v>
      </c>
    </row>
    <row r="28" spans="1:22">
      <c r="A28" t="s">
        <v>361</v>
      </c>
      <c r="D28" t="s">
        <v>111</v>
      </c>
      <c r="E28" t="s">
        <v>115</v>
      </c>
      <c r="I28">
        <v>0</v>
      </c>
      <c r="J28">
        <v>0</v>
      </c>
      <c r="L28" t="s">
        <v>44</v>
      </c>
      <c r="N28" t="s">
        <v>124</v>
      </c>
      <c r="O28" t="s">
        <v>866</v>
      </c>
      <c r="P28" t="s">
        <v>40</v>
      </c>
      <c r="S28" t="s">
        <v>31</v>
      </c>
      <c r="T28" t="s">
        <v>103</v>
      </c>
      <c r="U28" t="s">
        <v>106</v>
      </c>
      <c r="V28" t="s">
        <v>103</v>
      </c>
    </row>
    <row r="29" spans="1:22">
      <c r="A29" t="s">
        <v>362</v>
      </c>
      <c r="D29" t="s">
        <v>111</v>
      </c>
      <c r="E29" t="s">
        <v>112</v>
      </c>
      <c r="G29" t="s">
        <v>194</v>
      </c>
      <c r="I29">
        <v>7</v>
      </c>
      <c r="J29">
        <v>7</v>
      </c>
      <c r="L29" t="s">
        <v>98</v>
      </c>
      <c r="M29" t="s">
        <v>195</v>
      </c>
      <c r="N29" t="s">
        <v>185</v>
      </c>
      <c r="O29">
        <v>1</v>
      </c>
      <c r="P29" t="s">
        <v>103</v>
      </c>
      <c r="R29" t="s">
        <v>103</v>
      </c>
      <c r="S29" t="s">
        <v>103</v>
      </c>
      <c r="V29" t="s">
        <v>103</v>
      </c>
    </row>
    <row r="30" spans="1:22">
      <c r="A30" t="s">
        <v>363</v>
      </c>
      <c r="D30" t="s">
        <v>101</v>
      </c>
      <c r="E30" t="s">
        <v>108</v>
      </c>
      <c r="I30">
        <v>1</v>
      </c>
      <c r="J30">
        <v>0</v>
      </c>
      <c r="L30" t="s">
        <v>119</v>
      </c>
      <c r="N30" t="s">
        <v>117</v>
      </c>
      <c r="O30">
        <v>1</v>
      </c>
      <c r="P30" t="s">
        <v>18</v>
      </c>
      <c r="R30" t="s">
        <v>867</v>
      </c>
      <c r="S30" t="s">
        <v>40</v>
      </c>
      <c r="V30" t="s">
        <v>27</v>
      </c>
    </row>
    <row r="31" spans="1:22">
      <c r="A31" t="s">
        <v>364</v>
      </c>
      <c r="D31" t="s">
        <v>52</v>
      </c>
      <c r="E31" t="s">
        <v>22</v>
      </c>
      <c r="I31">
        <v>4</v>
      </c>
      <c r="J31">
        <v>0</v>
      </c>
      <c r="L31" t="s">
        <v>98</v>
      </c>
      <c r="M31" t="s">
        <v>659</v>
      </c>
      <c r="N31" t="s">
        <v>144</v>
      </c>
      <c r="O31">
        <v>1</v>
      </c>
      <c r="P31" t="s">
        <v>103</v>
      </c>
      <c r="S31" t="s">
        <v>47</v>
      </c>
      <c r="T31" t="s">
        <v>103</v>
      </c>
      <c r="U31" t="s">
        <v>789</v>
      </c>
      <c r="V31" t="s">
        <v>27</v>
      </c>
    </row>
    <row r="32" spans="1:22">
      <c r="A32" t="s">
        <v>365</v>
      </c>
      <c r="D32" t="s">
        <v>101</v>
      </c>
      <c r="E32" t="s">
        <v>112</v>
      </c>
      <c r="G32" t="s">
        <v>194</v>
      </c>
      <c r="I32">
        <v>7</v>
      </c>
      <c r="J32">
        <v>4</v>
      </c>
      <c r="L32" t="s">
        <v>119</v>
      </c>
      <c r="N32" t="s">
        <v>117</v>
      </c>
      <c r="O32">
        <v>2</v>
      </c>
      <c r="P32" t="s">
        <v>31</v>
      </c>
      <c r="R32" t="s">
        <v>318</v>
      </c>
      <c r="S32" t="s">
        <v>47</v>
      </c>
      <c r="V32" t="s">
        <v>27</v>
      </c>
    </row>
    <row r="33" spans="1:22">
      <c r="A33" t="s">
        <v>366</v>
      </c>
      <c r="D33" t="s">
        <v>111</v>
      </c>
      <c r="E33" t="s">
        <v>779</v>
      </c>
      <c r="G33" t="s">
        <v>197</v>
      </c>
      <c r="L33" t="s">
        <v>98</v>
      </c>
      <c r="M33" t="s">
        <v>868</v>
      </c>
      <c r="N33" t="s">
        <v>124</v>
      </c>
      <c r="O33">
        <v>2</v>
      </c>
      <c r="P33" t="s">
        <v>31</v>
      </c>
      <c r="S33" t="s">
        <v>31</v>
      </c>
      <c r="T33" t="s">
        <v>660</v>
      </c>
      <c r="U33" t="s">
        <v>790</v>
      </c>
      <c r="V33" t="s">
        <v>103</v>
      </c>
    </row>
    <row r="34" spans="1:22">
      <c r="A34" t="s">
        <v>367</v>
      </c>
      <c r="D34" t="s">
        <v>111</v>
      </c>
      <c r="E34" t="s">
        <v>108</v>
      </c>
      <c r="I34">
        <v>6</v>
      </c>
      <c r="J34">
        <v>0</v>
      </c>
      <c r="L34" t="s">
        <v>98</v>
      </c>
      <c r="M34" t="s">
        <v>120</v>
      </c>
      <c r="N34" t="s">
        <v>139</v>
      </c>
      <c r="O34">
        <v>2</v>
      </c>
      <c r="P34" t="s">
        <v>40</v>
      </c>
      <c r="S34" t="s">
        <v>31</v>
      </c>
      <c r="T34" t="s">
        <v>103</v>
      </c>
      <c r="U34" t="s">
        <v>624</v>
      </c>
      <c r="V34" t="s">
        <v>202</v>
      </c>
    </row>
    <row r="35" spans="1:22">
      <c r="A35" t="s">
        <v>368</v>
      </c>
      <c r="D35" t="s">
        <v>869</v>
      </c>
      <c r="E35" t="s">
        <v>112</v>
      </c>
      <c r="G35" t="s">
        <v>229</v>
      </c>
      <c r="I35">
        <v>2</v>
      </c>
      <c r="J35">
        <v>2</v>
      </c>
      <c r="L35" t="s">
        <v>661</v>
      </c>
      <c r="N35" t="s">
        <v>187</v>
      </c>
      <c r="O35">
        <v>1</v>
      </c>
      <c r="P35" t="s">
        <v>31</v>
      </c>
      <c r="S35" t="s">
        <v>47</v>
      </c>
      <c r="T35" t="s">
        <v>103</v>
      </c>
      <c r="U35" t="s">
        <v>870</v>
      </c>
      <c r="V35" t="s">
        <v>27</v>
      </c>
    </row>
    <row r="36" spans="1:22">
      <c r="A36" t="s">
        <v>369</v>
      </c>
      <c r="D36" t="s">
        <v>101</v>
      </c>
      <c r="E36" t="s">
        <v>108</v>
      </c>
      <c r="I36">
        <v>8</v>
      </c>
      <c r="J36">
        <v>0</v>
      </c>
      <c r="L36" t="s">
        <v>791</v>
      </c>
      <c r="N36" t="s">
        <v>230</v>
      </c>
      <c r="O36">
        <v>2</v>
      </c>
      <c r="P36" t="s">
        <v>40</v>
      </c>
      <c r="S36" t="s">
        <v>40</v>
      </c>
      <c r="V36" t="s">
        <v>27</v>
      </c>
    </row>
    <row r="37" spans="1:22">
      <c r="A37" t="s">
        <v>370</v>
      </c>
      <c r="D37" t="s">
        <v>111</v>
      </c>
      <c r="E37" t="s">
        <v>112</v>
      </c>
      <c r="G37" t="s">
        <v>792</v>
      </c>
      <c r="I37">
        <v>14</v>
      </c>
      <c r="J37">
        <v>6</v>
      </c>
      <c r="K37" t="s">
        <v>871</v>
      </c>
      <c r="L37" t="s">
        <v>98</v>
      </c>
      <c r="N37" t="s">
        <v>124</v>
      </c>
      <c r="O37">
        <v>2</v>
      </c>
      <c r="P37" t="s">
        <v>872</v>
      </c>
      <c r="Q37" t="s">
        <v>25</v>
      </c>
      <c r="R37" t="s">
        <v>873</v>
      </c>
      <c r="S37" t="s">
        <v>31</v>
      </c>
      <c r="T37" t="s">
        <v>103</v>
      </c>
      <c r="U37" t="s">
        <v>232</v>
      </c>
      <c r="V37" t="s">
        <v>27</v>
      </c>
    </row>
    <row r="38" spans="1:22">
      <c r="A38" t="s">
        <v>371</v>
      </c>
      <c r="D38" t="s">
        <v>101</v>
      </c>
      <c r="E38" t="s">
        <v>22</v>
      </c>
      <c r="I38">
        <v>8</v>
      </c>
      <c r="J38">
        <v>0</v>
      </c>
      <c r="L38" t="s">
        <v>119</v>
      </c>
      <c r="N38" t="s">
        <v>233</v>
      </c>
      <c r="O38">
        <v>1</v>
      </c>
      <c r="P38" t="s">
        <v>47</v>
      </c>
      <c r="R38" t="s">
        <v>40</v>
      </c>
      <c r="S38" t="s">
        <v>47</v>
      </c>
      <c r="T38" t="s">
        <v>103</v>
      </c>
      <c r="U38" t="s">
        <v>793</v>
      </c>
      <c r="V38" t="s">
        <v>27</v>
      </c>
    </row>
    <row r="39" spans="1:22">
      <c r="A39" t="s">
        <v>372</v>
      </c>
      <c r="B39" t="s">
        <v>658</v>
      </c>
      <c r="D39" t="s">
        <v>23</v>
      </c>
      <c r="E39" t="s">
        <v>35</v>
      </c>
      <c r="F39" t="s">
        <v>21</v>
      </c>
      <c r="G39" t="s">
        <v>874</v>
      </c>
      <c r="I39">
        <v>10</v>
      </c>
      <c r="J39">
        <v>5</v>
      </c>
      <c r="K39" t="s">
        <v>234</v>
      </c>
      <c r="L39" t="s">
        <v>125</v>
      </c>
      <c r="N39" t="s">
        <v>662</v>
      </c>
      <c r="O39">
        <v>1</v>
      </c>
      <c r="P39" t="s">
        <v>40</v>
      </c>
      <c r="R39" t="s">
        <v>658</v>
      </c>
      <c r="S39" t="s">
        <v>658</v>
      </c>
      <c r="T39" t="s">
        <v>658</v>
      </c>
      <c r="V39" t="s">
        <v>669</v>
      </c>
    </row>
    <row r="40" spans="1:22">
      <c r="A40" t="s">
        <v>373</v>
      </c>
      <c r="B40" t="s">
        <v>875</v>
      </c>
      <c r="D40" t="s">
        <v>23</v>
      </c>
      <c r="E40" t="s">
        <v>43</v>
      </c>
      <c r="F40" t="s">
        <v>21</v>
      </c>
      <c r="I40" t="s">
        <v>184</v>
      </c>
      <c r="J40">
        <v>0</v>
      </c>
      <c r="L40" t="s">
        <v>125</v>
      </c>
      <c r="M40" t="s">
        <v>33</v>
      </c>
      <c r="N40" t="s">
        <v>235</v>
      </c>
      <c r="O40">
        <v>1</v>
      </c>
      <c r="P40" t="s">
        <v>26</v>
      </c>
      <c r="R40" t="s">
        <v>26</v>
      </c>
      <c r="S40" t="s">
        <v>26</v>
      </c>
      <c r="V40" t="s">
        <v>876</v>
      </c>
    </row>
    <row r="41" spans="1:22">
      <c r="A41" t="s">
        <v>374</v>
      </c>
      <c r="B41" t="s">
        <v>658</v>
      </c>
      <c r="D41" t="s">
        <v>111</v>
      </c>
      <c r="E41" t="s">
        <v>153</v>
      </c>
      <c r="G41" t="s">
        <v>877</v>
      </c>
      <c r="I41">
        <v>9</v>
      </c>
      <c r="J41">
        <v>5</v>
      </c>
      <c r="K41" t="s">
        <v>134</v>
      </c>
      <c r="L41" t="s">
        <v>663</v>
      </c>
      <c r="M41" t="s">
        <v>664</v>
      </c>
      <c r="N41" t="s">
        <v>878</v>
      </c>
      <c r="O41">
        <v>1</v>
      </c>
      <c r="P41" t="s">
        <v>40</v>
      </c>
      <c r="R41" t="s">
        <v>129</v>
      </c>
      <c r="S41" t="s">
        <v>626</v>
      </c>
      <c r="T41" t="s">
        <v>658</v>
      </c>
      <c r="V41" t="s">
        <v>665</v>
      </c>
    </row>
    <row r="42" spans="1:22">
      <c r="A42" t="s">
        <v>375</v>
      </c>
      <c r="D42" t="s">
        <v>23</v>
      </c>
      <c r="E42" t="s">
        <v>43</v>
      </c>
      <c r="F42" t="s">
        <v>21</v>
      </c>
      <c r="I42">
        <v>0</v>
      </c>
      <c r="J42">
        <v>0</v>
      </c>
      <c r="L42" t="s">
        <v>145</v>
      </c>
      <c r="M42" t="s">
        <v>879</v>
      </c>
      <c r="N42" t="s">
        <v>133</v>
      </c>
      <c r="O42">
        <v>2</v>
      </c>
      <c r="P42" t="s">
        <v>31</v>
      </c>
      <c r="Q42" t="s">
        <v>666</v>
      </c>
      <c r="S42" t="s">
        <v>40</v>
      </c>
      <c r="V42" t="s">
        <v>237</v>
      </c>
    </row>
    <row r="43" spans="1:22">
      <c r="A43" t="s">
        <v>376</v>
      </c>
      <c r="B43" t="s">
        <v>875</v>
      </c>
      <c r="D43" t="s">
        <v>36</v>
      </c>
      <c r="E43" t="s">
        <v>667</v>
      </c>
      <c r="F43" t="s">
        <v>21</v>
      </c>
      <c r="G43" t="s">
        <v>238</v>
      </c>
      <c r="I43">
        <v>7</v>
      </c>
      <c r="J43">
        <v>8</v>
      </c>
      <c r="K43" t="s">
        <v>144</v>
      </c>
      <c r="L43" t="s">
        <v>794</v>
      </c>
      <c r="M43" t="s">
        <v>795</v>
      </c>
      <c r="N43" t="s">
        <v>239</v>
      </c>
      <c r="O43">
        <v>1</v>
      </c>
      <c r="P43" t="s">
        <v>31</v>
      </c>
      <c r="Q43" t="s">
        <v>201</v>
      </c>
      <c r="R43" t="s">
        <v>240</v>
      </c>
      <c r="S43" t="s">
        <v>241</v>
      </c>
      <c r="V43" t="s">
        <v>242</v>
      </c>
    </row>
    <row r="44" spans="1:22">
      <c r="A44" t="s">
        <v>377</v>
      </c>
      <c r="B44" t="s">
        <v>875</v>
      </c>
      <c r="C44" t="s">
        <v>875</v>
      </c>
      <c r="D44" t="s">
        <v>36</v>
      </c>
      <c r="E44" t="s">
        <v>15</v>
      </c>
      <c r="F44" t="s">
        <v>21</v>
      </c>
      <c r="G44" t="s">
        <v>880</v>
      </c>
      <c r="I44">
        <v>1</v>
      </c>
      <c r="J44">
        <v>1</v>
      </c>
      <c r="K44" t="s">
        <v>243</v>
      </c>
      <c r="L44" t="s">
        <v>53</v>
      </c>
      <c r="N44" t="s">
        <v>244</v>
      </c>
      <c r="O44">
        <v>1</v>
      </c>
      <c r="P44" t="s">
        <v>40</v>
      </c>
      <c r="R44" t="s">
        <v>245</v>
      </c>
      <c r="S44" t="s">
        <v>246</v>
      </c>
      <c r="V44" t="s">
        <v>668</v>
      </c>
    </row>
    <row r="45" spans="1:22">
      <c r="A45" t="s">
        <v>378</v>
      </c>
      <c r="D45" t="s">
        <v>205</v>
      </c>
      <c r="E45" t="s">
        <v>15</v>
      </c>
      <c r="F45" t="s">
        <v>14</v>
      </c>
      <c r="G45" t="s">
        <v>881</v>
      </c>
      <c r="I45">
        <v>41</v>
      </c>
      <c r="J45">
        <v>9</v>
      </c>
      <c r="K45" t="s">
        <v>113</v>
      </c>
      <c r="L45" t="s">
        <v>125</v>
      </c>
      <c r="N45" t="s">
        <v>113</v>
      </c>
      <c r="O45">
        <v>2</v>
      </c>
      <c r="P45" t="s">
        <v>50</v>
      </c>
      <c r="S45" t="s">
        <v>882</v>
      </c>
      <c r="V45" t="s">
        <v>883</v>
      </c>
    </row>
    <row r="46" spans="1:22">
      <c r="A46" t="s">
        <v>379</v>
      </c>
      <c r="D46" t="s">
        <v>23</v>
      </c>
      <c r="E46" t="s">
        <v>43</v>
      </c>
      <c r="F46" t="s">
        <v>14</v>
      </c>
      <c r="I46" t="s">
        <v>827</v>
      </c>
      <c r="J46">
        <v>0</v>
      </c>
      <c r="L46" t="s">
        <v>125</v>
      </c>
      <c r="N46" t="s">
        <v>884</v>
      </c>
      <c r="O46">
        <v>2</v>
      </c>
      <c r="P46" t="s">
        <v>70</v>
      </c>
      <c r="R46" t="s">
        <v>796</v>
      </c>
      <c r="S46" t="s">
        <v>70</v>
      </c>
      <c r="V46" t="s">
        <v>797</v>
      </c>
    </row>
    <row r="47" spans="1:22">
      <c r="A47" t="s">
        <v>380</v>
      </c>
      <c r="D47" t="s">
        <v>42</v>
      </c>
      <c r="E47" t="s">
        <v>104</v>
      </c>
      <c r="F47" t="s">
        <v>14</v>
      </c>
      <c r="L47" t="s">
        <v>98</v>
      </c>
      <c r="M47" t="s">
        <v>37</v>
      </c>
      <c r="N47" t="s">
        <v>203</v>
      </c>
      <c r="O47">
        <v>1</v>
      </c>
      <c r="P47" t="s">
        <v>40</v>
      </c>
      <c r="R47" t="s">
        <v>135</v>
      </c>
      <c r="S47" t="s">
        <v>247</v>
      </c>
      <c r="V47" t="s">
        <v>51</v>
      </c>
    </row>
    <row r="48" spans="1:22">
      <c r="A48" t="s">
        <v>381</v>
      </c>
      <c r="D48" t="s">
        <v>42</v>
      </c>
      <c r="E48" t="s">
        <v>104</v>
      </c>
      <c r="F48" t="s">
        <v>14</v>
      </c>
      <c r="I48">
        <v>4</v>
      </c>
      <c r="J48">
        <v>1</v>
      </c>
      <c r="L48" t="s">
        <v>44</v>
      </c>
      <c r="N48" t="s">
        <v>141</v>
      </c>
      <c r="O48">
        <v>1</v>
      </c>
      <c r="P48" t="s">
        <v>47</v>
      </c>
      <c r="R48" t="s">
        <v>71</v>
      </c>
      <c r="S48" t="s">
        <v>47</v>
      </c>
      <c r="V48" t="s">
        <v>51</v>
      </c>
    </row>
    <row r="49" spans="1:22">
      <c r="A49" t="s">
        <v>382</v>
      </c>
      <c r="D49" t="s">
        <v>42</v>
      </c>
      <c r="E49" t="s">
        <v>22</v>
      </c>
      <c r="F49" t="s">
        <v>14</v>
      </c>
      <c r="I49">
        <v>6</v>
      </c>
      <c r="J49">
        <v>2</v>
      </c>
      <c r="L49" t="s">
        <v>670</v>
      </c>
      <c r="N49" t="s">
        <v>248</v>
      </c>
      <c r="O49">
        <v>1</v>
      </c>
      <c r="P49" t="s">
        <v>40</v>
      </c>
      <c r="R49" t="s">
        <v>71</v>
      </c>
      <c r="S49" t="s">
        <v>40</v>
      </c>
      <c r="V49" t="s">
        <v>51</v>
      </c>
    </row>
    <row r="50" spans="1:22">
      <c r="A50" t="s">
        <v>383</v>
      </c>
      <c r="D50" t="s">
        <v>205</v>
      </c>
      <c r="E50" t="s">
        <v>22</v>
      </c>
      <c r="F50" t="s">
        <v>14</v>
      </c>
      <c r="I50">
        <v>2</v>
      </c>
      <c r="J50">
        <v>0</v>
      </c>
      <c r="L50" t="s">
        <v>671</v>
      </c>
      <c r="N50" t="s">
        <v>250</v>
      </c>
      <c r="O50" t="s">
        <v>885</v>
      </c>
      <c r="P50" t="s">
        <v>47</v>
      </c>
      <c r="R50" t="s">
        <v>40</v>
      </c>
      <c r="S50" t="s">
        <v>47</v>
      </c>
      <c r="V50" t="s">
        <v>51</v>
      </c>
    </row>
    <row r="51" spans="1:22">
      <c r="A51" t="s">
        <v>384</v>
      </c>
      <c r="D51" t="s">
        <v>42</v>
      </c>
      <c r="E51" t="s">
        <v>22</v>
      </c>
      <c r="F51" t="s">
        <v>14</v>
      </c>
      <c r="I51" t="s">
        <v>128</v>
      </c>
      <c r="J51" t="s">
        <v>128</v>
      </c>
      <c r="L51" t="s">
        <v>98</v>
      </c>
      <c r="M51" t="s">
        <v>181</v>
      </c>
      <c r="N51" t="s">
        <v>146</v>
      </c>
      <c r="O51">
        <v>1</v>
      </c>
      <c r="P51" t="s">
        <v>40</v>
      </c>
      <c r="R51" t="s">
        <v>40</v>
      </c>
      <c r="S51" t="s">
        <v>40</v>
      </c>
      <c r="T51" t="s">
        <v>128</v>
      </c>
      <c r="V51" t="s">
        <v>51</v>
      </c>
    </row>
    <row r="52" spans="1:22">
      <c r="A52" t="s">
        <v>385</v>
      </c>
      <c r="D52" t="s">
        <v>42</v>
      </c>
      <c r="E52" t="s">
        <v>22</v>
      </c>
      <c r="F52" t="s">
        <v>14</v>
      </c>
      <c r="I52">
        <v>5</v>
      </c>
      <c r="J52">
        <v>0</v>
      </c>
      <c r="L52" t="s">
        <v>98</v>
      </c>
      <c r="N52" t="s">
        <v>131</v>
      </c>
      <c r="O52">
        <v>2</v>
      </c>
      <c r="P52" t="s">
        <v>251</v>
      </c>
      <c r="R52" t="s">
        <v>252</v>
      </c>
      <c r="S52" t="s">
        <v>40</v>
      </c>
      <c r="V52" t="s">
        <v>51</v>
      </c>
    </row>
    <row r="53" spans="1:22">
      <c r="A53" t="s">
        <v>386</v>
      </c>
      <c r="D53" t="s">
        <v>42</v>
      </c>
      <c r="E53" t="s">
        <v>104</v>
      </c>
      <c r="F53" t="s">
        <v>14</v>
      </c>
      <c r="L53" t="s">
        <v>98</v>
      </c>
      <c r="M53" t="s">
        <v>48</v>
      </c>
      <c r="N53" t="s">
        <v>248</v>
      </c>
      <c r="O53">
        <v>1</v>
      </c>
      <c r="P53" t="s">
        <v>103</v>
      </c>
      <c r="Q53" t="s">
        <v>780</v>
      </c>
      <c r="R53" t="s">
        <v>135</v>
      </c>
      <c r="S53" t="s">
        <v>253</v>
      </c>
      <c r="V53" t="s">
        <v>627</v>
      </c>
    </row>
    <row r="54" spans="1:22">
      <c r="A54" t="s">
        <v>387</v>
      </c>
      <c r="B54" t="s">
        <v>128</v>
      </c>
      <c r="D54" t="s">
        <v>23</v>
      </c>
      <c r="E54" t="s">
        <v>35</v>
      </c>
      <c r="F54" t="s">
        <v>14</v>
      </c>
      <c r="G54" t="s">
        <v>886</v>
      </c>
      <c r="I54">
        <v>10</v>
      </c>
      <c r="J54">
        <v>7</v>
      </c>
      <c r="K54" t="s">
        <v>203</v>
      </c>
      <c r="L54" t="s">
        <v>130</v>
      </c>
      <c r="N54" t="s">
        <v>235</v>
      </c>
      <c r="O54">
        <v>1</v>
      </c>
      <c r="P54" t="s">
        <v>40</v>
      </c>
      <c r="R54" t="s">
        <v>132</v>
      </c>
      <c r="S54" t="s">
        <v>628</v>
      </c>
      <c r="T54" t="s">
        <v>128</v>
      </c>
      <c r="V54" t="s">
        <v>629</v>
      </c>
    </row>
    <row r="55" spans="1:22">
      <c r="A55" t="s">
        <v>388</v>
      </c>
      <c r="D55" t="s">
        <v>23</v>
      </c>
      <c r="E55" t="s">
        <v>22</v>
      </c>
      <c r="F55" t="s">
        <v>14</v>
      </c>
      <c r="G55" t="s">
        <v>672</v>
      </c>
      <c r="I55">
        <v>3</v>
      </c>
      <c r="J55">
        <v>0</v>
      </c>
      <c r="L55" t="s">
        <v>44</v>
      </c>
      <c r="N55" t="s">
        <v>141</v>
      </c>
      <c r="O55">
        <v>1</v>
      </c>
      <c r="P55" t="s">
        <v>40</v>
      </c>
      <c r="R55" t="s">
        <v>40</v>
      </c>
      <c r="S55" t="s">
        <v>47</v>
      </c>
      <c r="V55" t="s">
        <v>51</v>
      </c>
    </row>
    <row r="56" spans="1:22">
      <c r="A56" t="s">
        <v>389</v>
      </c>
      <c r="B56" t="s">
        <v>204</v>
      </c>
      <c r="C56" t="s">
        <v>204</v>
      </c>
      <c r="D56" t="s">
        <v>205</v>
      </c>
      <c r="E56" t="s">
        <v>104</v>
      </c>
      <c r="F56" t="s">
        <v>21</v>
      </c>
      <c r="G56" t="s">
        <v>673</v>
      </c>
      <c r="H56" t="s">
        <v>204</v>
      </c>
      <c r="I56">
        <v>1</v>
      </c>
      <c r="J56">
        <v>1</v>
      </c>
      <c r="L56" t="s">
        <v>44</v>
      </c>
      <c r="N56" t="s">
        <v>99</v>
      </c>
      <c r="O56">
        <v>1</v>
      </c>
      <c r="P56" t="s">
        <v>40</v>
      </c>
      <c r="R56" t="s">
        <v>71</v>
      </c>
      <c r="S56" t="s">
        <v>40</v>
      </c>
      <c r="T56" t="s">
        <v>204</v>
      </c>
      <c r="V56" t="s">
        <v>51</v>
      </c>
    </row>
    <row r="57" spans="1:22">
      <c r="A57" t="s">
        <v>390</v>
      </c>
      <c r="B57" t="s">
        <v>204</v>
      </c>
      <c r="C57" t="s">
        <v>204</v>
      </c>
      <c r="D57">
        <v>2</v>
      </c>
      <c r="E57">
        <v>0</v>
      </c>
      <c r="F57" t="s">
        <v>14</v>
      </c>
      <c r="G57" t="s">
        <v>328</v>
      </c>
      <c r="I57">
        <v>4</v>
      </c>
      <c r="J57">
        <v>1</v>
      </c>
      <c r="L57" t="s">
        <v>98</v>
      </c>
      <c r="M57" t="s">
        <v>674</v>
      </c>
      <c r="N57" t="s">
        <v>675</v>
      </c>
      <c r="O57">
        <v>4</v>
      </c>
      <c r="P57" t="s">
        <v>40</v>
      </c>
      <c r="R57" t="s">
        <v>254</v>
      </c>
      <c r="S57" t="s">
        <v>40</v>
      </c>
      <c r="T57" t="s">
        <v>204</v>
      </c>
      <c r="V57" t="s">
        <v>51</v>
      </c>
    </row>
    <row r="58" spans="1:22">
      <c r="A58" t="s">
        <v>391</v>
      </c>
      <c r="E58" t="s">
        <v>35</v>
      </c>
      <c r="F58" t="s">
        <v>28</v>
      </c>
      <c r="G58" t="s">
        <v>798</v>
      </c>
      <c r="I58">
        <v>4</v>
      </c>
      <c r="J58">
        <v>2</v>
      </c>
      <c r="K58" t="s">
        <v>799</v>
      </c>
      <c r="L58" t="s">
        <v>98</v>
      </c>
      <c r="M58" t="s">
        <v>120</v>
      </c>
      <c r="N58" t="s">
        <v>887</v>
      </c>
      <c r="O58">
        <v>1</v>
      </c>
      <c r="P58" t="s">
        <v>40</v>
      </c>
      <c r="R58" t="s">
        <v>630</v>
      </c>
      <c r="S58" t="s">
        <v>888</v>
      </c>
    </row>
    <row r="59" spans="1:22">
      <c r="A59" t="s">
        <v>392</v>
      </c>
      <c r="D59" t="s">
        <v>42</v>
      </c>
      <c r="E59" t="s">
        <v>104</v>
      </c>
      <c r="F59" t="s">
        <v>14</v>
      </c>
      <c r="L59" t="s">
        <v>98</v>
      </c>
      <c r="M59" t="s">
        <v>33</v>
      </c>
      <c r="N59" t="s">
        <v>131</v>
      </c>
      <c r="O59">
        <v>1</v>
      </c>
      <c r="P59" t="s">
        <v>47</v>
      </c>
      <c r="R59" t="s">
        <v>40</v>
      </c>
      <c r="S59" t="s">
        <v>40</v>
      </c>
      <c r="V59" t="s">
        <v>51</v>
      </c>
    </row>
    <row r="60" spans="1:22">
      <c r="A60" t="s">
        <v>393</v>
      </c>
      <c r="D60" t="s">
        <v>42</v>
      </c>
      <c r="E60" t="s">
        <v>22</v>
      </c>
      <c r="F60" t="s">
        <v>14</v>
      </c>
      <c r="I60">
        <v>2</v>
      </c>
      <c r="J60">
        <v>0</v>
      </c>
      <c r="L60" t="s">
        <v>676</v>
      </c>
      <c r="M60" t="s">
        <v>311</v>
      </c>
      <c r="N60" t="s">
        <v>118</v>
      </c>
      <c r="O60">
        <v>1</v>
      </c>
      <c r="P60" t="s">
        <v>40</v>
      </c>
      <c r="R60" t="s">
        <v>135</v>
      </c>
      <c r="S60" t="s">
        <v>40</v>
      </c>
      <c r="V60" t="s">
        <v>51</v>
      </c>
    </row>
    <row r="61" spans="1:22">
      <c r="A61" t="s">
        <v>394</v>
      </c>
      <c r="D61" t="s">
        <v>42</v>
      </c>
      <c r="E61" t="s">
        <v>104</v>
      </c>
      <c r="F61" t="s">
        <v>14</v>
      </c>
      <c r="I61">
        <v>3</v>
      </c>
      <c r="J61">
        <v>2</v>
      </c>
      <c r="K61" t="s">
        <v>118</v>
      </c>
      <c r="L61" t="s">
        <v>98</v>
      </c>
      <c r="N61" t="s">
        <v>124</v>
      </c>
      <c r="O61">
        <v>3</v>
      </c>
      <c r="P61" t="s">
        <v>47</v>
      </c>
      <c r="R61" t="s">
        <v>631</v>
      </c>
      <c r="S61" t="s">
        <v>40</v>
      </c>
      <c r="V61" t="s">
        <v>51</v>
      </c>
    </row>
    <row r="62" spans="1:22">
      <c r="A62" t="s">
        <v>395</v>
      </c>
      <c r="D62" t="s">
        <v>23</v>
      </c>
      <c r="E62" t="s">
        <v>104</v>
      </c>
      <c r="F62" t="s">
        <v>21</v>
      </c>
      <c r="I62">
        <v>1</v>
      </c>
      <c r="J62">
        <v>0</v>
      </c>
      <c r="L62" t="s">
        <v>670</v>
      </c>
      <c r="N62" t="s">
        <v>131</v>
      </c>
      <c r="O62">
        <v>1</v>
      </c>
      <c r="P62" t="s">
        <v>40</v>
      </c>
      <c r="R62" t="s">
        <v>132</v>
      </c>
      <c r="S62" t="s">
        <v>800</v>
      </c>
      <c r="V62" t="s">
        <v>255</v>
      </c>
    </row>
    <row r="63" spans="1:22">
      <c r="A63" t="s">
        <v>396</v>
      </c>
      <c r="D63" t="s">
        <v>36</v>
      </c>
      <c r="E63" t="s">
        <v>22</v>
      </c>
      <c r="F63" t="s">
        <v>14</v>
      </c>
      <c r="I63">
        <v>1</v>
      </c>
      <c r="J63">
        <v>1</v>
      </c>
      <c r="L63" t="s">
        <v>625</v>
      </c>
      <c r="N63" t="s">
        <v>889</v>
      </c>
      <c r="O63">
        <v>3</v>
      </c>
      <c r="P63" t="s">
        <v>40</v>
      </c>
      <c r="R63" t="s">
        <v>318</v>
      </c>
      <c r="S63" t="s">
        <v>890</v>
      </c>
      <c r="V63" t="s">
        <v>51</v>
      </c>
    </row>
    <row r="64" spans="1:22">
      <c r="A64" t="s">
        <v>397</v>
      </c>
      <c r="D64" t="s">
        <v>42</v>
      </c>
      <c r="I64">
        <v>1</v>
      </c>
      <c r="J64">
        <v>1</v>
      </c>
      <c r="K64" t="s">
        <v>110</v>
      </c>
      <c r="L64" t="s">
        <v>130</v>
      </c>
      <c r="N64" t="s">
        <v>110</v>
      </c>
      <c r="O64">
        <v>1</v>
      </c>
      <c r="P64" t="s">
        <v>40</v>
      </c>
      <c r="R64" t="s">
        <v>132</v>
      </c>
      <c r="S64" t="s">
        <v>40</v>
      </c>
      <c r="V64" t="s">
        <v>51</v>
      </c>
    </row>
    <row r="65" spans="1:22">
      <c r="A65" t="s">
        <v>398</v>
      </c>
      <c r="B65" t="s">
        <v>128</v>
      </c>
      <c r="D65" t="s">
        <v>42</v>
      </c>
      <c r="E65" t="s">
        <v>22</v>
      </c>
      <c r="F65" t="s">
        <v>14</v>
      </c>
      <c r="I65">
        <v>3</v>
      </c>
      <c r="J65">
        <v>0</v>
      </c>
      <c r="L65" t="s">
        <v>98</v>
      </c>
      <c r="M65" t="s">
        <v>249</v>
      </c>
      <c r="N65" t="s">
        <v>186</v>
      </c>
      <c r="O65">
        <v>2</v>
      </c>
      <c r="P65" t="s">
        <v>40</v>
      </c>
      <c r="R65" t="s">
        <v>40</v>
      </c>
      <c r="S65" t="s">
        <v>47</v>
      </c>
      <c r="V65" t="s">
        <v>51</v>
      </c>
    </row>
    <row r="66" spans="1:22">
      <c r="A66" t="s">
        <v>399</v>
      </c>
      <c r="D66" t="s">
        <v>36</v>
      </c>
      <c r="E66" t="s">
        <v>196</v>
      </c>
      <c r="F66" t="s">
        <v>14</v>
      </c>
      <c r="G66" t="s">
        <v>891</v>
      </c>
      <c r="I66">
        <v>12</v>
      </c>
      <c r="J66">
        <v>7</v>
      </c>
      <c r="K66" t="s">
        <v>38</v>
      </c>
      <c r="L66" t="s">
        <v>130</v>
      </c>
      <c r="N66" t="s">
        <v>102</v>
      </c>
      <c r="O66">
        <v>1</v>
      </c>
      <c r="P66" t="s">
        <v>47</v>
      </c>
      <c r="R66" t="s">
        <v>256</v>
      </c>
      <c r="S66" t="s">
        <v>47</v>
      </c>
      <c r="V66" t="s">
        <v>51</v>
      </c>
    </row>
    <row r="67" spans="1:22">
      <c r="A67" t="s">
        <v>400</v>
      </c>
      <c r="B67" t="s">
        <v>204</v>
      </c>
      <c r="D67" t="s">
        <v>42</v>
      </c>
      <c r="E67" t="s">
        <v>196</v>
      </c>
      <c r="F67" t="s">
        <v>28</v>
      </c>
      <c r="G67" t="s">
        <v>149</v>
      </c>
      <c r="H67" t="s">
        <v>204</v>
      </c>
      <c r="I67">
        <v>12</v>
      </c>
      <c r="J67">
        <v>6</v>
      </c>
      <c r="K67" t="s">
        <v>180</v>
      </c>
      <c r="L67" t="s">
        <v>130</v>
      </c>
      <c r="N67" t="s">
        <v>143</v>
      </c>
      <c r="O67" t="s">
        <v>764</v>
      </c>
      <c r="P67" t="s">
        <v>40</v>
      </c>
      <c r="R67" t="s">
        <v>71</v>
      </c>
      <c r="S67" t="s">
        <v>236</v>
      </c>
      <c r="T67" t="s">
        <v>204</v>
      </c>
      <c r="V67" t="s">
        <v>51</v>
      </c>
    </row>
    <row r="68" spans="1:22">
      <c r="A68" t="s">
        <v>401</v>
      </c>
      <c r="B68" t="s">
        <v>204</v>
      </c>
      <c r="D68" t="s">
        <v>36</v>
      </c>
      <c r="E68" t="s">
        <v>196</v>
      </c>
      <c r="F68" t="s">
        <v>14</v>
      </c>
      <c r="G68" t="s">
        <v>892</v>
      </c>
      <c r="I68">
        <v>2</v>
      </c>
      <c r="J68">
        <v>1</v>
      </c>
      <c r="K68" t="s">
        <v>257</v>
      </c>
      <c r="L68" t="s">
        <v>145</v>
      </c>
      <c r="M68" t="s">
        <v>893</v>
      </c>
      <c r="N68" t="s">
        <v>894</v>
      </c>
      <c r="O68" t="s">
        <v>183</v>
      </c>
      <c r="P68" t="s">
        <v>47</v>
      </c>
      <c r="R68" t="s">
        <v>895</v>
      </c>
      <c r="S68" t="s">
        <v>677</v>
      </c>
      <c r="V68" t="s">
        <v>51</v>
      </c>
    </row>
    <row r="69" spans="1:22">
      <c r="A69" t="s">
        <v>402</v>
      </c>
      <c r="B69" t="s">
        <v>875</v>
      </c>
      <c r="D69" t="s">
        <v>36</v>
      </c>
      <c r="E69" t="s">
        <v>22</v>
      </c>
      <c r="F69" t="s">
        <v>14</v>
      </c>
      <c r="G69" t="s">
        <v>801</v>
      </c>
      <c r="I69">
        <v>7</v>
      </c>
      <c r="J69">
        <v>1</v>
      </c>
      <c r="L69" t="s">
        <v>130</v>
      </c>
      <c r="N69" t="s">
        <v>220</v>
      </c>
      <c r="O69">
        <v>1</v>
      </c>
      <c r="P69" t="s">
        <v>40</v>
      </c>
      <c r="R69" t="s">
        <v>71</v>
      </c>
      <c r="S69" t="s">
        <v>47</v>
      </c>
      <c r="T69" t="s">
        <v>875</v>
      </c>
      <c r="V69" t="s">
        <v>51</v>
      </c>
    </row>
    <row r="70" spans="1:22">
      <c r="A70" t="s">
        <v>403</v>
      </c>
      <c r="B70" t="s">
        <v>658</v>
      </c>
      <c r="D70" t="s">
        <v>23</v>
      </c>
      <c r="E70" t="s">
        <v>196</v>
      </c>
      <c r="F70" t="s">
        <v>14</v>
      </c>
      <c r="G70" t="s">
        <v>896</v>
      </c>
      <c r="H70" t="s">
        <v>897</v>
      </c>
      <c r="I70">
        <v>1</v>
      </c>
      <c r="J70">
        <v>1</v>
      </c>
      <c r="L70" t="s">
        <v>130</v>
      </c>
      <c r="M70" t="s">
        <v>898</v>
      </c>
      <c r="N70" t="s">
        <v>678</v>
      </c>
      <c r="O70">
        <v>3</v>
      </c>
      <c r="P70" t="s">
        <v>40</v>
      </c>
      <c r="R70" t="s">
        <v>31</v>
      </c>
      <c r="S70" t="s">
        <v>40</v>
      </c>
      <c r="T70" t="s">
        <v>658</v>
      </c>
      <c r="U70" t="s">
        <v>658</v>
      </c>
      <c r="V70" t="s">
        <v>51</v>
      </c>
    </row>
    <row r="71" spans="1:22">
      <c r="A71" t="s">
        <v>404</v>
      </c>
      <c r="D71" t="s">
        <v>42</v>
      </c>
      <c r="E71" t="s">
        <v>22</v>
      </c>
      <c r="F71" t="s">
        <v>14</v>
      </c>
      <c r="I71">
        <v>4</v>
      </c>
      <c r="J71">
        <v>0</v>
      </c>
      <c r="L71" t="s">
        <v>44</v>
      </c>
      <c r="N71" t="s">
        <v>142</v>
      </c>
      <c r="O71">
        <v>1</v>
      </c>
      <c r="P71" t="s">
        <v>47</v>
      </c>
      <c r="R71" t="s">
        <v>71</v>
      </c>
      <c r="S71" t="s">
        <v>47</v>
      </c>
      <c r="V71" t="s">
        <v>51</v>
      </c>
    </row>
    <row r="72" spans="1:22">
      <c r="A72" t="s">
        <v>405</v>
      </c>
      <c r="B72" t="s">
        <v>128</v>
      </c>
      <c r="D72" t="s">
        <v>42</v>
      </c>
      <c r="E72" t="s">
        <v>196</v>
      </c>
      <c r="F72" t="s">
        <v>14</v>
      </c>
      <c r="G72" t="s">
        <v>679</v>
      </c>
      <c r="I72">
        <v>3</v>
      </c>
      <c r="J72">
        <v>2</v>
      </c>
      <c r="K72" t="s">
        <v>258</v>
      </c>
      <c r="L72" t="s">
        <v>670</v>
      </c>
      <c r="N72" t="s">
        <v>117</v>
      </c>
      <c r="O72" t="s">
        <v>899</v>
      </c>
      <c r="P72" t="s">
        <v>259</v>
      </c>
      <c r="R72" t="s">
        <v>132</v>
      </c>
      <c r="S72" t="s">
        <v>260</v>
      </c>
      <c r="T72" t="s">
        <v>128</v>
      </c>
      <c r="V72" t="s">
        <v>51</v>
      </c>
    </row>
    <row r="73" spans="1:22">
      <c r="A73" t="s">
        <v>406</v>
      </c>
      <c r="D73" t="s">
        <v>42</v>
      </c>
      <c r="E73" t="s">
        <v>104</v>
      </c>
      <c r="F73" t="s">
        <v>14</v>
      </c>
      <c r="G73" t="s">
        <v>149</v>
      </c>
      <c r="I73">
        <v>1</v>
      </c>
      <c r="J73">
        <v>1</v>
      </c>
      <c r="K73" t="s">
        <v>187</v>
      </c>
      <c r="L73" t="s">
        <v>130</v>
      </c>
      <c r="N73" t="s">
        <v>154</v>
      </c>
      <c r="O73">
        <v>1</v>
      </c>
      <c r="P73" t="s">
        <v>20</v>
      </c>
      <c r="R73" t="s">
        <v>132</v>
      </c>
      <c r="S73" t="s">
        <v>680</v>
      </c>
      <c r="V73" t="s">
        <v>51</v>
      </c>
    </row>
    <row r="74" spans="1:22">
      <c r="A74" t="s">
        <v>407</v>
      </c>
      <c r="B74" t="s">
        <v>128</v>
      </c>
      <c r="D74" t="s">
        <v>23</v>
      </c>
      <c r="E74" t="s">
        <v>22</v>
      </c>
      <c r="F74" t="s">
        <v>14</v>
      </c>
      <c r="I74">
        <v>4</v>
      </c>
      <c r="J74">
        <v>0</v>
      </c>
      <c r="L74" t="s">
        <v>681</v>
      </c>
      <c r="N74" t="s">
        <v>105</v>
      </c>
      <c r="O74">
        <v>1</v>
      </c>
      <c r="P74" t="s">
        <v>40</v>
      </c>
      <c r="R74" t="s">
        <v>261</v>
      </c>
      <c r="S74" t="s">
        <v>40</v>
      </c>
      <c r="V74" t="s">
        <v>51</v>
      </c>
    </row>
    <row r="75" spans="1:22">
      <c r="A75" t="s">
        <v>408</v>
      </c>
      <c r="B75" t="s">
        <v>875</v>
      </c>
      <c r="D75" t="s">
        <v>900</v>
      </c>
      <c r="E75" t="s">
        <v>15</v>
      </c>
      <c r="F75" t="s">
        <v>28</v>
      </c>
      <c r="G75" t="s">
        <v>901</v>
      </c>
      <c r="I75" t="s">
        <v>902</v>
      </c>
      <c r="J75" t="s">
        <v>903</v>
      </c>
      <c r="K75" t="s">
        <v>904</v>
      </c>
      <c r="L75" t="s">
        <v>130</v>
      </c>
      <c r="N75" t="s">
        <v>179</v>
      </c>
      <c r="O75" t="s">
        <v>905</v>
      </c>
      <c r="P75" t="s">
        <v>40</v>
      </c>
      <c r="R75" t="s">
        <v>132</v>
      </c>
      <c r="S75" t="s">
        <v>40</v>
      </c>
      <c r="T75" t="s">
        <v>875</v>
      </c>
      <c r="V75" t="s">
        <v>632</v>
      </c>
    </row>
    <row r="76" spans="1:22">
      <c r="A76" t="s">
        <v>409</v>
      </c>
      <c r="D76" t="s">
        <v>205</v>
      </c>
      <c r="E76" t="s">
        <v>104</v>
      </c>
      <c r="F76" t="s">
        <v>21</v>
      </c>
      <c r="I76">
        <v>1</v>
      </c>
      <c r="J76">
        <v>0</v>
      </c>
      <c r="L76" t="s">
        <v>44</v>
      </c>
      <c r="N76" t="s">
        <v>262</v>
      </c>
      <c r="O76">
        <v>1</v>
      </c>
      <c r="P76" t="s">
        <v>47</v>
      </c>
      <c r="R76" t="s">
        <v>40</v>
      </c>
      <c r="S76" t="s">
        <v>40</v>
      </c>
      <c r="V76" t="s">
        <v>51</v>
      </c>
    </row>
    <row r="77" spans="1:22">
      <c r="A77" t="s">
        <v>410</v>
      </c>
      <c r="B77" t="s">
        <v>204</v>
      </c>
      <c r="C77" t="s">
        <v>204</v>
      </c>
      <c r="D77" t="s">
        <v>42</v>
      </c>
      <c r="E77" t="s">
        <v>196</v>
      </c>
      <c r="F77" t="s">
        <v>28</v>
      </c>
      <c r="G77" t="s">
        <v>204</v>
      </c>
      <c r="H77" t="s">
        <v>204</v>
      </c>
      <c r="I77">
        <v>3</v>
      </c>
      <c r="J77">
        <v>1</v>
      </c>
      <c r="K77" t="s">
        <v>263</v>
      </c>
      <c r="L77" t="s">
        <v>98</v>
      </c>
      <c r="M77" t="s">
        <v>120</v>
      </c>
      <c r="N77" t="s">
        <v>138</v>
      </c>
      <c r="O77">
        <v>1</v>
      </c>
      <c r="P77" t="s">
        <v>40</v>
      </c>
      <c r="Q77" t="s">
        <v>204</v>
      </c>
      <c r="R77" t="s">
        <v>135</v>
      </c>
      <c r="S77" t="s">
        <v>906</v>
      </c>
      <c r="T77" t="s">
        <v>204</v>
      </c>
      <c r="U77" t="s">
        <v>204</v>
      </c>
      <c r="V77" t="s">
        <v>51</v>
      </c>
    </row>
    <row r="78" spans="1:22">
      <c r="A78" t="s">
        <v>411</v>
      </c>
      <c r="D78" t="s">
        <v>205</v>
      </c>
      <c r="E78" t="s">
        <v>196</v>
      </c>
      <c r="F78" t="s">
        <v>14</v>
      </c>
      <c r="G78" t="s">
        <v>802</v>
      </c>
      <c r="I78">
        <v>5</v>
      </c>
      <c r="J78">
        <v>2</v>
      </c>
      <c r="K78" t="s">
        <v>907</v>
      </c>
      <c r="L78" t="s">
        <v>130</v>
      </c>
      <c r="N78" t="s">
        <v>264</v>
      </c>
      <c r="O78">
        <v>1</v>
      </c>
      <c r="P78" t="s">
        <v>40</v>
      </c>
      <c r="R78" t="s">
        <v>132</v>
      </c>
      <c r="S78" t="s">
        <v>40</v>
      </c>
      <c r="V78" t="s">
        <v>51</v>
      </c>
    </row>
    <row r="79" spans="1:22">
      <c r="A79" t="s">
        <v>412</v>
      </c>
      <c r="G79" t="s">
        <v>633</v>
      </c>
      <c r="I79">
        <v>16</v>
      </c>
      <c r="J79">
        <v>5</v>
      </c>
      <c r="K79" t="s">
        <v>265</v>
      </c>
      <c r="L79" t="s">
        <v>625</v>
      </c>
      <c r="N79" t="s">
        <v>803</v>
      </c>
      <c r="O79" t="s">
        <v>183</v>
      </c>
      <c r="P79" t="s">
        <v>682</v>
      </c>
      <c r="R79" t="s">
        <v>135</v>
      </c>
      <c r="S79" t="s">
        <v>266</v>
      </c>
      <c r="V79" t="s">
        <v>908</v>
      </c>
    </row>
    <row r="80" spans="1:22">
      <c r="A80" t="s">
        <v>413</v>
      </c>
      <c r="D80" t="s">
        <v>205</v>
      </c>
      <c r="E80" t="s">
        <v>196</v>
      </c>
      <c r="F80" t="s">
        <v>28</v>
      </c>
      <c r="G80" t="s">
        <v>267</v>
      </c>
      <c r="I80">
        <v>2</v>
      </c>
      <c r="J80">
        <v>2</v>
      </c>
      <c r="K80" t="s">
        <v>137</v>
      </c>
      <c r="L80" t="s">
        <v>130</v>
      </c>
      <c r="N80" t="s">
        <v>117</v>
      </c>
      <c r="O80">
        <v>1</v>
      </c>
      <c r="P80" t="s">
        <v>40</v>
      </c>
      <c r="R80" t="s">
        <v>135</v>
      </c>
      <c r="S80" t="s">
        <v>634</v>
      </c>
      <c r="V80" t="s">
        <v>635</v>
      </c>
    </row>
    <row r="81" spans="1:22">
      <c r="A81" t="s">
        <v>414</v>
      </c>
      <c r="D81" t="s">
        <v>42</v>
      </c>
      <c r="E81" t="s">
        <v>22</v>
      </c>
      <c r="F81" t="s">
        <v>14</v>
      </c>
      <c r="G81" t="s">
        <v>909</v>
      </c>
      <c r="I81">
        <v>1</v>
      </c>
      <c r="J81">
        <v>0</v>
      </c>
      <c r="L81" t="s">
        <v>17</v>
      </c>
      <c r="N81" t="s">
        <v>268</v>
      </c>
      <c r="O81">
        <v>1</v>
      </c>
      <c r="P81" t="s">
        <v>40</v>
      </c>
      <c r="R81" t="s">
        <v>132</v>
      </c>
      <c r="S81" t="s">
        <v>40</v>
      </c>
      <c r="V81" t="s">
        <v>51</v>
      </c>
    </row>
    <row r="82" spans="1:22">
      <c r="A82" t="s">
        <v>415</v>
      </c>
      <c r="B82" t="s">
        <v>128</v>
      </c>
      <c r="D82">
        <v>2</v>
      </c>
      <c r="E82">
        <v>1</v>
      </c>
      <c r="F82" t="s">
        <v>14</v>
      </c>
      <c r="G82" t="s">
        <v>910</v>
      </c>
      <c r="I82">
        <v>1</v>
      </c>
      <c r="J82">
        <v>1</v>
      </c>
      <c r="L82" t="s">
        <v>44</v>
      </c>
      <c r="M82" t="s">
        <v>911</v>
      </c>
      <c r="N82" t="s">
        <v>110</v>
      </c>
      <c r="O82">
        <v>2</v>
      </c>
      <c r="P82" t="s">
        <v>40</v>
      </c>
      <c r="R82" t="s">
        <v>135</v>
      </c>
      <c r="S82" t="s">
        <v>636</v>
      </c>
      <c r="T82" t="s">
        <v>128</v>
      </c>
      <c r="V82" t="s">
        <v>51</v>
      </c>
    </row>
    <row r="83" spans="1:22">
      <c r="A83" t="s">
        <v>416</v>
      </c>
      <c r="G83" t="s">
        <v>804</v>
      </c>
      <c r="I83" t="s">
        <v>912</v>
      </c>
      <c r="J83" t="s">
        <v>913</v>
      </c>
      <c r="K83" t="s">
        <v>914</v>
      </c>
      <c r="L83" t="s">
        <v>98</v>
      </c>
      <c r="M83" t="s">
        <v>269</v>
      </c>
      <c r="N83" t="s">
        <v>915</v>
      </c>
      <c r="P83" t="s">
        <v>47</v>
      </c>
      <c r="S83" t="s">
        <v>140</v>
      </c>
      <c r="V83" t="s">
        <v>270</v>
      </c>
    </row>
    <row r="84" spans="1:22">
      <c r="A84" t="s">
        <v>417</v>
      </c>
      <c r="D84" t="s">
        <v>42</v>
      </c>
      <c r="E84" t="s">
        <v>196</v>
      </c>
      <c r="G84" t="s">
        <v>916</v>
      </c>
      <c r="I84">
        <v>3</v>
      </c>
      <c r="J84">
        <v>2</v>
      </c>
      <c r="K84" t="s">
        <v>230</v>
      </c>
      <c r="L84" t="s">
        <v>130</v>
      </c>
      <c r="N84" t="s">
        <v>230</v>
      </c>
      <c r="O84">
        <v>1</v>
      </c>
      <c r="P84" t="s">
        <v>40</v>
      </c>
      <c r="R84" t="s">
        <v>40</v>
      </c>
      <c r="S84" t="s">
        <v>40</v>
      </c>
      <c r="V84" t="s">
        <v>51</v>
      </c>
    </row>
    <row r="85" spans="1:22">
      <c r="A85" t="s">
        <v>418</v>
      </c>
      <c r="D85" t="s">
        <v>42</v>
      </c>
      <c r="E85" t="s">
        <v>22</v>
      </c>
      <c r="F85" t="s">
        <v>14</v>
      </c>
      <c r="I85">
        <v>2</v>
      </c>
      <c r="J85">
        <v>1</v>
      </c>
      <c r="L85" t="s">
        <v>98</v>
      </c>
      <c r="M85" t="s">
        <v>215</v>
      </c>
      <c r="N85" t="s">
        <v>124</v>
      </c>
      <c r="O85">
        <v>1</v>
      </c>
      <c r="P85" t="s">
        <v>40</v>
      </c>
      <c r="R85" t="s">
        <v>40</v>
      </c>
      <c r="S85" t="s">
        <v>40</v>
      </c>
      <c r="V85" t="s">
        <v>51</v>
      </c>
    </row>
    <row r="86" spans="1:22">
      <c r="A86" t="s">
        <v>419</v>
      </c>
      <c r="B86" t="s">
        <v>128</v>
      </c>
      <c r="C86" t="s">
        <v>128</v>
      </c>
      <c r="D86" t="s">
        <v>42</v>
      </c>
      <c r="E86" t="s">
        <v>22</v>
      </c>
      <c r="F86" t="s">
        <v>14</v>
      </c>
      <c r="I86">
        <v>3</v>
      </c>
      <c r="J86">
        <v>0</v>
      </c>
      <c r="L86" t="s">
        <v>130</v>
      </c>
      <c r="M86" t="s">
        <v>311</v>
      </c>
      <c r="N86" t="s">
        <v>110</v>
      </c>
      <c r="O86">
        <v>1</v>
      </c>
      <c r="P86" t="s">
        <v>40</v>
      </c>
      <c r="R86" t="s">
        <v>40</v>
      </c>
      <c r="S86" t="s">
        <v>40</v>
      </c>
      <c r="T86" t="s">
        <v>128</v>
      </c>
      <c r="V86" t="s">
        <v>51</v>
      </c>
    </row>
    <row r="87" spans="1:22">
      <c r="A87" t="s">
        <v>420</v>
      </c>
      <c r="D87" t="s">
        <v>42</v>
      </c>
      <c r="E87" t="s">
        <v>104</v>
      </c>
      <c r="F87" t="s">
        <v>14</v>
      </c>
      <c r="I87">
        <v>1</v>
      </c>
      <c r="J87">
        <v>2</v>
      </c>
      <c r="L87" t="s">
        <v>130</v>
      </c>
      <c r="N87" t="s">
        <v>142</v>
      </c>
      <c r="O87">
        <v>1</v>
      </c>
      <c r="P87" t="s">
        <v>47</v>
      </c>
      <c r="R87" t="s">
        <v>71</v>
      </c>
      <c r="S87" t="s">
        <v>40</v>
      </c>
      <c r="V87" t="s">
        <v>51</v>
      </c>
    </row>
    <row r="88" spans="1:22">
      <c r="A88" t="s">
        <v>421</v>
      </c>
      <c r="D88" t="s">
        <v>205</v>
      </c>
      <c r="E88" t="s">
        <v>196</v>
      </c>
      <c r="F88" t="s">
        <v>28</v>
      </c>
      <c r="G88" t="s">
        <v>917</v>
      </c>
      <c r="I88">
        <v>10</v>
      </c>
      <c r="J88">
        <v>5</v>
      </c>
      <c r="K88" t="s">
        <v>271</v>
      </c>
      <c r="L88" t="s">
        <v>130</v>
      </c>
      <c r="N88" t="s">
        <v>805</v>
      </c>
      <c r="O88">
        <v>2</v>
      </c>
      <c r="P88" t="s">
        <v>683</v>
      </c>
      <c r="R88" t="s">
        <v>135</v>
      </c>
      <c r="S88" t="s">
        <v>272</v>
      </c>
      <c r="V88" t="s">
        <v>51</v>
      </c>
    </row>
    <row r="89" spans="1:22">
      <c r="A89" t="s">
        <v>422</v>
      </c>
      <c r="D89" t="s">
        <v>42</v>
      </c>
      <c r="E89" t="s">
        <v>35</v>
      </c>
      <c r="F89" t="s">
        <v>14</v>
      </c>
      <c r="G89" t="s">
        <v>918</v>
      </c>
      <c r="I89">
        <v>7</v>
      </c>
      <c r="J89">
        <v>3</v>
      </c>
      <c r="K89" t="s">
        <v>180</v>
      </c>
      <c r="L89" t="s">
        <v>98</v>
      </c>
      <c r="N89" t="s">
        <v>138</v>
      </c>
      <c r="O89">
        <v>1</v>
      </c>
      <c r="P89" t="s">
        <v>273</v>
      </c>
      <c r="R89" t="s">
        <v>135</v>
      </c>
      <c r="S89" t="s">
        <v>140</v>
      </c>
      <c r="V89" t="s">
        <v>51</v>
      </c>
    </row>
    <row r="90" spans="1:22">
      <c r="A90" t="s">
        <v>423</v>
      </c>
      <c r="D90" t="s">
        <v>205</v>
      </c>
      <c r="E90" t="s">
        <v>196</v>
      </c>
      <c r="F90" t="s">
        <v>28</v>
      </c>
      <c r="G90" t="s">
        <v>919</v>
      </c>
      <c r="I90">
        <v>3</v>
      </c>
      <c r="J90">
        <v>2</v>
      </c>
      <c r="K90" t="s">
        <v>144</v>
      </c>
      <c r="L90" t="s">
        <v>145</v>
      </c>
      <c r="M90" t="s">
        <v>806</v>
      </c>
      <c r="N90" t="s">
        <v>147</v>
      </c>
      <c r="O90">
        <v>4</v>
      </c>
      <c r="P90" t="s">
        <v>40</v>
      </c>
      <c r="R90" t="s">
        <v>920</v>
      </c>
      <c r="S90" t="s">
        <v>921</v>
      </c>
      <c r="V90" t="s">
        <v>51</v>
      </c>
    </row>
    <row r="91" spans="1:22">
      <c r="A91" t="s">
        <v>424</v>
      </c>
      <c r="D91" t="s">
        <v>42</v>
      </c>
      <c r="E91" t="s">
        <v>104</v>
      </c>
      <c r="F91" t="s">
        <v>14</v>
      </c>
      <c r="I91">
        <v>13</v>
      </c>
      <c r="J91">
        <v>1</v>
      </c>
      <c r="K91" t="s">
        <v>124</v>
      </c>
      <c r="L91" t="s">
        <v>130</v>
      </c>
      <c r="N91" t="s">
        <v>124</v>
      </c>
      <c r="O91">
        <v>1</v>
      </c>
      <c r="P91" t="s">
        <v>40</v>
      </c>
      <c r="R91" t="s">
        <v>132</v>
      </c>
      <c r="S91" t="s">
        <v>40</v>
      </c>
      <c r="V91" t="s">
        <v>51</v>
      </c>
    </row>
    <row r="92" spans="1:22">
      <c r="A92" t="s">
        <v>425</v>
      </c>
      <c r="D92" t="s">
        <v>42</v>
      </c>
      <c r="E92" t="s">
        <v>104</v>
      </c>
      <c r="F92" t="s">
        <v>14</v>
      </c>
      <c r="L92" t="s">
        <v>53</v>
      </c>
      <c r="N92" t="s">
        <v>268</v>
      </c>
      <c r="O92">
        <v>3</v>
      </c>
      <c r="P92" t="s">
        <v>40</v>
      </c>
      <c r="R92" t="s">
        <v>47</v>
      </c>
      <c r="S92" t="s">
        <v>47</v>
      </c>
      <c r="V92" t="s">
        <v>51</v>
      </c>
    </row>
    <row r="93" spans="1:22">
      <c r="A93" t="s">
        <v>426</v>
      </c>
      <c r="D93" t="s">
        <v>42</v>
      </c>
      <c r="E93" t="s">
        <v>104</v>
      </c>
      <c r="F93" t="s">
        <v>14</v>
      </c>
      <c r="I93">
        <v>2</v>
      </c>
      <c r="J93">
        <v>0</v>
      </c>
      <c r="L93" t="s">
        <v>130</v>
      </c>
      <c r="N93" t="s">
        <v>248</v>
      </c>
      <c r="O93">
        <v>1</v>
      </c>
      <c r="P93" t="s">
        <v>47</v>
      </c>
      <c r="R93" t="s">
        <v>274</v>
      </c>
      <c r="S93" t="s">
        <v>103</v>
      </c>
      <c r="V93" t="s">
        <v>54</v>
      </c>
    </row>
    <row r="94" spans="1:22">
      <c r="A94" t="s">
        <v>427</v>
      </c>
      <c r="D94" t="s">
        <v>42</v>
      </c>
      <c r="E94" t="s">
        <v>22</v>
      </c>
      <c r="F94" t="s">
        <v>14</v>
      </c>
      <c r="I94">
        <v>1</v>
      </c>
      <c r="J94">
        <v>1</v>
      </c>
      <c r="L94" t="s">
        <v>130</v>
      </c>
      <c r="N94" t="s">
        <v>122</v>
      </c>
      <c r="O94">
        <v>1</v>
      </c>
      <c r="P94" t="s">
        <v>57</v>
      </c>
      <c r="Q94" t="s">
        <v>684</v>
      </c>
      <c r="R94" t="s">
        <v>132</v>
      </c>
      <c r="S94" t="s">
        <v>40</v>
      </c>
      <c r="V94" t="s">
        <v>51</v>
      </c>
    </row>
    <row r="95" spans="1:22">
      <c r="A95" t="s">
        <v>428</v>
      </c>
      <c r="B95" t="s">
        <v>204</v>
      </c>
      <c r="C95" t="s">
        <v>204</v>
      </c>
      <c r="D95" t="s">
        <v>52</v>
      </c>
      <c r="E95" t="s">
        <v>22</v>
      </c>
      <c r="F95" t="s">
        <v>14</v>
      </c>
      <c r="G95" t="s">
        <v>922</v>
      </c>
      <c r="I95">
        <v>3</v>
      </c>
      <c r="J95">
        <v>1</v>
      </c>
      <c r="K95" t="s">
        <v>144</v>
      </c>
      <c r="L95" t="s">
        <v>676</v>
      </c>
      <c r="N95" t="s">
        <v>144</v>
      </c>
      <c r="O95">
        <v>1</v>
      </c>
      <c r="P95" t="s">
        <v>40</v>
      </c>
      <c r="R95" t="s">
        <v>275</v>
      </c>
      <c r="S95" t="s">
        <v>40</v>
      </c>
      <c r="V95" t="s">
        <v>51</v>
      </c>
    </row>
    <row r="96" spans="1:22">
      <c r="A96" t="s">
        <v>429</v>
      </c>
      <c r="D96" t="s">
        <v>42</v>
      </c>
      <c r="E96" t="s">
        <v>104</v>
      </c>
      <c r="F96" t="s">
        <v>14</v>
      </c>
      <c r="L96" t="s">
        <v>130</v>
      </c>
      <c r="N96" t="s">
        <v>142</v>
      </c>
      <c r="O96">
        <v>1</v>
      </c>
      <c r="P96" t="s">
        <v>40</v>
      </c>
      <c r="R96" t="s">
        <v>132</v>
      </c>
      <c r="S96" t="s">
        <v>40</v>
      </c>
      <c r="V96" t="s">
        <v>51</v>
      </c>
    </row>
    <row r="97" spans="1:22">
      <c r="A97" t="s">
        <v>430</v>
      </c>
      <c r="B97" t="s">
        <v>875</v>
      </c>
      <c r="D97" t="s">
        <v>205</v>
      </c>
      <c r="E97" t="s">
        <v>196</v>
      </c>
      <c r="F97" t="s">
        <v>21</v>
      </c>
      <c r="G97" t="s">
        <v>149</v>
      </c>
      <c r="I97">
        <v>2</v>
      </c>
      <c r="J97">
        <v>1</v>
      </c>
      <c r="L97" t="s">
        <v>98</v>
      </c>
      <c r="M97" t="s">
        <v>923</v>
      </c>
      <c r="N97" t="s">
        <v>248</v>
      </c>
      <c r="O97">
        <v>5</v>
      </c>
      <c r="P97" t="s">
        <v>40</v>
      </c>
      <c r="R97" t="s">
        <v>637</v>
      </c>
      <c r="S97" t="s">
        <v>276</v>
      </c>
      <c r="T97" t="s">
        <v>875</v>
      </c>
      <c r="V97" t="s">
        <v>51</v>
      </c>
    </row>
    <row r="98" spans="1:22">
      <c r="A98" t="s">
        <v>431</v>
      </c>
      <c r="D98" t="s">
        <v>42</v>
      </c>
      <c r="E98" t="s">
        <v>196</v>
      </c>
      <c r="F98" t="s">
        <v>14</v>
      </c>
      <c r="G98" t="s">
        <v>924</v>
      </c>
      <c r="I98">
        <v>4</v>
      </c>
      <c r="J98">
        <v>1</v>
      </c>
      <c r="K98" t="s">
        <v>268</v>
      </c>
      <c r="L98" t="s">
        <v>130</v>
      </c>
      <c r="N98" t="s">
        <v>139</v>
      </c>
      <c r="O98" t="s">
        <v>925</v>
      </c>
      <c r="P98" t="s">
        <v>273</v>
      </c>
      <c r="R98" t="s">
        <v>132</v>
      </c>
      <c r="S98" t="s">
        <v>47</v>
      </c>
      <c r="V98" t="s">
        <v>51</v>
      </c>
    </row>
    <row r="99" spans="1:22">
      <c r="A99" t="s">
        <v>432</v>
      </c>
      <c r="D99" t="s">
        <v>23</v>
      </c>
      <c r="E99" t="s">
        <v>22</v>
      </c>
      <c r="F99" t="s">
        <v>14</v>
      </c>
      <c r="G99" t="s">
        <v>926</v>
      </c>
      <c r="I99">
        <v>14</v>
      </c>
      <c r="J99">
        <v>1</v>
      </c>
      <c r="K99" t="s">
        <v>134</v>
      </c>
      <c r="L99" t="s">
        <v>130</v>
      </c>
      <c r="N99" t="s">
        <v>114</v>
      </c>
      <c r="O99">
        <v>3</v>
      </c>
      <c r="P99" t="s">
        <v>47</v>
      </c>
      <c r="R99" t="s">
        <v>132</v>
      </c>
      <c r="S99" t="s">
        <v>40</v>
      </c>
      <c r="V99" t="s">
        <v>51</v>
      </c>
    </row>
    <row r="100" spans="1:22">
      <c r="A100" t="s">
        <v>433</v>
      </c>
      <c r="D100" t="s">
        <v>42</v>
      </c>
      <c r="E100" t="s">
        <v>22</v>
      </c>
      <c r="F100" t="s">
        <v>14</v>
      </c>
      <c r="I100">
        <v>3</v>
      </c>
      <c r="J100">
        <v>1</v>
      </c>
      <c r="L100" t="s">
        <v>98</v>
      </c>
      <c r="M100" t="s">
        <v>37</v>
      </c>
      <c r="N100" t="s">
        <v>203</v>
      </c>
      <c r="O100">
        <v>1</v>
      </c>
      <c r="P100" t="s">
        <v>40</v>
      </c>
      <c r="R100" t="s">
        <v>135</v>
      </c>
      <c r="S100" t="s">
        <v>140</v>
      </c>
      <c r="V100" t="s">
        <v>277</v>
      </c>
    </row>
    <row r="101" spans="1:22">
      <c r="A101" t="s">
        <v>434</v>
      </c>
      <c r="D101" t="s">
        <v>42</v>
      </c>
      <c r="E101" t="s">
        <v>104</v>
      </c>
      <c r="F101" t="s">
        <v>21</v>
      </c>
      <c r="L101" t="s">
        <v>98</v>
      </c>
      <c r="M101" t="s">
        <v>37</v>
      </c>
      <c r="N101" t="s">
        <v>146</v>
      </c>
      <c r="O101">
        <v>1</v>
      </c>
      <c r="P101" t="s">
        <v>40</v>
      </c>
      <c r="R101" t="s">
        <v>275</v>
      </c>
      <c r="S101" t="s">
        <v>278</v>
      </c>
      <c r="V101" t="s">
        <v>51</v>
      </c>
    </row>
    <row r="102" spans="1:22">
      <c r="A102" t="s">
        <v>435</v>
      </c>
      <c r="D102" t="s">
        <v>205</v>
      </c>
      <c r="E102" t="s">
        <v>35</v>
      </c>
      <c r="F102" t="s">
        <v>28</v>
      </c>
      <c r="G102" t="s">
        <v>927</v>
      </c>
      <c r="I102">
        <v>10</v>
      </c>
      <c r="J102">
        <v>2</v>
      </c>
      <c r="K102" t="s">
        <v>928</v>
      </c>
      <c r="L102" t="s">
        <v>98</v>
      </c>
      <c r="M102" t="s">
        <v>37</v>
      </c>
      <c r="N102" t="s">
        <v>117</v>
      </c>
      <c r="O102">
        <v>1</v>
      </c>
      <c r="P102" t="s">
        <v>40</v>
      </c>
      <c r="R102" t="s">
        <v>132</v>
      </c>
      <c r="S102" t="s">
        <v>182</v>
      </c>
      <c r="V102" t="s">
        <v>929</v>
      </c>
    </row>
    <row r="103" spans="1:22">
      <c r="A103" t="s">
        <v>436</v>
      </c>
      <c r="D103" t="s">
        <v>205</v>
      </c>
      <c r="E103" t="s">
        <v>15</v>
      </c>
      <c r="F103" t="s">
        <v>14</v>
      </c>
      <c r="G103" t="s">
        <v>685</v>
      </c>
      <c r="I103">
        <v>19</v>
      </c>
      <c r="J103">
        <v>6</v>
      </c>
      <c r="K103" t="s">
        <v>56</v>
      </c>
      <c r="L103" t="s">
        <v>17</v>
      </c>
      <c r="N103" t="s">
        <v>230</v>
      </c>
      <c r="O103" t="s">
        <v>226</v>
      </c>
      <c r="P103" t="s">
        <v>40</v>
      </c>
      <c r="R103" t="s">
        <v>132</v>
      </c>
      <c r="S103" t="s">
        <v>40</v>
      </c>
      <c r="V103" t="s">
        <v>51</v>
      </c>
    </row>
    <row r="104" spans="1:22">
      <c r="A104" t="s">
        <v>437</v>
      </c>
      <c r="D104" t="s">
        <v>205</v>
      </c>
      <c r="E104" t="s">
        <v>196</v>
      </c>
      <c r="F104" t="s">
        <v>14</v>
      </c>
      <c r="G104" t="s">
        <v>149</v>
      </c>
      <c r="I104">
        <v>15</v>
      </c>
      <c r="J104">
        <v>1</v>
      </c>
      <c r="K104" t="s">
        <v>930</v>
      </c>
      <c r="L104" t="s">
        <v>98</v>
      </c>
      <c r="M104" t="s">
        <v>37</v>
      </c>
      <c r="N104" t="s">
        <v>279</v>
      </c>
      <c r="O104">
        <v>3</v>
      </c>
      <c r="P104" t="s">
        <v>40</v>
      </c>
      <c r="R104" t="s">
        <v>132</v>
      </c>
      <c r="S104" t="s">
        <v>280</v>
      </c>
      <c r="V104" t="s">
        <v>51</v>
      </c>
    </row>
    <row r="105" spans="1:22">
      <c r="A105" t="s">
        <v>438</v>
      </c>
      <c r="D105" t="s">
        <v>42</v>
      </c>
      <c r="E105" t="s">
        <v>196</v>
      </c>
      <c r="F105" t="s">
        <v>14</v>
      </c>
      <c r="G105" t="s">
        <v>686</v>
      </c>
      <c r="I105">
        <v>12</v>
      </c>
      <c r="J105">
        <v>6</v>
      </c>
      <c r="K105" t="s">
        <v>271</v>
      </c>
      <c r="L105" t="s">
        <v>17</v>
      </c>
      <c r="N105" t="s">
        <v>138</v>
      </c>
      <c r="O105">
        <v>1</v>
      </c>
      <c r="P105" t="s">
        <v>47</v>
      </c>
      <c r="R105" t="s">
        <v>135</v>
      </c>
      <c r="S105" t="s">
        <v>47</v>
      </c>
      <c r="V105" t="s">
        <v>51</v>
      </c>
    </row>
    <row r="106" spans="1:22">
      <c r="A106" t="s">
        <v>439</v>
      </c>
      <c r="D106" t="s">
        <v>42</v>
      </c>
      <c r="E106" t="s">
        <v>104</v>
      </c>
      <c r="F106" t="s">
        <v>14</v>
      </c>
      <c r="L106" t="s">
        <v>98</v>
      </c>
      <c r="M106" t="s">
        <v>215</v>
      </c>
      <c r="N106" t="s">
        <v>154</v>
      </c>
      <c r="O106">
        <v>1</v>
      </c>
      <c r="P106" t="s">
        <v>40</v>
      </c>
      <c r="R106" t="s">
        <v>132</v>
      </c>
      <c r="S106" t="s">
        <v>40</v>
      </c>
      <c r="V106" t="s">
        <v>51</v>
      </c>
    </row>
    <row r="107" spans="1:22">
      <c r="A107" t="s">
        <v>440</v>
      </c>
      <c r="D107" t="s">
        <v>42</v>
      </c>
      <c r="E107" t="s">
        <v>196</v>
      </c>
      <c r="F107" t="s">
        <v>28</v>
      </c>
      <c r="G107" t="s">
        <v>807</v>
      </c>
      <c r="I107">
        <v>10</v>
      </c>
      <c r="J107">
        <v>2</v>
      </c>
      <c r="K107" t="s">
        <v>180</v>
      </c>
      <c r="L107" t="s">
        <v>98</v>
      </c>
      <c r="M107" t="s">
        <v>120</v>
      </c>
      <c r="N107" t="s">
        <v>122</v>
      </c>
      <c r="O107">
        <v>1</v>
      </c>
      <c r="P107" t="s">
        <v>40</v>
      </c>
      <c r="R107" t="s">
        <v>135</v>
      </c>
      <c r="S107" t="s">
        <v>281</v>
      </c>
      <c r="V107" t="s">
        <v>51</v>
      </c>
    </row>
    <row r="108" spans="1:22">
      <c r="A108" t="s">
        <v>441</v>
      </c>
      <c r="D108" t="s">
        <v>42</v>
      </c>
      <c r="E108" t="s">
        <v>22</v>
      </c>
      <c r="F108" t="s">
        <v>14</v>
      </c>
      <c r="I108">
        <v>1</v>
      </c>
      <c r="J108">
        <v>1</v>
      </c>
      <c r="L108" t="s">
        <v>44</v>
      </c>
      <c r="N108" t="s">
        <v>248</v>
      </c>
      <c r="O108">
        <v>1</v>
      </c>
      <c r="P108" t="s">
        <v>40</v>
      </c>
      <c r="R108" t="s">
        <v>40</v>
      </c>
      <c r="S108" t="s">
        <v>47</v>
      </c>
      <c r="V108" t="s">
        <v>51</v>
      </c>
    </row>
    <row r="109" spans="1:22">
      <c r="A109" t="s">
        <v>442</v>
      </c>
      <c r="G109" t="s">
        <v>931</v>
      </c>
      <c r="I109">
        <v>6</v>
      </c>
      <c r="J109">
        <v>8</v>
      </c>
      <c r="K109" t="s">
        <v>932</v>
      </c>
      <c r="L109" t="s">
        <v>98</v>
      </c>
      <c r="M109" t="s">
        <v>687</v>
      </c>
      <c r="N109" t="s">
        <v>141</v>
      </c>
      <c r="O109">
        <v>1</v>
      </c>
      <c r="P109" t="s">
        <v>256</v>
      </c>
      <c r="S109" t="s">
        <v>282</v>
      </c>
      <c r="V109" t="s">
        <v>51</v>
      </c>
    </row>
    <row r="110" spans="1:22">
      <c r="A110" t="s">
        <v>443</v>
      </c>
      <c r="D110" t="s">
        <v>42</v>
      </c>
      <c r="E110" t="s">
        <v>22</v>
      </c>
      <c r="F110" t="s">
        <v>14</v>
      </c>
      <c r="H110" t="s">
        <v>933</v>
      </c>
      <c r="I110">
        <v>1</v>
      </c>
      <c r="J110">
        <v>1</v>
      </c>
      <c r="L110" t="s">
        <v>44</v>
      </c>
      <c r="N110" t="s">
        <v>122</v>
      </c>
      <c r="O110">
        <v>3</v>
      </c>
      <c r="P110" t="s">
        <v>40</v>
      </c>
      <c r="R110" t="s">
        <v>132</v>
      </c>
      <c r="S110" t="s">
        <v>283</v>
      </c>
      <c r="V110" t="s">
        <v>51</v>
      </c>
    </row>
    <row r="111" spans="1:22">
      <c r="A111" t="s">
        <v>444</v>
      </c>
      <c r="D111" t="s">
        <v>42</v>
      </c>
      <c r="E111" t="s">
        <v>22</v>
      </c>
      <c r="F111" t="s">
        <v>14</v>
      </c>
      <c r="I111">
        <v>1</v>
      </c>
      <c r="J111">
        <v>0</v>
      </c>
      <c r="L111" t="s">
        <v>676</v>
      </c>
      <c r="N111" t="s">
        <v>134</v>
      </c>
      <c r="O111">
        <v>1</v>
      </c>
      <c r="P111" t="s">
        <v>40</v>
      </c>
      <c r="R111" t="s">
        <v>40</v>
      </c>
      <c r="S111" t="s">
        <v>40</v>
      </c>
      <c r="V111" t="s">
        <v>51</v>
      </c>
    </row>
    <row r="112" spans="1:22">
      <c r="A112" t="s">
        <v>445</v>
      </c>
      <c r="D112" t="s">
        <v>42</v>
      </c>
      <c r="L112" t="s">
        <v>671</v>
      </c>
      <c r="N112" t="s">
        <v>121</v>
      </c>
      <c r="O112">
        <v>1</v>
      </c>
      <c r="P112" t="s">
        <v>103</v>
      </c>
      <c r="Q112" t="s">
        <v>208</v>
      </c>
      <c r="R112" t="s">
        <v>40</v>
      </c>
      <c r="S112" t="s">
        <v>47</v>
      </c>
      <c r="V112" t="s">
        <v>51</v>
      </c>
    </row>
    <row r="113" spans="1:22">
      <c r="A113" t="s">
        <v>446</v>
      </c>
      <c r="B113" t="s">
        <v>128</v>
      </c>
      <c r="D113" t="s">
        <v>42</v>
      </c>
      <c r="E113" t="s">
        <v>104</v>
      </c>
      <c r="F113" t="s">
        <v>14</v>
      </c>
      <c r="G113" t="s">
        <v>934</v>
      </c>
      <c r="I113">
        <v>3</v>
      </c>
      <c r="J113" t="s">
        <v>935</v>
      </c>
      <c r="L113" t="s">
        <v>130</v>
      </c>
      <c r="N113" t="s">
        <v>248</v>
      </c>
      <c r="O113" t="s">
        <v>936</v>
      </c>
      <c r="P113" t="s">
        <v>40</v>
      </c>
      <c r="R113" t="s">
        <v>135</v>
      </c>
      <c r="S113" t="s">
        <v>47</v>
      </c>
      <c r="T113" t="s">
        <v>128</v>
      </c>
      <c r="V113" t="s">
        <v>937</v>
      </c>
    </row>
    <row r="114" spans="1:22">
      <c r="A114" t="s">
        <v>447</v>
      </c>
      <c r="D114" t="s">
        <v>205</v>
      </c>
      <c r="E114" t="s">
        <v>196</v>
      </c>
      <c r="F114" t="s">
        <v>28</v>
      </c>
      <c r="G114" t="s">
        <v>938</v>
      </c>
      <c r="I114">
        <v>10</v>
      </c>
      <c r="J114">
        <v>5</v>
      </c>
      <c r="K114" t="s">
        <v>64</v>
      </c>
      <c r="L114" t="s">
        <v>98</v>
      </c>
      <c r="M114" t="s">
        <v>687</v>
      </c>
      <c r="N114" t="s">
        <v>808</v>
      </c>
      <c r="O114">
        <v>2</v>
      </c>
      <c r="P114" t="s">
        <v>31</v>
      </c>
      <c r="Q114" t="s">
        <v>284</v>
      </c>
      <c r="S114" t="s">
        <v>103</v>
      </c>
      <c r="V114" t="s">
        <v>51</v>
      </c>
    </row>
    <row r="115" spans="1:22">
      <c r="A115" t="s">
        <v>448</v>
      </c>
      <c r="G115" t="s">
        <v>939</v>
      </c>
      <c r="I115">
        <v>16</v>
      </c>
      <c r="J115">
        <v>9</v>
      </c>
      <c r="K115" t="s">
        <v>940</v>
      </c>
      <c r="L115" t="s">
        <v>53</v>
      </c>
      <c r="N115" t="s">
        <v>809</v>
      </c>
      <c r="O115" t="s">
        <v>183</v>
      </c>
      <c r="P115" t="s">
        <v>40</v>
      </c>
      <c r="R115" t="s">
        <v>810</v>
      </c>
      <c r="S115" t="s">
        <v>40</v>
      </c>
      <c r="V115" t="s">
        <v>638</v>
      </c>
    </row>
    <row r="116" spans="1:22">
      <c r="A116" t="s">
        <v>449</v>
      </c>
      <c r="D116" t="s">
        <v>42</v>
      </c>
      <c r="E116" t="s">
        <v>104</v>
      </c>
      <c r="F116" t="s">
        <v>14</v>
      </c>
      <c r="L116" t="s">
        <v>98</v>
      </c>
      <c r="M116" t="s">
        <v>48</v>
      </c>
      <c r="N116" t="s">
        <v>139</v>
      </c>
      <c r="O116">
        <v>1</v>
      </c>
      <c r="P116" t="s">
        <v>40</v>
      </c>
      <c r="R116" t="s">
        <v>132</v>
      </c>
      <c r="S116" t="s">
        <v>40</v>
      </c>
      <c r="V116" t="s">
        <v>51</v>
      </c>
    </row>
    <row r="117" spans="1:22">
      <c r="A117" t="s">
        <v>450</v>
      </c>
      <c r="D117" t="s">
        <v>36</v>
      </c>
      <c r="E117" t="s">
        <v>22</v>
      </c>
      <c r="F117" t="s">
        <v>14</v>
      </c>
      <c r="I117">
        <v>1</v>
      </c>
      <c r="J117">
        <v>0</v>
      </c>
      <c r="L117" t="s">
        <v>130</v>
      </c>
      <c r="N117" t="s">
        <v>133</v>
      </c>
      <c r="O117">
        <v>1</v>
      </c>
      <c r="P117" t="s">
        <v>40</v>
      </c>
      <c r="R117" t="s">
        <v>132</v>
      </c>
      <c r="S117" t="s">
        <v>40</v>
      </c>
      <c r="V117" t="s">
        <v>51</v>
      </c>
    </row>
    <row r="118" spans="1:22">
      <c r="A118" t="s">
        <v>451</v>
      </c>
      <c r="D118" t="s">
        <v>42</v>
      </c>
      <c r="J118">
        <v>2</v>
      </c>
      <c r="K118" t="s">
        <v>941</v>
      </c>
      <c r="L118" t="s">
        <v>676</v>
      </c>
      <c r="N118" t="s">
        <v>941</v>
      </c>
      <c r="O118">
        <v>2</v>
      </c>
      <c r="P118" t="s">
        <v>47</v>
      </c>
      <c r="R118" t="s">
        <v>135</v>
      </c>
      <c r="S118" t="s">
        <v>40</v>
      </c>
      <c r="V118" t="s">
        <v>51</v>
      </c>
    </row>
    <row r="119" spans="1:22">
      <c r="A119" t="s">
        <v>452</v>
      </c>
      <c r="D119" t="s">
        <v>42</v>
      </c>
      <c r="E119" t="s">
        <v>196</v>
      </c>
      <c r="F119" t="s">
        <v>14</v>
      </c>
      <c r="G119" t="s">
        <v>942</v>
      </c>
      <c r="I119" t="s">
        <v>183</v>
      </c>
      <c r="J119" s="12">
        <v>45641</v>
      </c>
      <c r="K119" t="s">
        <v>943</v>
      </c>
      <c r="L119" t="s">
        <v>130</v>
      </c>
      <c r="N119" t="s">
        <v>248</v>
      </c>
      <c r="O119">
        <v>1</v>
      </c>
      <c r="P119" t="s">
        <v>47</v>
      </c>
      <c r="R119" t="s">
        <v>135</v>
      </c>
      <c r="S119" t="s">
        <v>285</v>
      </c>
      <c r="V119" t="s">
        <v>286</v>
      </c>
    </row>
    <row r="120" spans="1:22">
      <c r="A120" t="s">
        <v>453</v>
      </c>
      <c r="B120" t="s">
        <v>944</v>
      </c>
      <c r="C120">
        <v>1</v>
      </c>
      <c r="D120" t="s">
        <v>36</v>
      </c>
      <c r="E120" t="s">
        <v>15</v>
      </c>
      <c r="F120" t="s">
        <v>129</v>
      </c>
      <c r="G120" t="s">
        <v>945</v>
      </c>
      <c r="I120">
        <v>14</v>
      </c>
      <c r="J120">
        <v>9</v>
      </c>
      <c r="L120" t="s">
        <v>98</v>
      </c>
      <c r="M120" t="s">
        <v>212</v>
      </c>
      <c r="N120" t="s">
        <v>239</v>
      </c>
      <c r="O120" t="s">
        <v>946</v>
      </c>
      <c r="P120" t="s">
        <v>40</v>
      </c>
      <c r="R120" t="s">
        <v>639</v>
      </c>
      <c r="S120" t="s">
        <v>31</v>
      </c>
      <c r="T120" t="s">
        <v>944</v>
      </c>
      <c r="U120" t="s">
        <v>944</v>
      </c>
      <c r="V120" t="s">
        <v>27</v>
      </c>
    </row>
    <row r="121" spans="1:22">
      <c r="A121" t="s">
        <v>454</v>
      </c>
      <c r="D121" t="s">
        <v>36</v>
      </c>
      <c r="E121" t="s">
        <v>22</v>
      </c>
      <c r="F121" t="s">
        <v>21</v>
      </c>
      <c r="I121">
        <v>1</v>
      </c>
      <c r="J121">
        <v>0</v>
      </c>
      <c r="L121" t="s">
        <v>98</v>
      </c>
      <c r="M121" t="s">
        <v>181</v>
      </c>
      <c r="N121" t="s">
        <v>250</v>
      </c>
      <c r="O121">
        <v>2</v>
      </c>
      <c r="P121" t="s">
        <v>25</v>
      </c>
      <c r="T121" t="s">
        <v>947</v>
      </c>
      <c r="V121" t="s">
        <v>27</v>
      </c>
    </row>
    <row r="122" spans="1:22">
      <c r="A122" t="s">
        <v>455</v>
      </c>
      <c r="B122" t="s">
        <v>128</v>
      </c>
      <c r="D122">
        <v>2</v>
      </c>
      <c r="E122" t="s">
        <v>948</v>
      </c>
      <c r="F122" t="s">
        <v>948</v>
      </c>
      <c r="L122" t="s">
        <v>98</v>
      </c>
      <c r="N122" t="s">
        <v>105</v>
      </c>
      <c r="O122">
        <v>1</v>
      </c>
      <c r="P122" t="s">
        <v>25</v>
      </c>
      <c r="R122" t="s">
        <v>103</v>
      </c>
      <c r="T122" t="s">
        <v>128</v>
      </c>
      <c r="V122" t="s">
        <v>27</v>
      </c>
    </row>
    <row r="123" spans="1:22">
      <c r="A123" t="s">
        <v>456</v>
      </c>
      <c r="B123" t="s">
        <v>949</v>
      </c>
      <c r="D123" t="s">
        <v>36</v>
      </c>
      <c r="E123" t="s">
        <v>22</v>
      </c>
      <c r="F123" t="s">
        <v>109</v>
      </c>
      <c r="J123">
        <v>0</v>
      </c>
      <c r="L123" t="s">
        <v>17</v>
      </c>
      <c r="N123" t="s">
        <v>287</v>
      </c>
      <c r="O123">
        <v>1</v>
      </c>
      <c r="P123" t="s">
        <v>103</v>
      </c>
      <c r="R123" t="s">
        <v>103</v>
      </c>
      <c r="S123" t="s">
        <v>103</v>
      </c>
      <c r="V123" t="s">
        <v>727</v>
      </c>
    </row>
    <row r="124" spans="1:22">
      <c r="A124" t="s">
        <v>457</v>
      </c>
      <c r="B124" t="s">
        <v>128</v>
      </c>
      <c r="D124" t="s">
        <v>36</v>
      </c>
      <c r="E124" t="s">
        <v>35</v>
      </c>
      <c r="F124" t="s">
        <v>109</v>
      </c>
      <c r="G124" t="s">
        <v>128</v>
      </c>
      <c r="I124">
        <v>14</v>
      </c>
      <c r="J124">
        <v>11</v>
      </c>
      <c r="L124" t="s">
        <v>17</v>
      </c>
      <c r="N124" t="s">
        <v>288</v>
      </c>
      <c r="O124">
        <v>1</v>
      </c>
      <c r="P124" t="s">
        <v>103</v>
      </c>
      <c r="Q124" t="s">
        <v>128</v>
      </c>
      <c r="R124" t="s">
        <v>128</v>
      </c>
      <c r="S124" t="s">
        <v>103</v>
      </c>
      <c r="T124" t="s">
        <v>128</v>
      </c>
      <c r="V124" t="s">
        <v>51</v>
      </c>
    </row>
    <row r="125" spans="1:22">
      <c r="A125" t="s">
        <v>561</v>
      </c>
      <c r="B125" t="s">
        <v>128</v>
      </c>
      <c r="L125" t="s">
        <v>98</v>
      </c>
      <c r="N125" t="s">
        <v>124</v>
      </c>
      <c r="O125">
        <v>1</v>
      </c>
      <c r="P125" t="s">
        <v>103</v>
      </c>
      <c r="R125" t="s">
        <v>103</v>
      </c>
      <c r="S125" t="s">
        <v>20</v>
      </c>
    </row>
    <row r="126" spans="1:22">
      <c r="A126" t="s">
        <v>562</v>
      </c>
      <c r="B126" t="s">
        <v>128</v>
      </c>
      <c r="D126" t="s">
        <v>205</v>
      </c>
      <c r="E126" t="s">
        <v>104</v>
      </c>
      <c r="G126" t="s">
        <v>128</v>
      </c>
      <c r="H126" t="s">
        <v>128</v>
      </c>
      <c r="L126" t="s">
        <v>98</v>
      </c>
      <c r="N126" t="s">
        <v>728</v>
      </c>
      <c r="O126">
        <v>1</v>
      </c>
      <c r="P126" t="s">
        <v>103</v>
      </c>
      <c r="Q126" t="s">
        <v>128</v>
      </c>
      <c r="R126" t="s">
        <v>103</v>
      </c>
      <c r="S126" t="s">
        <v>20</v>
      </c>
      <c r="V126" t="s">
        <v>128</v>
      </c>
    </row>
    <row r="127" spans="1:22">
      <c r="A127" t="s">
        <v>563</v>
      </c>
      <c r="B127" t="s">
        <v>128</v>
      </c>
      <c r="D127" t="s">
        <v>42</v>
      </c>
      <c r="L127" t="s">
        <v>98</v>
      </c>
      <c r="N127" t="s">
        <v>729</v>
      </c>
      <c r="O127">
        <v>1</v>
      </c>
      <c r="P127" t="s">
        <v>103</v>
      </c>
      <c r="R127" t="s">
        <v>103</v>
      </c>
      <c r="S127" t="s">
        <v>20</v>
      </c>
    </row>
    <row r="128" spans="1:22">
      <c r="A128" t="s">
        <v>564</v>
      </c>
      <c r="B128" t="s">
        <v>128</v>
      </c>
      <c r="D128" t="s">
        <v>173</v>
      </c>
      <c r="E128" t="s">
        <v>104</v>
      </c>
      <c r="L128" t="s">
        <v>98</v>
      </c>
      <c r="N128" t="s">
        <v>730</v>
      </c>
      <c r="O128">
        <v>1</v>
      </c>
      <c r="P128" t="s">
        <v>103</v>
      </c>
      <c r="Q128" t="s">
        <v>658</v>
      </c>
      <c r="R128" t="s">
        <v>103</v>
      </c>
    </row>
    <row r="129" spans="1:22">
      <c r="A129" t="s">
        <v>458</v>
      </c>
      <c r="B129" t="s">
        <v>128</v>
      </c>
      <c r="C129" t="s">
        <v>128</v>
      </c>
      <c r="D129" t="s">
        <v>23</v>
      </c>
      <c r="E129" t="s">
        <v>104</v>
      </c>
      <c r="F129" t="s">
        <v>21</v>
      </c>
      <c r="G129" t="s">
        <v>128</v>
      </c>
      <c r="H129" t="s">
        <v>128</v>
      </c>
      <c r="I129" t="s">
        <v>128</v>
      </c>
      <c r="J129" t="s">
        <v>128</v>
      </c>
      <c r="K129" t="s">
        <v>128</v>
      </c>
      <c r="L129" t="s">
        <v>145</v>
      </c>
      <c r="M129" t="s">
        <v>128</v>
      </c>
      <c r="N129" t="s">
        <v>689</v>
      </c>
      <c r="O129">
        <v>1</v>
      </c>
      <c r="P129" t="s">
        <v>128</v>
      </c>
      <c r="Q129" t="s">
        <v>128</v>
      </c>
      <c r="R129" t="s">
        <v>128</v>
      </c>
      <c r="S129" t="s">
        <v>128</v>
      </c>
      <c r="T129" t="s">
        <v>128</v>
      </c>
      <c r="U129" t="s">
        <v>128</v>
      </c>
      <c r="V129" t="s">
        <v>128</v>
      </c>
    </row>
    <row r="130" spans="1:22">
      <c r="A130" t="s">
        <v>459</v>
      </c>
      <c r="B130" t="s">
        <v>128</v>
      </c>
      <c r="C130" t="s">
        <v>128</v>
      </c>
      <c r="D130" t="s">
        <v>42</v>
      </c>
      <c r="E130" t="s">
        <v>104</v>
      </c>
      <c r="F130" t="s">
        <v>14</v>
      </c>
      <c r="G130" t="s">
        <v>128</v>
      </c>
      <c r="H130" t="s">
        <v>128</v>
      </c>
      <c r="I130" t="s">
        <v>128</v>
      </c>
      <c r="J130" t="s">
        <v>128</v>
      </c>
      <c r="K130" t="s">
        <v>128</v>
      </c>
      <c r="L130" t="s">
        <v>98</v>
      </c>
      <c r="M130" t="s">
        <v>128</v>
      </c>
      <c r="N130" t="s">
        <v>289</v>
      </c>
      <c r="O130">
        <v>1</v>
      </c>
      <c r="P130" t="s">
        <v>20</v>
      </c>
      <c r="Q130" t="s">
        <v>128</v>
      </c>
      <c r="R130" t="s">
        <v>128</v>
      </c>
      <c r="S130" t="s">
        <v>20</v>
      </c>
      <c r="T130" t="s">
        <v>128</v>
      </c>
      <c r="U130" t="s">
        <v>128</v>
      </c>
      <c r="V130" t="s">
        <v>128</v>
      </c>
    </row>
    <row r="131" spans="1:22">
      <c r="A131" t="s">
        <v>565</v>
      </c>
      <c r="B131" t="s">
        <v>128</v>
      </c>
      <c r="D131" t="s">
        <v>42</v>
      </c>
      <c r="L131" t="s">
        <v>98</v>
      </c>
      <c r="N131" t="s">
        <v>950</v>
      </c>
      <c r="O131">
        <v>1</v>
      </c>
      <c r="P131" t="s">
        <v>103</v>
      </c>
      <c r="S131" t="s">
        <v>20</v>
      </c>
      <c r="V131" t="s">
        <v>752</v>
      </c>
    </row>
    <row r="132" spans="1:22">
      <c r="A132" t="s">
        <v>566</v>
      </c>
      <c r="B132" t="s">
        <v>128</v>
      </c>
      <c r="D132" t="s">
        <v>42</v>
      </c>
      <c r="E132" t="s">
        <v>104</v>
      </c>
      <c r="I132">
        <v>0</v>
      </c>
      <c r="J132">
        <v>0</v>
      </c>
      <c r="L132" t="s">
        <v>98</v>
      </c>
      <c r="N132" t="s">
        <v>751</v>
      </c>
      <c r="O132">
        <v>1</v>
      </c>
      <c r="P132" t="s">
        <v>20</v>
      </c>
      <c r="R132" t="s">
        <v>128</v>
      </c>
      <c r="S132" t="s">
        <v>20</v>
      </c>
      <c r="T132" t="s">
        <v>128</v>
      </c>
      <c r="V132" t="s">
        <v>128</v>
      </c>
    </row>
    <row r="133" spans="1:22">
      <c r="A133" t="s">
        <v>567</v>
      </c>
      <c r="B133" t="s">
        <v>128</v>
      </c>
      <c r="C133" t="s">
        <v>128</v>
      </c>
      <c r="L133" t="s">
        <v>98</v>
      </c>
      <c r="N133" t="s">
        <v>753</v>
      </c>
      <c r="O133">
        <v>2</v>
      </c>
      <c r="P133" t="s">
        <v>128</v>
      </c>
      <c r="R133" t="s">
        <v>128</v>
      </c>
      <c r="S133" t="s">
        <v>20</v>
      </c>
      <c r="T133" t="s">
        <v>128</v>
      </c>
      <c r="V133" t="s">
        <v>128</v>
      </c>
    </row>
    <row r="134" spans="1:22">
      <c r="A134" t="s">
        <v>568</v>
      </c>
      <c r="B134" t="s">
        <v>128</v>
      </c>
      <c r="C134" t="s">
        <v>128</v>
      </c>
      <c r="D134" t="s">
        <v>42</v>
      </c>
      <c r="E134" t="s">
        <v>22</v>
      </c>
      <c r="F134" t="s">
        <v>14</v>
      </c>
      <c r="G134" t="s">
        <v>128</v>
      </c>
      <c r="H134" t="s">
        <v>128</v>
      </c>
      <c r="I134" t="s">
        <v>128</v>
      </c>
      <c r="J134">
        <v>0</v>
      </c>
      <c r="K134" t="s">
        <v>128</v>
      </c>
      <c r="L134" t="s">
        <v>145</v>
      </c>
      <c r="M134" t="s">
        <v>128</v>
      </c>
      <c r="N134" t="s">
        <v>124</v>
      </c>
      <c r="O134">
        <v>1</v>
      </c>
      <c r="P134" t="s">
        <v>20</v>
      </c>
      <c r="Q134" t="s">
        <v>128</v>
      </c>
      <c r="R134" t="s">
        <v>20</v>
      </c>
      <c r="S134" t="s">
        <v>20</v>
      </c>
      <c r="T134" t="s">
        <v>128</v>
      </c>
      <c r="U134" t="s">
        <v>128</v>
      </c>
      <c r="V134" t="s">
        <v>20</v>
      </c>
    </row>
    <row r="135" spans="1:22">
      <c r="A135" t="s">
        <v>569</v>
      </c>
      <c r="B135" t="s">
        <v>128</v>
      </c>
      <c r="C135" t="s">
        <v>128</v>
      </c>
      <c r="D135" t="s">
        <v>42</v>
      </c>
      <c r="E135" t="s">
        <v>22</v>
      </c>
      <c r="F135" t="s">
        <v>14</v>
      </c>
      <c r="I135">
        <v>3</v>
      </c>
      <c r="J135">
        <v>0</v>
      </c>
      <c r="L135" t="s">
        <v>951</v>
      </c>
      <c r="N135" t="s">
        <v>230</v>
      </c>
      <c r="O135">
        <v>1</v>
      </c>
      <c r="P135" t="s">
        <v>25</v>
      </c>
      <c r="R135" t="s">
        <v>25</v>
      </c>
      <c r="S135" t="s">
        <v>25</v>
      </c>
      <c r="T135" t="s">
        <v>128</v>
      </c>
      <c r="V135" t="s">
        <v>45</v>
      </c>
    </row>
    <row r="136" spans="1:22">
      <c r="A136" t="s">
        <v>570</v>
      </c>
      <c r="B136" t="s">
        <v>128</v>
      </c>
      <c r="C136" t="s">
        <v>128</v>
      </c>
      <c r="D136" t="s">
        <v>173</v>
      </c>
      <c r="E136" t="s">
        <v>104</v>
      </c>
      <c r="F136" t="s">
        <v>21</v>
      </c>
      <c r="G136" t="s">
        <v>128</v>
      </c>
      <c r="H136" t="s">
        <v>128</v>
      </c>
      <c r="I136" t="s">
        <v>128</v>
      </c>
      <c r="J136" t="s">
        <v>128</v>
      </c>
      <c r="K136" t="s">
        <v>128</v>
      </c>
      <c r="L136" t="s">
        <v>98</v>
      </c>
      <c r="M136" t="s">
        <v>128</v>
      </c>
      <c r="N136" t="s">
        <v>731</v>
      </c>
      <c r="O136">
        <v>1</v>
      </c>
      <c r="P136" t="s">
        <v>103</v>
      </c>
      <c r="Q136" t="s">
        <v>128</v>
      </c>
      <c r="R136" t="s">
        <v>103</v>
      </c>
      <c r="S136" t="s">
        <v>20</v>
      </c>
      <c r="T136" t="s">
        <v>128</v>
      </c>
      <c r="U136" t="s">
        <v>128</v>
      </c>
      <c r="V136" t="s">
        <v>128</v>
      </c>
    </row>
    <row r="137" spans="1:22">
      <c r="A137" t="s">
        <v>571</v>
      </c>
      <c r="B137" t="s">
        <v>128</v>
      </c>
      <c r="C137" t="s">
        <v>128</v>
      </c>
      <c r="D137" t="s">
        <v>42</v>
      </c>
      <c r="E137" t="s">
        <v>104</v>
      </c>
      <c r="F137" t="s">
        <v>21</v>
      </c>
      <c r="G137" t="s">
        <v>128</v>
      </c>
      <c r="H137" t="s">
        <v>128</v>
      </c>
      <c r="I137" t="s">
        <v>128</v>
      </c>
      <c r="J137" t="s">
        <v>128</v>
      </c>
      <c r="K137" t="s">
        <v>128</v>
      </c>
      <c r="L137" t="s">
        <v>98</v>
      </c>
      <c r="M137" t="s">
        <v>128</v>
      </c>
      <c r="N137" t="s">
        <v>952</v>
      </c>
      <c r="O137">
        <v>1</v>
      </c>
      <c r="P137" t="s">
        <v>103</v>
      </c>
      <c r="Q137" t="s">
        <v>128</v>
      </c>
      <c r="R137" t="s">
        <v>103</v>
      </c>
      <c r="S137" t="s">
        <v>20</v>
      </c>
      <c r="T137" t="s">
        <v>128</v>
      </c>
      <c r="U137" t="s">
        <v>128</v>
      </c>
      <c r="V137" t="s">
        <v>128</v>
      </c>
    </row>
    <row r="138" spans="1:22">
      <c r="A138" t="s">
        <v>460</v>
      </c>
      <c r="D138" t="s">
        <v>173</v>
      </c>
      <c r="E138" t="s">
        <v>35</v>
      </c>
      <c r="F138" t="s">
        <v>28</v>
      </c>
      <c r="G138" t="s">
        <v>953</v>
      </c>
      <c r="I138">
        <v>24</v>
      </c>
      <c r="J138">
        <v>10</v>
      </c>
      <c r="K138" t="s">
        <v>179</v>
      </c>
      <c r="L138" t="s">
        <v>116</v>
      </c>
      <c r="M138" t="s">
        <v>690</v>
      </c>
      <c r="N138" t="s">
        <v>117</v>
      </c>
      <c r="O138">
        <v>2</v>
      </c>
      <c r="P138" t="s">
        <v>31</v>
      </c>
      <c r="Q138" t="s">
        <v>954</v>
      </c>
      <c r="S138" t="s">
        <v>31</v>
      </c>
      <c r="V138" t="s">
        <v>45</v>
      </c>
    </row>
    <row r="139" spans="1:22">
      <c r="A139" t="s">
        <v>461</v>
      </c>
      <c r="D139" t="s">
        <v>42</v>
      </c>
      <c r="E139" t="s">
        <v>22</v>
      </c>
      <c r="F139" t="s">
        <v>14</v>
      </c>
      <c r="I139">
        <v>1</v>
      </c>
      <c r="J139">
        <v>0</v>
      </c>
      <c r="L139" t="s">
        <v>691</v>
      </c>
      <c r="N139" t="s">
        <v>110</v>
      </c>
      <c r="O139">
        <v>1</v>
      </c>
      <c r="P139" t="s">
        <v>25</v>
      </c>
      <c r="R139" t="s">
        <v>25</v>
      </c>
      <c r="S139" t="s">
        <v>25</v>
      </c>
      <c r="V139" t="s">
        <v>45</v>
      </c>
    </row>
    <row r="140" spans="1:22">
      <c r="A140" t="s">
        <v>462</v>
      </c>
      <c r="D140" t="s">
        <v>205</v>
      </c>
      <c r="E140" t="s">
        <v>196</v>
      </c>
      <c r="F140" t="s">
        <v>28</v>
      </c>
      <c r="G140" t="s">
        <v>955</v>
      </c>
      <c r="I140">
        <v>17</v>
      </c>
      <c r="J140">
        <v>5</v>
      </c>
      <c r="K140" t="s">
        <v>39</v>
      </c>
      <c r="L140" t="s">
        <v>692</v>
      </c>
      <c r="N140" t="s">
        <v>24</v>
      </c>
      <c r="O140">
        <v>1</v>
      </c>
      <c r="P140" t="s">
        <v>31</v>
      </c>
      <c r="Q140" t="s">
        <v>693</v>
      </c>
      <c r="S140" t="s">
        <v>31</v>
      </c>
      <c r="V140" t="s">
        <v>45</v>
      </c>
    </row>
    <row r="141" spans="1:22">
      <c r="A141" t="s">
        <v>463</v>
      </c>
      <c r="D141" t="s">
        <v>42</v>
      </c>
      <c r="E141" t="s">
        <v>22</v>
      </c>
      <c r="F141" t="s">
        <v>14</v>
      </c>
      <c r="I141">
        <v>1</v>
      </c>
      <c r="J141">
        <v>0</v>
      </c>
      <c r="L141" t="s">
        <v>692</v>
      </c>
      <c r="N141" t="s">
        <v>248</v>
      </c>
      <c r="O141">
        <v>1</v>
      </c>
      <c r="P141" t="s">
        <v>25</v>
      </c>
      <c r="R141" t="s">
        <v>25</v>
      </c>
      <c r="S141" t="s">
        <v>25</v>
      </c>
      <c r="V141" t="s">
        <v>45</v>
      </c>
    </row>
    <row r="142" spans="1:22">
      <c r="A142" t="s">
        <v>464</v>
      </c>
      <c r="D142" t="s">
        <v>205</v>
      </c>
      <c r="E142" t="s">
        <v>196</v>
      </c>
      <c r="G142" t="s">
        <v>956</v>
      </c>
      <c r="I142">
        <v>1</v>
      </c>
      <c r="J142">
        <v>3</v>
      </c>
      <c r="K142" t="s">
        <v>97</v>
      </c>
      <c r="L142" t="s">
        <v>692</v>
      </c>
      <c r="N142" t="s">
        <v>235</v>
      </c>
      <c r="O142">
        <v>1</v>
      </c>
      <c r="P142" t="s">
        <v>25</v>
      </c>
      <c r="R142" t="s">
        <v>31</v>
      </c>
      <c r="S142" t="s">
        <v>291</v>
      </c>
      <c r="V142" t="s">
        <v>290</v>
      </c>
    </row>
    <row r="143" spans="1:22">
      <c r="A143" t="s">
        <v>465</v>
      </c>
      <c r="D143" t="s">
        <v>42</v>
      </c>
      <c r="E143" t="s">
        <v>22</v>
      </c>
      <c r="F143" t="s">
        <v>14</v>
      </c>
      <c r="I143">
        <v>1</v>
      </c>
      <c r="J143">
        <v>0</v>
      </c>
      <c r="L143" t="s">
        <v>692</v>
      </c>
      <c r="N143" t="s">
        <v>146</v>
      </c>
      <c r="O143">
        <v>1</v>
      </c>
      <c r="P143" t="s">
        <v>25</v>
      </c>
      <c r="R143" t="s">
        <v>25</v>
      </c>
      <c r="S143" t="s">
        <v>25</v>
      </c>
      <c r="T143" t="s">
        <v>128</v>
      </c>
      <c r="V143" t="s">
        <v>45</v>
      </c>
    </row>
    <row r="144" spans="1:22">
      <c r="A144" t="s">
        <v>466</v>
      </c>
      <c r="D144" t="s">
        <v>205</v>
      </c>
      <c r="E144" t="s">
        <v>35</v>
      </c>
      <c r="F144" t="s">
        <v>28</v>
      </c>
      <c r="G144" t="s">
        <v>957</v>
      </c>
      <c r="I144">
        <v>15</v>
      </c>
      <c r="J144">
        <v>4</v>
      </c>
      <c r="K144" t="s">
        <v>250</v>
      </c>
      <c r="L144" t="s">
        <v>692</v>
      </c>
      <c r="N144" t="s">
        <v>190</v>
      </c>
      <c r="O144">
        <v>1</v>
      </c>
      <c r="P144" t="s">
        <v>31</v>
      </c>
      <c r="Q144" t="s">
        <v>93</v>
      </c>
      <c r="S144" t="s">
        <v>291</v>
      </c>
      <c r="V144" t="s">
        <v>200</v>
      </c>
    </row>
    <row r="145" spans="1:22">
      <c r="A145" t="s">
        <v>572</v>
      </c>
      <c r="D145" t="s">
        <v>205</v>
      </c>
      <c r="E145" t="s">
        <v>196</v>
      </c>
      <c r="F145" t="s">
        <v>28</v>
      </c>
      <c r="G145" t="s">
        <v>744</v>
      </c>
      <c r="I145">
        <v>39</v>
      </c>
      <c r="J145">
        <v>3</v>
      </c>
      <c r="K145" t="s">
        <v>203</v>
      </c>
      <c r="L145" t="s">
        <v>116</v>
      </c>
      <c r="M145" t="s">
        <v>195</v>
      </c>
      <c r="N145" t="s">
        <v>732</v>
      </c>
      <c r="O145">
        <v>1</v>
      </c>
      <c r="P145" t="s">
        <v>31</v>
      </c>
      <c r="R145" t="s">
        <v>31</v>
      </c>
      <c r="S145" t="s">
        <v>31</v>
      </c>
    </row>
    <row r="146" spans="1:22">
      <c r="A146" t="s">
        <v>467</v>
      </c>
      <c r="D146" t="s">
        <v>42</v>
      </c>
      <c r="E146" t="s">
        <v>104</v>
      </c>
      <c r="F146" t="s">
        <v>14</v>
      </c>
      <c r="I146">
        <v>0</v>
      </c>
      <c r="J146">
        <v>0</v>
      </c>
      <c r="L146" t="s">
        <v>692</v>
      </c>
      <c r="N146" t="s">
        <v>124</v>
      </c>
      <c r="O146">
        <v>1</v>
      </c>
      <c r="P146" t="s">
        <v>25</v>
      </c>
      <c r="R146" t="s">
        <v>31</v>
      </c>
      <c r="S146" t="s">
        <v>292</v>
      </c>
      <c r="V146" t="s">
        <v>45</v>
      </c>
    </row>
    <row r="147" spans="1:22">
      <c r="A147" t="s">
        <v>468</v>
      </c>
      <c r="B147" t="s">
        <v>204</v>
      </c>
      <c r="C147" t="s">
        <v>204</v>
      </c>
      <c r="D147" t="s">
        <v>16</v>
      </c>
      <c r="E147" t="s">
        <v>196</v>
      </c>
      <c r="F147" t="s">
        <v>28</v>
      </c>
      <c r="G147" t="s">
        <v>958</v>
      </c>
      <c r="H147" t="s">
        <v>959</v>
      </c>
      <c r="I147">
        <v>17</v>
      </c>
      <c r="J147">
        <v>4</v>
      </c>
      <c r="L147" t="s">
        <v>691</v>
      </c>
      <c r="N147" t="s">
        <v>209</v>
      </c>
      <c r="O147">
        <v>1</v>
      </c>
      <c r="P147" t="s">
        <v>25</v>
      </c>
      <c r="R147" t="s">
        <v>293</v>
      </c>
      <c r="S147" t="s">
        <v>31</v>
      </c>
      <c r="T147" t="s">
        <v>204</v>
      </c>
      <c r="V147" t="s">
        <v>45</v>
      </c>
    </row>
    <row r="148" spans="1:22">
      <c r="A148" t="s">
        <v>469</v>
      </c>
      <c r="D148" t="s">
        <v>42</v>
      </c>
      <c r="E148" t="s">
        <v>22</v>
      </c>
      <c r="F148" t="s">
        <v>14</v>
      </c>
      <c r="I148">
        <v>1</v>
      </c>
      <c r="J148">
        <v>0</v>
      </c>
      <c r="L148" t="s">
        <v>692</v>
      </c>
      <c r="N148" t="s">
        <v>143</v>
      </c>
      <c r="O148">
        <v>1</v>
      </c>
      <c r="P148" t="s">
        <v>40</v>
      </c>
      <c r="S148" t="s">
        <v>292</v>
      </c>
      <c r="V148" t="s">
        <v>45</v>
      </c>
    </row>
    <row r="149" spans="1:22">
      <c r="A149" t="s">
        <v>470</v>
      </c>
      <c r="D149" t="s">
        <v>42</v>
      </c>
      <c r="E149" t="s">
        <v>22</v>
      </c>
      <c r="F149" t="s">
        <v>14</v>
      </c>
      <c r="I149">
        <v>0</v>
      </c>
      <c r="J149">
        <v>0</v>
      </c>
      <c r="L149" t="s">
        <v>116</v>
      </c>
      <c r="M149" t="s">
        <v>195</v>
      </c>
      <c r="N149" t="s">
        <v>139</v>
      </c>
      <c r="O149">
        <v>1</v>
      </c>
      <c r="P149" t="s">
        <v>25</v>
      </c>
      <c r="R149" t="s">
        <v>25</v>
      </c>
      <c r="S149" t="s">
        <v>25</v>
      </c>
      <c r="V149" t="s">
        <v>45</v>
      </c>
    </row>
    <row r="150" spans="1:22">
      <c r="A150" t="s">
        <v>471</v>
      </c>
      <c r="B150" t="s">
        <v>204</v>
      </c>
      <c r="C150" t="s">
        <v>204</v>
      </c>
      <c r="D150" t="s">
        <v>36</v>
      </c>
      <c r="E150" t="s">
        <v>104</v>
      </c>
      <c r="F150" t="s">
        <v>14</v>
      </c>
      <c r="I150">
        <v>1</v>
      </c>
      <c r="J150">
        <v>0</v>
      </c>
      <c r="L150" t="s">
        <v>116</v>
      </c>
      <c r="M150" t="s">
        <v>694</v>
      </c>
      <c r="N150" t="s">
        <v>220</v>
      </c>
      <c r="O150">
        <v>1</v>
      </c>
      <c r="P150" t="s">
        <v>31</v>
      </c>
      <c r="Q150" t="s">
        <v>960</v>
      </c>
      <c r="R150" t="s">
        <v>204</v>
      </c>
      <c r="S150" t="s">
        <v>103</v>
      </c>
      <c r="T150" t="s">
        <v>204</v>
      </c>
      <c r="V150" t="s">
        <v>45</v>
      </c>
    </row>
    <row r="151" spans="1:22">
      <c r="A151" t="s">
        <v>472</v>
      </c>
      <c r="B151" t="s">
        <v>961</v>
      </c>
      <c r="C151" t="s">
        <v>961</v>
      </c>
      <c r="D151" t="s">
        <v>36</v>
      </c>
      <c r="E151" t="s">
        <v>35</v>
      </c>
      <c r="F151" t="s">
        <v>21</v>
      </c>
      <c r="G151" t="s">
        <v>962</v>
      </c>
      <c r="I151">
        <v>20</v>
      </c>
      <c r="J151">
        <v>1</v>
      </c>
      <c r="L151" t="s">
        <v>130</v>
      </c>
      <c r="N151" t="s">
        <v>99</v>
      </c>
      <c r="O151" t="s">
        <v>963</v>
      </c>
      <c r="P151" t="s">
        <v>25</v>
      </c>
      <c r="R151" t="s">
        <v>964</v>
      </c>
      <c r="S151" t="s">
        <v>25</v>
      </c>
      <c r="T151" t="s">
        <v>961</v>
      </c>
      <c r="V151" t="s">
        <v>27</v>
      </c>
    </row>
    <row r="152" spans="1:22">
      <c r="A152" t="s">
        <v>473</v>
      </c>
      <c r="D152" t="s">
        <v>107</v>
      </c>
      <c r="E152" t="s">
        <v>108</v>
      </c>
      <c r="I152">
        <v>3</v>
      </c>
      <c r="J152">
        <v>0</v>
      </c>
      <c r="L152" t="s">
        <v>148</v>
      </c>
      <c r="M152" t="s">
        <v>181</v>
      </c>
      <c r="N152" t="s">
        <v>265</v>
      </c>
      <c r="O152">
        <v>2</v>
      </c>
      <c r="P152" t="s">
        <v>40</v>
      </c>
      <c r="R152" t="s">
        <v>150</v>
      </c>
      <c r="S152" t="s">
        <v>40</v>
      </c>
      <c r="V152" t="s">
        <v>27</v>
      </c>
    </row>
    <row r="153" spans="1:22">
      <c r="A153" t="s">
        <v>474</v>
      </c>
      <c r="D153" t="s">
        <v>36</v>
      </c>
      <c r="E153" t="s">
        <v>22</v>
      </c>
      <c r="F153" t="s">
        <v>21</v>
      </c>
      <c r="I153">
        <v>1</v>
      </c>
      <c r="J153">
        <v>0</v>
      </c>
      <c r="L153" t="s">
        <v>44</v>
      </c>
      <c r="N153" t="s">
        <v>221</v>
      </c>
      <c r="O153">
        <v>2</v>
      </c>
      <c r="P153" t="s">
        <v>25</v>
      </c>
      <c r="R153" t="s">
        <v>965</v>
      </c>
      <c r="S153" t="s">
        <v>25</v>
      </c>
      <c r="V153" t="s">
        <v>27</v>
      </c>
    </row>
    <row r="154" spans="1:22">
      <c r="A154" t="s">
        <v>475</v>
      </c>
      <c r="D154" t="s">
        <v>101</v>
      </c>
      <c r="E154" t="s">
        <v>115</v>
      </c>
      <c r="F154" t="s">
        <v>178</v>
      </c>
      <c r="L154" t="s">
        <v>98</v>
      </c>
      <c r="M154" t="s">
        <v>850</v>
      </c>
      <c r="N154" t="s">
        <v>294</v>
      </c>
      <c r="O154">
        <v>1</v>
      </c>
      <c r="P154" t="s">
        <v>25</v>
      </c>
      <c r="R154" t="s">
        <v>695</v>
      </c>
      <c r="S154" t="s">
        <v>25</v>
      </c>
      <c r="V154" t="s">
        <v>27</v>
      </c>
    </row>
    <row r="155" spans="1:22">
      <c r="A155" t="s">
        <v>476</v>
      </c>
      <c r="B155" t="s">
        <v>128</v>
      </c>
      <c r="D155" t="s">
        <v>101</v>
      </c>
      <c r="E155" t="s">
        <v>115</v>
      </c>
      <c r="I155">
        <v>0</v>
      </c>
      <c r="J155">
        <v>0</v>
      </c>
      <c r="L155" t="s">
        <v>98</v>
      </c>
      <c r="M155" t="s">
        <v>295</v>
      </c>
      <c r="N155" t="s">
        <v>296</v>
      </c>
      <c r="O155">
        <v>1</v>
      </c>
      <c r="P155" t="s">
        <v>40</v>
      </c>
      <c r="R155" t="s">
        <v>150</v>
      </c>
      <c r="S155" t="s">
        <v>40</v>
      </c>
      <c r="T155" t="s">
        <v>128</v>
      </c>
      <c r="V155" t="s">
        <v>27</v>
      </c>
    </row>
    <row r="156" spans="1:22">
      <c r="A156" t="s">
        <v>477</v>
      </c>
      <c r="B156" t="s">
        <v>204</v>
      </c>
      <c r="D156" t="s">
        <v>111</v>
      </c>
      <c r="E156" t="s">
        <v>108</v>
      </c>
      <c r="G156" t="s">
        <v>204</v>
      </c>
      <c r="H156" t="s">
        <v>204</v>
      </c>
      <c r="I156">
        <v>1</v>
      </c>
      <c r="J156">
        <v>0</v>
      </c>
      <c r="L156" t="s">
        <v>148</v>
      </c>
      <c r="M156" t="s">
        <v>44</v>
      </c>
      <c r="N156" t="s">
        <v>139</v>
      </c>
      <c r="O156">
        <v>2</v>
      </c>
      <c r="P156" t="s">
        <v>18</v>
      </c>
      <c r="R156" t="s">
        <v>72</v>
      </c>
      <c r="S156" t="s">
        <v>67</v>
      </c>
      <c r="T156" t="s">
        <v>204</v>
      </c>
      <c r="V156" t="s">
        <v>698</v>
      </c>
    </row>
    <row r="157" spans="1:22">
      <c r="A157" t="s">
        <v>478</v>
      </c>
      <c r="D157" t="s">
        <v>101</v>
      </c>
      <c r="E157" t="s">
        <v>108</v>
      </c>
      <c r="I157">
        <v>1</v>
      </c>
      <c r="J157">
        <v>0</v>
      </c>
      <c r="L157" t="s">
        <v>44</v>
      </c>
      <c r="M157" t="s">
        <v>966</v>
      </c>
      <c r="N157" t="s">
        <v>39</v>
      </c>
      <c r="O157">
        <v>1</v>
      </c>
      <c r="P157" t="s">
        <v>40</v>
      </c>
      <c r="R157" t="s">
        <v>150</v>
      </c>
      <c r="S157" t="s">
        <v>40</v>
      </c>
      <c r="V157" t="s">
        <v>159</v>
      </c>
    </row>
    <row r="158" spans="1:22">
      <c r="A158" t="s">
        <v>479</v>
      </c>
      <c r="D158" t="s">
        <v>123</v>
      </c>
      <c r="E158" t="s">
        <v>153</v>
      </c>
      <c r="G158" t="s">
        <v>967</v>
      </c>
      <c r="I158">
        <v>83</v>
      </c>
      <c r="J158">
        <v>10</v>
      </c>
      <c r="L158" t="s">
        <v>625</v>
      </c>
      <c r="M158" t="s">
        <v>968</v>
      </c>
      <c r="N158" t="s">
        <v>248</v>
      </c>
      <c r="O158">
        <v>2</v>
      </c>
      <c r="P158" t="s">
        <v>40</v>
      </c>
      <c r="R158" t="s">
        <v>150</v>
      </c>
      <c r="S158" t="s">
        <v>40</v>
      </c>
      <c r="V158" t="s">
        <v>189</v>
      </c>
    </row>
    <row r="159" spans="1:22">
      <c r="A159" t="s">
        <v>480</v>
      </c>
      <c r="D159" t="s">
        <v>101</v>
      </c>
      <c r="E159" t="s">
        <v>297</v>
      </c>
      <c r="G159" t="s">
        <v>229</v>
      </c>
      <c r="I159">
        <v>1</v>
      </c>
      <c r="J159">
        <v>0</v>
      </c>
      <c r="L159" t="s">
        <v>44</v>
      </c>
      <c r="M159" t="s">
        <v>811</v>
      </c>
      <c r="N159" t="s">
        <v>49</v>
      </c>
      <c r="O159">
        <v>2</v>
      </c>
      <c r="P159" t="s">
        <v>193</v>
      </c>
      <c r="R159" t="s">
        <v>298</v>
      </c>
      <c r="V159" t="s">
        <v>27</v>
      </c>
    </row>
    <row r="160" spans="1:22">
      <c r="A160" t="s">
        <v>481</v>
      </c>
      <c r="D160" t="s">
        <v>969</v>
      </c>
      <c r="E160" t="s">
        <v>108</v>
      </c>
      <c r="I160">
        <v>3</v>
      </c>
      <c r="J160">
        <v>0</v>
      </c>
      <c r="L160" t="s">
        <v>656</v>
      </c>
      <c r="N160" t="s">
        <v>154</v>
      </c>
      <c r="O160">
        <v>2</v>
      </c>
      <c r="P160" t="s">
        <v>40</v>
      </c>
      <c r="R160" t="s">
        <v>72</v>
      </c>
      <c r="S160" t="s">
        <v>40</v>
      </c>
      <c r="T160" t="s">
        <v>699</v>
      </c>
      <c r="U160" t="s">
        <v>697</v>
      </c>
      <c r="V160" t="s">
        <v>688</v>
      </c>
    </row>
    <row r="161" spans="1:22">
      <c r="A161" t="s">
        <v>482</v>
      </c>
      <c r="D161" t="s">
        <v>123</v>
      </c>
      <c r="E161" t="s">
        <v>299</v>
      </c>
      <c r="I161">
        <v>2</v>
      </c>
      <c r="J161">
        <v>0</v>
      </c>
      <c r="L161" t="s">
        <v>970</v>
      </c>
      <c r="N161" t="s">
        <v>300</v>
      </c>
      <c r="O161">
        <v>2</v>
      </c>
      <c r="P161" t="s">
        <v>40</v>
      </c>
      <c r="R161" t="s">
        <v>150</v>
      </c>
      <c r="S161" t="s">
        <v>40</v>
      </c>
      <c r="V161" t="s">
        <v>27</v>
      </c>
    </row>
    <row r="162" spans="1:22">
      <c r="A162" t="s">
        <v>59</v>
      </c>
      <c r="D162" t="s">
        <v>158</v>
      </c>
      <c r="E162" t="s">
        <v>112</v>
      </c>
      <c r="G162" t="s">
        <v>745</v>
      </c>
      <c r="I162">
        <v>1</v>
      </c>
      <c r="J162">
        <v>1</v>
      </c>
      <c r="K162" t="s">
        <v>122</v>
      </c>
      <c r="L162" t="s">
        <v>148</v>
      </c>
      <c r="N162" t="s">
        <v>754</v>
      </c>
      <c r="O162">
        <v>2</v>
      </c>
      <c r="P162" t="s">
        <v>971</v>
      </c>
      <c r="R162" t="s">
        <v>72</v>
      </c>
      <c r="S162" t="s">
        <v>100</v>
      </c>
      <c r="V162" t="s">
        <v>103</v>
      </c>
    </row>
    <row r="163" spans="1:22">
      <c r="A163" t="s">
        <v>483</v>
      </c>
      <c r="D163" t="s">
        <v>123</v>
      </c>
      <c r="E163" t="s">
        <v>153</v>
      </c>
      <c r="G163" t="s">
        <v>972</v>
      </c>
      <c r="I163">
        <v>28</v>
      </c>
      <c r="J163">
        <v>14</v>
      </c>
      <c r="L163" t="s">
        <v>148</v>
      </c>
      <c r="M163" t="s">
        <v>973</v>
      </c>
      <c r="N163" t="s">
        <v>56</v>
      </c>
      <c r="O163">
        <v>2</v>
      </c>
      <c r="P163" t="s">
        <v>40</v>
      </c>
      <c r="R163" t="s">
        <v>72</v>
      </c>
      <c r="S163" t="s">
        <v>159</v>
      </c>
      <c r="V163" t="s">
        <v>698</v>
      </c>
    </row>
    <row r="164" spans="1:22">
      <c r="A164" t="s">
        <v>484</v>
      </c>
      <c r="D164" t="s">
        <v>111</v>
      </c>
      <c r="E164" t="s">
        <v>108</v>
      </c>
      <c r="I164">
        <v>9</v>
      </c>
      <c r="J164">
        <v>0</v>
      </c>
      <c r="L164" t="s">
        <v>44</v>
      </c>
      <c r="N164" t="s">
        <v>301</v>
      </c>
      <c r="O164">
        <v>1</v>
      </c>
      <c r="P164" t="s">
        <v>40</v>
      </c>
      <c r="R164" t="s">
        <v>150</v>
      </c>
      <c r="S164" t="s">
        <v>40</v>
      </c>
      <c r="V164" t="s">
        <v>27</v>
      </c>
    </row>
    <row r="165" spans="1:22">
      <c r="A165" t="s">
        <v>485</v>
      </c>
      <c r="D165" t="s">
        <v>123</v>
      </c>
      <c r="E165" t="s">
        <v>115</v>
      </c>
      <c r="I165">
        <v>0</v>
      </c>
      <c r="J165">
        <v>0</v>
      </c>
      <c r="L165" t="s">
        <v>44</v>
      </c>
      <c r="N165" t="s">
        <v>56</v>
      </c>
      <c r="O165">
        <v>2</v>
      </c>
      <c r="P165" t="s">
        <v>40</v>
      </c>
      <c r="R165" t="s">
        <v>18</v>
      </c>
      <c r="S165" t="s">
        <v>40</v>
      </c>
      <c r="V165" t="s">
        <v>27</v>
      </c>
    </row>
    <row r="166" spans="1:22">
      <c r="A166" t="s">
        <v>486</v>
      </c>
      <c r="B166" t="s">
        <v>128</v>
      </c>
      <c r="D166" t="s">
        <v>101</v>
      </c>
      <c r="E166" t="s">
        <v>153</v>
      </c>
      <c r="G166" t="s">
        <v>812</v>
      </c>
      <c r="I166">
        <v>25</v>
      </c>
      <c r="J166">
        <v>6</v>
      </c>
      <c r="K166" t="s">
        <v>128</v>
      </c>
      <c r="L166" t="s">
        <v>766</v>
      </c>
      <c r="M166" t="s">
        <v>73</v>
      </c>
      <c r="N166" t="s">
        <v>302</v>
      </c>
      <c r="O166" t="s">
        <v>974</v>
      </c>
      <c r="P166" t="s">
        <v>40</v>
      </c>
      <c r="R166" t="s">
        <v>975</v>
      </c>
      <c r="S166" t="s">
        <v>40</v>
      </c>
      <c r="T166" t="s">
        <v>103</v>
      </c>
      <c r="U166" t="s">
        <v>128</v>
      </c>
      <c r="V166" t="s">
        <v>976</v>
      </c>
    </row>
    <row r="167" spans="1:22">
      <c r="A167" t="s">
        <v>487</v>
      </c>
      <c r="D167" t="s">
        <v>101</v>
      </c>
      <c r="E167" t="s">
        <v>115</v>
      </c>
      <c r="I167">
        <v>0</v>
      </c>
      <c r="J167">
        <v>0</v>
      </c>
      <c r="L167" t="s">
        <v>98</v>
      </c>
      <c r="M167" t="s">
        <v>641</v>
      </c>
      <c r="N167" t="s">
        <v>39</v>
      </c>
      <c r="O167">
        <v>2</v>
      </c>
      <c r="P167" t="s">
        <v>40</v>
      </c>
      <c r="R167" t="s">
        <v>40</v>
      </c>
      <c r="S167" t="s">
        <v>40</v>
      </c>
      <c r="V167" t="s">
        <v>27</v>
      </c>
    </row>
    <row r="168" spans="1:22">
      <c r="A168" t="s">
        <v>488</v>
      </c>
      <c r="B168" t="s">
        <v>128</v>
      </c>
      <c r="D168" t="s">
        <v>111</v>
      </c>
      <c r="E168" t="s">
        <v>108</v>
      </c>
      <c r="I168">
        <v>3</v>
      </c>
      <c r="J168">
        <v>0</v>
      </c>
      <c r="L168" t="s">
        <v>642</v>
      </c>
      <c r="N168" t="s">
        <v>303</v>
      </c>
      <c r="O168">
        <v>1</v>
      </c>
      <c r="P168" t="s">
        <v>31</v>
      </c>
      <c r="Q168" t="s">
        <v>60</v>
      </c>
      <c r="R168" t="s">
        <v>72</v>
      </c>
      <c r="S168" t="s">
        <v>40</v>
      </c>
      <c r="V168" t="s">
        <v>27</v>
      </c>
    </row>
    <row r="169" spans="1:22">
      <c r="A169" t="s">
        <v>489</v>
      </c>
      <c r="D169" t="s">
        <v>101</v>
      </c>
      <c r="E169" t="s">
        <v>115</v>
      </c>
      <c r="I169">
        <v>0</v>
      </c>
      <c r="J169">
        <v>0</v>
      </c>
      <c r="L169" t="s">
        <v>696</v>
      </c>
      <c r="N169" t="s">
        <v>304</v>
      </c>
      <c r="O169">
        <v>1</v>
      </c>
      <c r="P169" t="s">
        <v>40</v>
      </c>
      <c r="R169" t="s">
        <v>150</v>
      </c>
      <c r="S169" t="s">
        <v>40</v>
      </c>
      <c r="V169" t="s">
        <v>27</v>
      </c>
    </row>
    <row r="170" spans="1:22">
      <c r="A170" t="s">
        <v>490</v>
      </c>
      <c r="D170" t="s">
        <v>101</v>
      </c>
      <c r="E170" t="s">
        <v>108</v>
      </c>
      <c r="I170">
        <v>27</v>
      </c>
      <c r="J170">
        <v>0</v>
      </c>
      <c r="L170" t="s">
        <v>44</v>
      </c>
      <c r="N170" t="s">
        <v>68</v>
      </c>
      <c r="O170">
        <v>2</v>
      </c>
      <c r="P170" t="s">
        <v>40</v>
      </c>
      <c r="R170" t="s">
        <v>72</v>
      </c>
      <c r="S170" t="s">
        <v>40</v>
      </c>
      <c r="V170" t="s">
        <v>27</v>
      </c>
    </row>
    <row r="171" spans="1:22">
      <c r="A171" t="s">
        <v>491</v>
      </c>
      <c r="D171" t="s">
        <v>123</v>
      </c>
      <c r="E171" t="s">
        <v>112</v>
      </c>
      <c r="G171" t="s">
        <v>813</v>
      </c>
      <c r="I171">
        <v>3</v>
      </c>
      <c r="J171">
        <v>1</v>
      </c>
      <c r="L171" t="s">
        <v>44</v>
      </c>
      <c r="N171" t="s">
        <v>58</v>
      </c>
      <c r="O171">
        <v>2</v>
      </c>
      <c r="P171" t="s">
        <v>40</v>
      </c>
      <c r="R171" t="s">
        <v>40</v>
      </c>
      <c r="S171" t="s">
        <v>40</v>
      </c>
      <c r="T171" t="s">
        <v>725</v>
      </c>
      <c r="U171" t="s">
        <v>977</v>
      </c>
      <c r="V171" t="s">
        <v>27</v>
      </c>
    </row>
    <row r="172" spans="1:22">
      <c r="A172" t="s">
        <v>492</v>
      </c>
      <c r="D172" t="s">
        <v>111</v>
      </c>
      <c r="E172" t="s">
        <v>153</v>
      </c>
      <c r="G172" t="s">
        <v>978</v>
      </c>
      <c r="I172">
        <v>49</v>
      </c>
      <c r="J172">
        <v>35</v>
      </c>
      <c r="L172" t="s">
        <v>643</v>
      </c>
      <c r="M172" t="s">
        <v>979</v>
      </c>
      <c r="N172" t="s">
        <v>980</v>
      </c>
      <c r="O172">
        <v>1</v>
      </c>
      <c r="P172" t="s">
        <v>31</v>
      </c>
      <c r="Q172" t="s">
        <v>60</v>
      </c>
      <c r="R172" t="s">
        <v>72</v>
      </c>
      <c r="V172" t="s">
        <v>698</v>
      </c>
    </row>
    <row r="173" spans="1:22">
      <c r="A173" t="s">
        <v>493</v>
      </c>
      <c r="D173" t="s">
        <v>123</v>
      </c>
      <c r="E173" t="s">
        <v>108</v>
      </c>
      <c r="I173">
        <v>5</v>
      </c>
      <c r="J173">
        <v>0</v>
      </c>
      <c r="L173" t="s">
        <v>98</v>
      </c>
      <c r="M173" t="s">
        <v>295</v>
      </c>
      <c r="N173" t="s">
        <v>248</v>
      </c>
      <c r="O173">
        <v>1</v>
      </c>
      <c r="P173" t="s">
        <v>40</v>
      </c>
      <c r="R173" t="s">
        <v>40</v>
      </c>
      <c r="S173" t="s">
        <v>40</v>
      </c>
      <c r="V173" t="s">
        <v>27</v>
      </c>
    </row>
    <row r="174" spans="1:22">
      <c r="A174" t="s">
        <v>494</v>
      </c>
      <c r="B174" t="s">
        <v>128</v>
      </c>
      <c r="D174" t="s">
        <v>101</v>
      </c>
      <c r="E174" t="s">
        <v>112</v>
      </c>
      <c r="G174" t="s">
        <v>814</v>
      </c>
      <c r="I174">
        <v>30</v>
      </c>
      <c r="J174">
        <v>4</v>
      </c>
      <c r="L174" t="s">
        <v>44</v>
      </c>
      <c r="N174" t="s">
        <v>305</v>
      </c>
      <c r="O174">
        <v>1</v>
      </c>
      <c r="P174" t="s">
        <v>40</v>
      </c>
      <c r="R174" t="s">
        <v>150</v>
      </c>
      <c r="S174" t="s">
        <v>40</v>
      </c>
      <c r="V174" t="s">
        <v>27</v>
      </c>
    </row>
    <row r="175" spans="1:22">
      <c r="A175" t="s">
        <v>495</v>
      </c>
      <c r="D175" t="s">
        <v>101</v>
      </c>
      <c r="E175" t="s">
        <v>108</v>
      </c>
      <c r="I175">
        <v>1</v>
      </c>
      <c r="J175">
        <v>0</v>
      </c>
      <c r="L175" t="s">
        <v>44</v>
      </c>
      <c r="M175" t="s">
        <v>640</v>
      </c>
      <c r="N175" t="s">
        <v>139</v>
      </c>
      <c r="O175">
        <v>2</v>
      </c>
      <c r="P175" t="s">
        <v>40</v>
      </c>
      <c r="R175" t="s">
        <v>40</v>
      </c>
      <c r="S175" t="s">
        <v>40</v>
      </c>
      <c r="V175" t="s">
        <v>27</v>
      </c>
    </row>
    <row r="176" spans="1:22">
      <c r="A176" t="s">
        <v>496</v>
      </c>
      <c r="D176" t="s">
        <v>123</v>
      </c>
      <c r="E176" t="s">
        <v>115</v>
      </c>
      <c r="I176">
        <v>0</v>
      </c>
      <c r="J176">
        <v>0</v>
      </c>
      <c r="L176" t="s">
        <v>700</v>
      </c>
      <c r="N176" t="s">
        <v>34</v>
      </c>
      <c r="O176">
        <v>2</v>
      </c>
      <c r="P176" t="s">
        <v>40</v>
      </c>
      <c r="R176" t="s">
        <v>40</v>
      </c>
      <c r="S176" t="s">
        <v>40</v>
      </c>
      <c r="V176" t="s">
        <v>27</v>
      </c>
    </row>
    <row r="177" spans="1:22">
      <c r="A177" t="s">
        <v>497</v>
      </c>
      <c r="D177" t="s">
        <v>123</v>
      </c>
      <c r="E177" t="s">
        <v>153</v>
      </c>
      <c r="G177" t="s">
        <v>701</v>
      </c>
      <c r="I177">
        <v>9</v>
      </c>
      <c r="J177">
        <v>8</v>
      </c>
      <c r="L177" t="s">
        <v>148</v>
      </c>
      <c r="M177" t="s">
        <v>702</v>
      </c>
      <c r="N177" t="s">
        <v>146</v>
      </c>
      <c r="O177">
        <v>2</v>
      </c>
      <c r="P177" t="s">
        <v>18</v>
      </c>
      <c r="R177" t="s">
        <v>72</v>
      </c>
      <c r="S177" t="s">
        <v>40</v>
      </c>
      <c r="V177" t="s">
        <v>703</v>
      </c>
    </row>
    <row r="178" spans="1:22">
      <c r="A178" t="s">
        <v>498</v>
      </c>
      <c r="D178" t="s">
        <v>101</v>
      </c>
      <c r="E178" t="s">
        <v>108</v>
      </c>
      <c r="I178">
        <v>1</v>
      </c>
      <c r="J178">
        <v>0</v>
      </c>
      <c r="L178" t="s">
        <v>44</v>
      </c>
      <c r="N178" t="s">
        <v>185</v>
      </c>
      <c r="O178">
        <v>2</v>
      </c>
      <c r="P178" t="s">
        <v>40</v>
      </c>
      <c r="R178" t="s">
        <v>150</v>
      </c>
      <c r="S178" t="s">
        <v>40</v>
      </c>
      <c r="V178" t="s">
        <v>27</v>
      </c>
    </row>
    <row r="179" spans="1:22">
      <c r="A179" t="s">
        <v>499</v>
      </c>
      <c r="D179" t="s">
        <v>123</v>
      </c>
      <c r="E179" t="s">
        <v>108</v>
      </c>
      <c r="I179">
        <v>2</v>
      </c>
      <c r="J179">
        <v>0</v>
      </c>
      <c r="L179" t="s">
        <v>98</v>
      </c>
      <c r="M179" t="s">
        <v>66</v>
      </c>
      <c r="N179" t="s">
        <v>64</v>
      </c>
      <c r="O179">
        <v>2</v>
      </c>
      <c r="P179" t="s">
        <v>40</v>
      </c>
      <c r="R179" t="s">
        <v>150</v>
      </c>
      <c r="S179" t="s">
        <v>40</v>
      </c>
      <c r="V179" t="s">
        <v>27</v>
      </c>
    </row>
    <row r="180" spans="1:22">
      <c r="A180" t="s">
        <v>500</v>
      </c>
      <c r="B180" t="s">
        <v>128</v>
      </c>
      <c r="D180" t="s">
        <v>101</v>
      </c>
      <c r="E180" t="s">
        <v>153</v>
      </c>
      <c r="G180" t="s">
        <v>981</v>
      </c>
      <c r="I180">
        <v>34</v>
      </c>
      <c r="J180">
        <v>9</v>
      </c>
      <c r="L180" t="s">
        <v>766</v>
      </c>
      <c r="M180" t="s">
        <v>982</v>
      </c>
      <c r="N180" t="s">
        <v>139</v>
      </c>
      <c r="O180">
        <v>1</v>
      </c>
      <c r="P180" t="s">
        <v>18</v>
      </c>
      <c r="R180" t="s">
        <v>72</v>
      </c>
      <c r="S180" t="s">
        <v>40</v>
      </c>
      <c r="T180" t="s">
        <v>128</v>
      </c>
      <c r="V180" t="s">
        <v>27</v>
      </c>
    </row>
    <row r="181" spans="1:22">
      <c r="A181" t="s">
        <v>501</v>
      </c>
      <c r="D181" t="s">
        <v>101</v>
      </c>
      <c r="E181" t="s">
        <v>153</v>
      </c>
      <c r="G181" t="s">
        <v>983</v>
      </c>
      <c r="I181">
        <v>54</v>
      </c>
      <c r="J181">
        <v>15</v>
      </c>
      <c r="K181" t="s">
        <v>127</v>
      </c>
      <c r="L181" t="s">
        <v>984</v>
      </c>
      <c r="M181" t="s">
        <v>704</v>
      </c>
      <c r="N181" t="s">
        <v>127</v>
      </c>
      <c r="O181">
        <v>1</v>
      </c>
      <c r="P181" t="s">
        <v>18</v>
      </c>
      <c r="R181" t="s">
        <v>72</v>
      </c>
      <c r="S181" t="s">
        <v>40</v>
      </c>
      <c r="V181" t="s">
        <v>27</v>
      </c>
    </row>
    <row r="182" spans="1:22">
      <c r="A182" t="s">
        <v>502</v>
      </c>
      <c r="D182" t="s">
        <v>111</v>
      </c>
      <c r="E182" t="s">
        <v>108</v>
      </c>
      <c r="I182">
        <v>5</v>
      </c>
      <c r="J182">
        <v>0</v>
      </c>
      <c r="L182" t="s">
        <v>985</v>
      </c>
      <c r="N182" t="s">
        <v>306</v>
      </c>
      <c r="O182">
        <v>2</v>
      </c>
      <c r="P182" t="s">
        <v>18</v>
      </c>
      <c r="R182" t="s">
        <v>150</v>
      </c>
      <c r="V182" t="s">
        <v>27</v>
      </c>
    </row>
    <row r="183" spans="1:22">
      <c r="A183" t="s">
        <v>503</v>
      </c>
      <c r="D183" t="s">
        <v>123</v>
      </c>
      <c r="E183" t="s">
        <v>115</v>
      </c>
      <c r="I183">
        <v>0</v>
      </c>
      <c r="J183">
        <v>0</v>
      </c>
      <c r="L183" t="s">
        <v>986</v>
      </c>
      <c r="N183" t="s">
        <v>307</v>
      </c>
      <c r="O183">
        <v>2</v>
      </c>
      <c r="P183" t="s">
        <v>40</v>
      </c>
      <c r="R183" t="s">
        <v>150</v>
      </c>
      <c r="S183" t="s">
        <v>40</v>
      </c>
      <c r="V183" t="s">
        <v>27</v>
      </c>
    </row>
    <row r="184" spans="1:22">
      <c r="A184" t="s">
        <v>504</v>
      </c>
      <c r="D184" t="s">
        <v>101</v>
      </c>
      <c r="E184" t="s">
        <v>115</v>
      </c>
      <c r="I184">
        <v>0</v>
      </c>
      <c r="J184">
        <v>0</v>
      </c>
      <c r="L184" t="s">
        <v>98</v>
      </c>
      <c r="M184" t="s">
        <v>181</v>
      </c>
      <c r="N184" t="s">
        <v>302</v>
      </c>
      <c r="O184">
        <v>2</v>
      </c>
      <c r="P184" t="s">
        <v>40</v>
      </c>
      <c r="R184" t="s">
        <v>47</v>
      </c>
      <c r="S184" t="s">
        <v>47</v>
      </c>
      <c r="V184" t="s">
        <v>27</v>
      </c>
    </row>
    <row r="185" spans="1:22">
      <c r="A185" t="s">
        <v>505</v>
      </c>
      <c r="D185" t="s">
        <v>111</v>
      </c>
      <c r="E185" t="s">
        <v>112</v>
      </c>
      <c r="G185" t="s">
        <v>987</v>
      </c>
      <c r="I185">
        <v>24</v>
      </c>
      <c r="J185">
        <v>4</v>
      </c>
      <c r="L185" t="s">
        <v>988</v>
      </c>
      <c r="M185" t="s">
        <v>989</v>
      </c>
      <c r="N185" t="s">
        <v>308</v>
      </c>
      <c r="O185">
        <v>2</v>
      </c>
      <c r="P185" t="s">
        <v>40</v>
      </c>
      <c r="R185" t="s">
        <v>990</v>
      </c>
      <c r="S185" t="s">
        <v>991</v>
      </c>
      <c r="V185" t="s">
        <v>992</v>
      </c>
    </row>
    <row r="186" spans="1:22">
      <c r="A186" t="s">
        <v>506</v>
      </c>
      <c r="D186" t="s">
        <v>123</v>
      </c>
      <c r="E186" t="s">
        <v>108</v>
      </c>
      <c r="I186">
        <v>2</v>
      </c>
      <c r="J186">
        <v>0</v>
      </c>
      <c r="L186" t="s">
        <v>148</v>
      </c>
      <c r="M186" t="s">
        <v>815</v>
      </c>
      <c r="N186" t="s">
        <v>300</v>
      </c>
      <c r="O186">
        <v>2</v>
      </c>
      <c r="P186" t="s">
        <v>40</v>
      </c>
      <c r="R186" t="s">
        <v>150</v>
      </c>
      <c r="S186" t="s">
        <v>40</v>
      </c>
      <c r="V186" t="s">
        <v>27</v>
      </c>
    </row>
    <row r="187" spans="1:22">
      <c r="A187" t="s">
        <v>507</v>
      </c>
      <c r="B187" t="s">
        <v>993</v>
      </c>
      <c r="D187" t="s">
        <v>123</v>
      </c>
      <c r="E187" t="s">
        <v>108</v>
      </c>
      <c r="I187">
        <v>14</v>
      </c>
      <c r="J187">
        <v>0</v>
      </c>
      <c r="L187" t="s">
        <v>44</v>
      </c>
      <c r="M187" t="s">
        <v>993</v>
      </c>
      <c r="N187" t="s">
        <v>332</v>
      </c>
      <c r="O187">
        <v>2</v>
      </c>
      <c r="P187" t="s">
        <v>40</v>
      </c>
      <c r="R187" t="s">
        <v>150</v>
      </c>
      <c r="S187" t="s">
        <v>40</v>
      </c>
      <c r="T187" t="s">
        <v>993</v>
      </c>
      <c r="V187" t="s">
        <v>27</v>
      </c>
    </row>
    <row r="188" spans="1:22">
      <c r="A188" t="s">
        <v>573</v>
      </c>
      <c r="D188" t="s">
        <v>123</v>
      </c>
      <c r="E188" t="s">
        <v>153</v>
      </c>
      <c r="G188" t="s">
        <v>994</v>
      </c>
      <c r="I188">
        <v>80</v>
      </c>
      <c r="J188">
        <v>27</v>
      </c>
      <c r="K188" t="s">
        <v>233</v>
      </c>
      <c r="L188" t="s">
        <v>148</v>
      </c>
      <c r="M188" t="s">
        <v>181</v>
      </c>
      <c r="N188" t="s">
        <v>142</v>
      </c>
      <c r="O188">
        <v>1</v>
      </c>
      <c r="P188" t="s">
        <v>18</v>
      </c>
      <c r="R188" t="s">
        <v>72</v>
      </c>
      <c r="S188" t="s">
        <v>159</v>
      </c>
      <c r="V188" t="s">
        <v>202</v>
      </c>
    </row>
    <row r="189" spans="1:22">
      <c r="A189" t="s">
        <v>574</v>
      </c>
      <c r="D189" t="s">
        <v>101</v>
      </c>
      <c r="E189" t="s">
        <v>153</v>
      </c>
      <c r="G189" t="s">
        <v>995</v>
      </c>
      <c r="I189">
        <v>28</v>
      </c>
      <c r="J189">
        <v>10</v>
      </c>
      <c r="L189" t="s">
        <v>988</v>
      </c>
      <c r="M189" t="s">
        <v>996</v>
      </c>
      <c r="N189" t="s">
        <v>74</v>
      </c>
      <c r="O189">
        <v>2</v>
      </c>
      <c r="P189" t="s">
        <v>40</v>
      </c>
      <c r="R189" t="s">
        <v>733</v>
      </c>
      <c r="S189" t="s">
        <v>40</v>
      </c>
      <c r="V189" t="s">
        <v>27</v>
      </c>
    </row>
    <row r="190" spans="1:22">
      <c r="A190" t="s">
        <v>575</v>
      </c>
      <c r="B190" t="s">
        <v>204</v>
      </c>
      <c r="D190" t="s">
        <v>101</v>
      </c>
      <c r="E190" t="s">
        <v>115</v>
      </c>
      <c r="I190">
        <v>0</v>
      </c>
      <c r="J190">
        <v>0</v>
      </c>
      <c r="L190" t="s">
        <v>44</v>
      </c>
      <c r="N190" t="s">
        <v>186</v>
      </c>
      <c r="O190">
        <v>1</v>
      </c>
      <c r="P190" t="s">
        <v>40</v>
      </c>
      <c r="R190" t="s">
        <v>40</v>
      </c>
      <c r="S190" t="s">
        <v>40</v>
      </c>
      <c r="T190" t="s">
        <v>204</v>
      </c>
      <c r="V190" t="s">
        <v>27</v>
      </c>
    </row>
    <row r="191" spans="1:22">
      <c r="A191" t="s">
        <v>576</v>
      </c>
      <c r="B191" t="s">
        <v>204</v>
      </c>
      <c r="D191" t="s">
        <v>123</v>
      </c>
      <c r="E191" t="s">
        <v>108</v>
      </c>
      <c r="G191" t="s">
        <v>204</v>
      </c>
      <c r="I191">
        <v>3</v>
      </c>
      <c r="J191">
        <v>0</v>
      </c>
      <c r="L191" t="s">
        <v>816</v>
      </c>
      <c r="M191" t="s">
        <v>997</v>
      </c>
      <c r="N191" t="s">
        <v>110</v>
      </c>
      <c r="O191">
        <v>2</v>
      </c>
      <c r="P191" t="s">
        <v>40</v>
      </c>
      <c r="R191" t="s">
        <v>150</v>
      </c>
      <c r="S191" t="s">
        <v>40</v>
      </c>
      <c r="T191" t="s">
        <v>204</v>
      </c>
      <c r="V191" t="s">
        <v>27</v>
      </c>
    </row>
    <row r="192" spans="1:22">
      <c r="A192" t="s">
        <v>577</v>
      </c>
      <c r="B192" t="s">
        <v>204</v>
      </c>
      <c r="D192" t="s">
        <v>123</v>
      </c>
      <c r="E192" t="s">
        <v>112</v>
      </c>
      <c r="G192" t="s">
        <v>321</v>
      </c>
      <c r="I192">
        <v>1</v>
      </c>
      <c r="J192">
        <v>1</v>
      </c>
      <c r="L192" t="s">
        <v>148</v>
      </c>
      <c r="M192" t="s">
        <v>204</v>
      </c>
      <c r="N192" t="s">
        <v>56</v>
      </c>
      <c r="O192">
        <v>2</v>
      </c>
      <c r="P192" t="s">
        <v>18</v>
      </c>
      <c r="R192" t="s">
        <v>72</v>
      </c>
      <c r="S192" t="s">
        <v>40</v>
      </c>
      <c r="T192" t="s">
        <v>204</v>
      </c>
      <c r="V192" t="s">
        <v>27</v>
      </c>
    </row>
    <row r="193" spans="1:22">
      <c r="A193" t="s">
        <v>578</v>
      </c>
      <c r="B193" t="s">
        <v>658</v>
      </c>
      <c r="D193" t="s">
        <v>42</v>
      </c>
      <c r="E193" t="s">
        <v>15</v>
      </c>
      <c r="F193" t="s">
        <v>21</v>
      </c>
      <c r="G193" t="s">
        <v>998</v>
      </c>
      <c r="I193">
        <v>33</v>
      </c>
      <c r="J193">
        <v>12</v>
      </c>
      <c r="K193" t="s">
        <v>179</v>
      </c>
      <c r="L193" t="s">
        <v>130</v>
      </c>
      <c r="N193" t="s">
        <v>122</v>
      </c>
      <c r="O193" t="s">
        <v>999</v>
      </c>
      <c r="P193" t="s">
        <v>25</v>
      </c>
      <c r="R193" t="s">
        <v>1000</v>
      </c>
      <c r="S193" t="s">
        <v>25</v>
      </c>
      <c r="T193" t="s">
        <v>658</v>
      </c>
      <c r="V193" t="s">
        <v>27</v>
      </c>
    </row>
    <row r="194" spans="1:22">
      <c r="A194" t="s">
        <v>579</v>
      </c>
      <c r="B194" t="s">
        <v>944</v>
      </c>
      <c r="D194" t="s">
        <v>107</v>
      </c>
      <c r="E194" t="s">
        <v>153</v>
      </c>
      <c r="G194" t="s">
        <v>1001</v>
      </c>
      <c r="I194">
        <v>25</v>
      </c>
      <c r="J194">
        <v>17</v>
      </c>
      <c r="L194" t="s">
        <v>148</v>
      </c>
      <c r="N194" t="s">
        <v>56</v>
      </c>
      <c r="O194" t="s">
        <v>183</v>
      </c>
      <c r="P194" t="s">
        <v>18</v>
      </c>
      <c r="R194" t="s">
        <v>72</v>
      </c>
      <c r="S194" t="s">
        <v>40</v>
      </c>
      <c r="T194" t="s">
        <v>944</v>
      </c>
      <c r="V194" t="s">
        <v>27</v>
      </c>
    </row>
    <row r="195" spans="1:22">
      <c r="A195" t="s">
        <v>580</v>
      </c>
      <c r="B195" t="s">
        <v>128</v>
      </c>
      <c r="D195" t="s">
        <v>123</v>
      </c>
      <c r="E195" t="s">
        <v>115</v>
      </c>
      <c r="I195">
        <v>0</v>
      </c>
      <c r="J195">
        <v>0</v>
      </c>
      <c r="L195" t="s">
        <v>44</v>
      </c>
      <c r="M195" t="s">
        <v>128</v>
      </c>
      <c r="N195" t="s">
        <v>124</v>
      </c>
      <c r="O195">
        <v>2</v>
      </c>
      <c r="P195" t="s">
        <v>40</v>
      </c>
      <c r="R195" t="s">
        <v>40</v>
      </c>
      <c r="S195" t="s">
        <v>40</v>
      </c>
      <c r="T195" t="s">
        <v>725</v>
      </c>
      <c r="U195" t="s">
        <v>767</v>
      </c>
      <c r="V195" t="s">
        <v>27</v>
      </c>
    </row>
    <row r="196" spans="1:22">
      <c r="A196" t="s">
        <v>581</v>
      </c>
      <c r="B196" t="s">
        <v>128</v>
      </c>
      <c r="D196" t="s">
        <v>101</v>
      </c>
      <c r="E196" t="s">
        <v>153</v>
      </c>
      <c r="F196" t="s">
        <v>129</v>
      </c>
      <c r="G196" t="s">
        <v>1002</v>
      </c>
      <c r="I196">
        <v>53</v>
      </c>
      <c r="J196">
        <v>17</v>
      </c>
      <c r="L196" t="s">
        <v>768</v>
      </c>
      <c r="M196" t="s">
        <v>128</v>
      </c>
      <c r="N196" t="s">
        <v>49</v>
      </c>
      <c r="O196" t="s">
        <v>183</v>
      </c>
      <c r="P196" t="s">
        <v>18</v>
      </c>
      <c r="R196" t="s">
        <v>72</v>
      </c>
      <c r="S196" t="s">
        <v>40</v>
      </c>
      <c r="T196" t="s">
        <v>128</v>
      </c>
      <c r="V196" t="s">
        <v>27</v>
      </c>
    </row>
    <row r="197" spans="1:22">
      <c r="A197" t="s">
        <v>582</v>
      </c>
      <c r="B197" t="s">
        <v>204</v>
      </c>
      <c r="D197" t="s">
        <v>111</v>
      </c>
      <c r="E197" t="s">
        <v>108</v>
      </c>
      <c r="G197" t="s">
        <v>204</v>
      </c>
      <c r="I197">
        <v>2</v>
      </c>
      <c r="J197">
        <v>0</v>
      </c>
      <c r="L197" t="s">
        <v>44</v>
      </c>
      <c r="M197" t="s">
        <v>204</v>
      </c>
      <c r="N197" t="s">
        <v>734</v>
      </c>
      <c r="O197">
        <v>2</v>
      </c>
      <c r="P197" t="s">
        <v>40</v>
      </c>
      <c r="R197" t="s">
        <v>150</v>
      </c>
      <c r="S197" t="s">
        <v>40</v>
      </c>
      <c r="T197" t="s">
        <v>725</v>
      </c>
      <c r="U197" t="s">
        <v>1003</v>
      </c>
      <c r="V197" t="s">
        <v>27</v>
      </c>
    </row>
    <row r="198" spans="1:22">
      <c r="A198" t="s">
        <v>583</v>
      </c>
      <c r="B198" t="s">
        <v>128</v>
      </c>
      <c r="D198" t="s">
        <v>111</v>
      </c>
      <c r="E198" t="s">
        <v>108</v>
      </c>
      <c r="I198">
        <v>3</v>
      </c>
      <c r="J198">
        <v>0</v>
      </c>
      <c r="L198" t="s">
        <v>1004</v>
      </c>
      <c r="M198" t="s">
        <v>1005</v>
      </c>
      <c r="N198" t="s">
        <v>190</v>
      </c>
      <c r="O198">
        <v>3</v>
      </c>
      <c r="P198" t="s">
        <v>31</v>
      </c>
      <c r="Q198" t="s">
        <v>60</v>
      </c>
      <c r="R198" t="s">
        <v>150</v>
      </c>
      <c r="S198" t="s">
        <v>40</v>
      </c>
      <c r="V198" t="s">
        <v>27</v>
      </c>
    </row>
    <row r="199" spans="1:22">
      <c r="A199" t="s">
        <v>584</v>
      </c>
      <c r="D199" t="s">
        <v>101</v>
      </c>
      <c r="E199" t="s">
        <v>108</v>
      </c>
      <c r="I199">
        <v>3</v>
      </c>
      <c r="J199">
        <v>0</v>
      </c>
      <c r="L199" t="s">
        <v>44</v>
      </c>
      <c r="N199" t="s">
        <v>131</v>
      </c>
      <c r="O199">
        <v>2</v>
      </c>
      <c r="P199" t="s">
        <v>40</v>
      </c>
      <c r="R199" t="s">
        <v>150</v>
      </c>
      <c r="S199" t="s">
        <v>40</v>
      </c>
      <c r="V199" t="s">
        <v>27</v>
      </c>
    </row>
    <row r="200" spans="1:22">
      <c r="A200" t="s">
        <v>585</v>
      </c>
      <c r="B200" t="s">
        <v>128</v>
      </c>
      <c r="D200" t="s">
        <v>111</v>
      </c>
      <c r="E200" t="s">
        <v>153</v>
      </c>
      <c r="F200" t="s">
        <v>129</v>
      </c>
      <c r="G200" t="s">
        <v>1006</v>
      </c>
      <c r="I200">
        <v>66</v>
      </c>
      <c r="J200">
        <v>41</v>
      </c>
      <c r="K200" t="s">
        <v>128</v>
      </c>
      <c r="L200" t="s">
        <v>1007</v>
      </c>
      <c r="M200" t="s">
        <v>1008</v>
      </c>
      <c r="N200" t="s">
        <v>769</v>
      </c>
      <c r="O200">
        <v>2</v>
      </c>
      <c r="P200" t="s">
        <v>40</v>
      </c>
      <c r="R200" t="s">
        <v>72</v>
      </c>
      <c r="S200" t="s">
        <v>40</v>
      </c>
      <c r="T200" t="s">
        <v>128</v>
      </c>
      <c r="V200" t="s">
        <v>1009</v>
      </c>
    </row>
    <row r="201" spans="1:22">
      <c r="A201" t="s">
        <v>586</v>
      </c>
      <c r="B201" t="s">
        <v>875</v>
      </c>
      <c r="D201" t="s">
        <v>101</v>
      </c>
      <c r="E201" t="s">
        <v>112</v>
      </c>
      <c r="G201" t="s">
        <v>1010</v>
      </c>
      <c r="I201">
        <v>7</v>
      </c>
      <c r="J201">
        <v>2</v>
      </c>
      <c r="L201" t="s">
        <v>148</v>
      </c>
      <c r="N201" t="s">
        <v>74</v>
      </c>
      <c r="O201">
        <v>2</v>
      </c>
      <c r="P201" t="s">
        <v>40</v>
      </c>
      <c r="R201" t="s">
        <v>1011</v>
      </c>
      <c r="S201" t="s">
        <v>40</v>
      </c>
      <c r="V201" t="s">
        <v>1012</v>
      </c>
    </row>
    <row r="202" spans="1:22">
      <c r="A202" t="s">
        <v>587</v>
      </c>
      <c r="B202" t="s">
        <v>128</v>
      </c>
      <c r="D202" t="s">
        <v>101</v>
      </c>
      <c r="E202" t="s">
        <v>112</v>
      </c>
      <c r="F202" t="s">
        <v>129</v>
      </c>
      <c r="G202" t="s">
        <v>746</v>
      </c>
      <c r="I202">
        <v>16</v>
      </c>
      <c r="J202">
        <v>3</v>
      </c>
      <c r="L202" t="s">
        <v>755</v>
      </c>
      <c r="M202" t="s">
        <v>756</v>
      </c>
      <c r="N202" t="s">
        <v>127</v>
      </c>
      <c r="O202">
        <v>1</v>
      </c>
      <c r="P202" t="s">
        <v>40</v>
      </c>
      <c r="R202" t="s">
        <v>735</v>
      </c>
      <c r="S202" t="s">
        <v>40</v>
      </c>
      <c r="T202" t="s">
        <v>128</v>
      </c>
      <c r="V202" t="s">
        <v>27</v>
      </c>
    </row>
    <row r="203" spans="1:22">
      <c r="A203" t="s">
        <v>588</v>
      </c>
      <c r="B203" t="s">
        <v>128</v>
      </c>
      <c r="D203" t="s">
        <v>101</v>
      </c>
      <c r="E203" t="s">
        <v>115</v>
      </c>
      <c r="G203" t="s">
        <v>128</v>
      </c>
      <c r="H203" t="s">
        <v>128</v>
      </c>
      <c r="I203">
        <v>0</v>
      </c>
      <c r="J203">
        <v>0</v>
      </c>
      <c r="L203" t="s">
        <v>44</v>
      </c>
      <c r="N203" t="s">
        <v>305</v>
      </c>
      <c r="O203">
        <v>1</v>
      </c>
      <c r="P203" t="s">
        <v>40</v>
      </c>
      <c r="R203" t="s">
        <v>40</v>
      </c>
      <c r="S203" t="s">
        <v>40</v>
      </c>
      <c r="T203" t="s">
        <v>747</v>
      </c>
      <c r="V203" t="s">
        <v>27</v>
      </c>
    </row>
    <row r="204" spans="1:22">
      <c r="A204" t="s">
        <v>589</v>
      </c>
      <c r="B204" t="s">
        <v>128</v>
      </c>
      <c r="D204" t="s">
        <v>111</v>
      </c>
      <c r="E204" t="s">
        <v>115</v>
      </c>
      <c r="I204">
        <v>0</v>
      </c>
      <c r="J204">
        <v>0</v>
      </c>
      <c r="L204" t="s">
        <v>148</v>
      </c>
      <c r="M204" t="s">
        <v>44</v>
      </c>
      <c r="N204" t="s">
        <v>306</v>
      </c>
      <c r="O204">
        <v>2</v>
      </c>
      <c r="P204" t="s">
        <v>40</v>
      </c>
      <c r="R204" t="s">
        <v>40</v>
      </c>
      <c r="S204" t="s">
        <v>40</v>
      </c>
      <c r="T204" t="s">
        <v>128</v>
      </c>
      <c r="V204" t="s">
        <v>27</v>
      </c>
    </row>
    <row r="205" spans="1:22">
      <c r="A205" t="s">
        <v>590</v>
      </c>
      <c r="B205" t="s">
        <v>128</v>
      </c>
      <c r="D205" t="s">
        <v>123</v>
      </c>
      <c r="E205" t="s">
        <v>108</v>
      </c>
      <c r="I205">
        <v>3</v>
      </c>
      <c r="J205">
        <v>0</v>
      </c>
      <c r="L205" t="s">
        <v>44</v>
      </c>
      <c r="N205" t="s">
        <v>34</v>
      </c>
      <c r="O205">
        <v>2</v>
      </c>
      <c r="P205" t="s">
        <v>40</v>
      </c>
      <c r="R205" t="s">
        <v>150</v>
      </c>
      <c r="S205" t="s">
        <v>40</v>
      </c>
      <c r="T205" t="s">
        <v>699</v>
      </c>
      <c r="U205" t="s">
        <v>770</v>
      </c>
      <c r="V205" t="s">
        <v>688</v>
      </c>
    </row>
    <row r="206" spans="1:22">
      <c r="A206" t="s">
        <v>591</v>
      </c>
      <c r="B206" t="s">
        <v>128</v>
      </c>
      <c r="D206" t="s">
        <v>111</v>
      </c>
      <c r="E206" t="s">
        <v>108</v>
      </c>
      <c r="I206">
        <v>2</v>
      </c>
      <c r="J206">
        <v>0</v>
      </c>
      <c r="L206" t="s">
        <v>44</v>
      </c>
      <c r="M206" t="s">
        <v>640</v>
      </c>
      <c r="N206" t="s">
        <v>736</v>
      </c>
      <c r="O206">
        <v>2</v>
      </c>
      <c r="P206" t="s">
        <v>40</v>
      </c>
      <c r="R206" t="s">
        <v>737</v>
      </c>
      <c r="S206" t="s">
        <v>40</v>
      </c>
      <c r="T206" t="s">
        <v>725</v>
      </c>
      <c r="U206" t="s">
        <v>1013</v>
      </c>
      <c r="V206" t="s">
        <v>27</v>
      </c>
    </row>
    <row r="207" spans="1:22">
      <c r="A207" t="s">
        <v>592</v>
      </c>
      <c r="B207" t="s">
        <v>204</v>
      </c>
      <c r="D207" t="s">
        <v>101</v>
      </c>
      <c r="E207" t="s">
        <v>115</v>
      </c>
      <c r="I207">
        <v>0</v>
      </c>
      <c r="J207">
        <v>0</v>
      </c>
      <c r="L207" t="s">
        <v>44</v>
      </c>
      <c r="N207" t="s">
        <v>49</v>
      </c>
      <c r="O207">
        <v>1</v>
      </c>
      <c r="P207" t="s">
        <v>40</v>
      </c>
      <c r="R207" t="s">
        <v>150</v>
      </c>
      <c r="S207" t="s">
        <v>40</v>
      </c>
      <c r="T207" t="s">
        <v>204</v>
      </c>
      <c r="V207" t="s">
        <v>27</v>
      </c>
    </row>
    <row r="208" spans="1:22">
      <c r="A208" t="s">
        <v>593</v>
      </c>
      <c r="B208" t="s">
        <v>204</v>
      </c>
      <c r="D208" t="s">
        <v>101</v>
      </c>
      <c r="E208" t="s">
        <v>108</v>
      </c>
      <c r="G208" t="s">
        <v>216</v>
      </c>
      <c r="I208">
        <v>4</v>
      </c>
      <c r="J208">
        <v>0</v>
      </c>
      <c r="L208" t="s">
        <v>44</v>
      </c>
      <c r="N208" t="s">
        <v>49</v>
      </c>
      <c r="O208">
        <v>1</v>
      </c>
      <c r="P208" t="s">
        <v>40</v>
      </c>
      <c r="R208" t="s">
        <v>40</v>
      </c>
      <c r="S208" t="s">
        <v>40</v>
      </c>
      <c r="T208" t="s">
        <v>204</v>
      </c>
      <c r="V208" t="s">
        <v>27</v>
      </c>
    </row>
    <row r="209" spans="1:22">
      <c r="A209" t="s">
        <v>594</v>
      </c>
      <c r="B209" t="s">
        <v>128</v>
      </c>
      <c r="D209" t="s">
        <v>111</v>
      </c>
      <c r="E209" t="s">
        <v>108</v>
      </c>
      <c r="G209" t="s">
        <v>818</v>
      </c>
      <c r="I209">
        <v>1</v>
      </c>
      <c r="J209">
        <v>0</v>
      </c>
      <c r="L209" t="s">
        <v>44</v>
      </c>
      <c r="N209" t="s">
        <v>301</v>
      </c>
      <c r="O209" t="s">
        <v>1014</v>
      </c>
      <c r="P209" t="s">
        <v>971</v>
      </c>
      <c r="R209" t="s">
        <v>72</v>
      </c>
      <c r="S209" t="s">
        <v>40</v>
      </c>
      <c r="T209" t="s">
        <v>128</v>
      </c>
      <c r="V209" t="s">
        <v>27</v>
      </c>
    </row>
    <row r="210" spans="1:22">
      <c r="A210" t="s">
        <v>595</v>
      </c>
      <c r="B210" t="s">
        <v>128</v>
      </c>
      <c r="D210" t="s">
        <v>101</v>
      </c>
      <c r="E210" t="s">
        <v>153</v>
      </c>
      <c r="F210" t="s">
        <v>129</v>
      </c>
      <c r="G210" t="s">
        <v>1015</v>
      </c>
      <c r="I210">
        <v>33</v>
      </c>
      <c r="J210">
        <v>3</v>
      </c>
      <c r="L210" t="s">
        <v>148</v>
      </c>
      <c r="M210" t="s">
        <v>771</v>
      </c>
      <c r="N210" t="s">
        <v>139</v>
      </c>
      <c r="O210">
        <v>2</v>
      </c>
      <c r="P210" t="s">
        <v>18</v>
      </c>
      <c r="R210" t="s">
        <v>72</v>
      </c>
      <c r="S210" t="s">
        <v>40</v>
      </c>
      <c r="T210" t="s">
        <v>128</v>
      </c>
      <c r="V210" t="s">
        <v>27</v>
      </c>
    </row>
    <row r="211" spans="1:22">
      <c r="A211" t="s">
        <v>596</v>
      </c>
      <c r="B211" t="s">
        <v>128</v>
      </c>
      <c r="D211" t="s">
        <v>111</v>
      </c>
      <c r="E211" t="s">
        <v>112</v>
      </c>
      <c r="G211" t="s">
        <v>772</v>
      </c>
      <c r="I211">
        <v>4</v>
      </c>
      <c r="J211">
        <v>3</v>
      </c>
      <c r="L211" t="s">
        <v>148</v>
      </c>
      <c r="N211" t="s">
        <v>188</v>
      </c>
      <c r="O211">
        <v>2</v>
      </c>
      <c r="P211" t="s">
        <v>40</v>
      </c>
      <c r="R211" t="s">
        <v>72</v>
      </c>
      <c r="V211" t="s">
        <v>189</v>
      </c>
    </row>
    <row r="212" spans="1:22">
      <c r="A212" t="s">
        <v>597</v>
      </c>
      <c r="B212" t="s">
        <v>204</v>
      </c>
      <c r="D212" t="s">
        <v>123</v>
      </c>
      <c r="E212" t="s">
        <v>115</v>
      </c>
      <c r="I212">
        <v>0</v>
      </c>
      <c r="J212">
        <v>0</v>
      </c>
      <c r="L212" t="s">
        <v>696</v>
      </c>
      <c r="N212" t="s">
        <v>307</v>
      </c>
      <c r="O212">
        <v>1</v>
      </c>
      <c r="P212" t="s">
        <v>40</v>
      </c>
      <c r="R212" t="s">
        <v>150</v>
      </c>
      <c r="S212" t="s">
        <v>40</v>
      </c>
      <c r="T212" t="s">
        <v>204</v>
      </c>
      <c r="V212" t="s">
        <v>27</v>
      </c>
    </row>
    <row r="213" spans="1:22">
      <c r="A213" t="s">
        <v>598</v>
      </c>
      <c r="B213" t="s">
        <v>204</v>
      </c>
      <c r="D213" t="s">
        <v>101</v>
      </c>
      <c r="E213" t="s">
        <v>108</v>
      </c>
      <c r="I213">
        <v>4</v>
      </c>
      <c r="J213">
        <v>0</v>
      </c>
      <c r="L213" t="s">
        <v>148</v>
      </c>
      <c r="M213" t="s">
        <v>1016</v>
      </c>
      <c r="N213" t="s">
        <v>185</v>
      </c>
      <c r="O213">
        <v>2</v>
      </c>
      <c r="P213" t="s">
        <v>40</v>
      </c>
      <c r="R213" t="s">
        <v>72</v>
      </c>
      <c r="S213" t="s">
        <v>40</v>
      </c>
      <c r="T213" t="s">
        <v>204</v>
      </c>
      <c r="V213" t="s">
        <v>27</v>
      </c>
    </row>
    <row r="214" spans="1:22">
      <c r="A214" t="s">
        <v>599</v>
      </c>
      <c r="B214" t="s">
        <v>128</v>
      </c>
      <c r="D214" t="s">
        <v>111</v>
      </c>
      <c r="E214" t="s">
        <v>115</v>
      </c>
      <c r="I214">
        <v>0</v>
      </c>
      <c r="J214">
        <v>0</v>
      </c>
      <c r="L214" t="s">
        <v>44</v>
      </c>
      <c r="N214" t="s">
        <v>738</v>
      </c>
      <c r="O214">
        <v>2</v>
      </c>
      <c r="P214" t="s">
        <v>40</v>
      </c>
      <c r="R214" t="s">
        <v>150</v>
      </c>
      <c r="S214" t="s">
        <v>40</v>
      </c>
      <c r="V214" t="s">
        <v>27</v>
      </c>
    </row>
    <row r="215" spans="1:22">
      <c r="A215" t="s">
        <v>600</v>
      </c>
      <c r="B215" t="s">
        <v>128</v>
      </c>
      <c r="D215" t="s">
        <v>101</v>
      </c>
      <c r="E215" t="s">
        <v>115</v>
      </c>
      <c r="I215">
        <v>0</v>
      </c>
      <c r="J215">
        <v>0</v>
      </c>
      <c r="L215" t="s">
        <v>696</v>
      </c>
      <c r="N215" t="s">
        <v>61</v>
      </c>
      <c r="O215">
        <v>1</v>
      </c>
      <c r="P215" t="s">
        <v>40</v>
      </c>
      <c r="R215" t="s">
        <v>40</v>
      </c>
      <c r="S215" t="s">
        <v>40</v>
      </c>
      <c r="T215" t="s">
        <v>128</v>
      </c>
      <c r="V215" t="s">
        <v>27</v>
      </c>
    </row>
    <row r="216" spans="1:22">
      <c r="A216" t="s">
        <v>601</v>
      </c>
      <c r="D216" t="s">
        <v>111</v>
      </c>
      <c r="E216" t="s">
        <v>153</v>
      </c>
      <c r="G216" t="s">
        <v>1017</v>
      </c>
      <c r="I216">
        <v>40</v>
      </c>
      <c r="J216">
        <v>12</v>
      </c>
      <c r="L216" t="s">
        <v>766</v>
      </c>
      <c r="M216" t="s">
        <v>778</v>
      </c>
      <c r="N216" t="s">
        <v>74</v>
      </c>
      <c r="O216">
        <v>2</v>
      </c>
      <c r="P216" t="s">
        <v>31</v>
      </c>
      <c r="R216" t="s">
        <v>72</v>
      </c>
      <c r="S216" t="s">
        <v>67</v>
      </c>
      <c r="V216" t="s">
        <v>189</v>
      </c>
    </row>
    <row r="217" spans="1:22">
      <c r="A217" t="s">
        <v>602</v>
      </c>
      <c r="D217" t="s">
        <v>123</v>
      </c>
      <c r="E217" t="s">
        <v>153</v>
      </c>
      <c r="G217" t="s">
        <v>1018</v>
      </c>
      <c r="I217">
        <v>32</v>
      </c>
      <c r="J217">
        <v>8</v>
      </c>
      <c r="L217" t="s">
        <v>148</v>
      </c>
      <c r="M217" t="s">
        <v>1019</v>
      </c>
      <c r="N217" t="s">
        <v>309</v>
      </c>
      <c r="O217">
        <v>2</v>
      </c>
      <c r="P217" t="s">
        <v>40</v>
      </c>
      <c r="R217" t="s">
        <v>72</v>
      </c>
      <c r="S217" t="s">
        <v>40</v>
      </c>
      <c r="V217" t="s">
        <v>27</v>
      </c>
    </row>
    <row r="218" spans="1:22">
      <c r="A218" t="s">
        <v>603</v>
      </c>
      <c r="D218" t="s">
        <v>123</v>
      </c>
      <c r="E218" t="s">
        <v>108</v>
      </c>
      <c r="I218">
        <v>6</v>
      </c>
      <c r="J218">
        <v>0</v>
      </c>
      <c r="L218" t="s">
        <v>148</v>
      </c>
      <c r="M218" t="s">
        <v>819</v>
      </c>
      <c r="N218" t="s">
        <v>265</v>
      </c>
      <c r="O218">
        <v>2</v>
      </c>
      <c r="P218" t="s">
        <v>40</v>
      </c>
      <c r="R218" t="s">
        <v>150</v>
      </c>
      <c r="S218" t="s">
        <v>40</v>
      </c>
      <c r="V218" t="s">
        <v>27</v>
      </c>
    </row>
    <row r="219" spans="1:22">
      <c r="A219" t="s">
        <v>604</v>
      </c>
      <c r="D219" t="s">
        <v>101</v>
      </c>
      <c r="E219" t="s">
        <v>153</v>
      </c>
      <c r="G219" t="s">
        <v>1020</v>
      </c>
      <c r="I219">
        <v>55</v>
      </c>
      <c r="J219">
        <v>17</v>
      </c>
      <c r="L219" t="s">
        <v>1021</v>
      </c>
      <c r="N219" t="s">
        <v>102</v>
      </c>
      <c r="O219">
        <v>2</v>
      </c>
      <c r="P219" t="s">
        <v>40</v>
      </c>
      <c r="R219" t="s">
        <v>40</v>
      </c>
      <c r="S219" t="s">
        <v>40</v>
      </c>
      <c r="V219" t="s">
        <v>27</v>
      </c>
    </row>
    <row r="220" spans="1:22">
      <c r="A220" t="s">
        <v>605</v>
      </c>
      <c r="B220" t="s">
        <v>204</v>
      </c>
      <c r="D220" t="s">
        <v>111</v>
      </c>
      <c r="E220" t="s">
        <v>112</v>
      </c>
      <c r="G220" t="s">
        <v>1022</v>
      </c>
      <c r="I220">
        <v>3</v>
      </c>
      <c r="J220">
        <v>3</v>
      </c>
      <c r="L220" t="s">
        <v>98</v>
      </c>
      <c r="M220" t="s">
        <v>1023</v>
      </c>
      <c r="N220" t="s">
        <v>1024</v>
      </c>
      <c r="O220">
        <v>2</v>
      </c>
      <c r="P220" t="s">
        <v>40</v>
      </c>
      <c r="R220" t="s">
        <v>1025</v>
      </c>
      <c r="S220" t="s">
        <v>40</v>
      </c>
      <c r="T220" t="s">
        <v>1026</v>
      </c>
      <c r="U220" t="s">
        <v>1027</v>
      </c>
      <c r="V220" t="s">
        <v>1028</v>
      </c>
    </row>
    <row r="221" spans="1:22">
      <c r="A221" t="s">
        <v>606</v>
      </c>
      <c r="B221" t="s">
        <v>128</v>
      </c>
      <c r="D221" t="s">
        <v>123</v>
      </c>
      <c r="E221" t="s">
        <v>108</v>
      </c>
      <c r="I221">
        <v>5</v>
      </c>
      <c r="J221">
        <v>0</v>
      </c>
      <c r="L221" t="s">
        <v>44</v>
      </c>
      <c r="N221" t="s">
        <v>34</v>
      </c>
      <c r="O221">
        <v>1</v>
      </c>
      <c r="P221" t="s">
        <v>40</v>
      </c>
      <c r="R221" t="s">
        <v>72</v>
      </c>
      <c r="S221" t="s">
        <v>40</v>
      </c>
      <c r="T221" t="s">
        <v>128</v>
      </c>
      <c r="V221" t="s">
        <v>27</v>
      </c>
    </row>
    <row r="222" spans="1:22">
      <c r="A222" t="s">
        <v>607</v>
      </c>
      <c r="B222" t="s">
        <v>128</v>
      </c>
      <c r="D222" t="s">
        <v>123</v>
      </c>
      <c r="E222" t="s">
        <v>108</v>
      </c>
      <c r="I222">
        <v>2</v>
      </c>
      <c r="J222">
        <v>0</v>
      </c>
      <c r="L222" t="s">
        <v>148</v>
      </c>
      <c r="M222" t="s">
        <v>44</v>
      </c>
      <c r="N222" t="s">
        <v>154</v>
      </c>
      <c r="O222">
        <v>1</v>
      </c>
      <c r="P222" t="s">
        <v>40</v>
      </c>
      <c r="R222" t="s">
        <v>40</v>
      </c>
      <c r="S222" t="s">
        <v>40</v>
      </c>
      <c r="V222" t="s">
        <v>27</v>
      </c>
    </row>
    <row r="223" spans="1:22">
      <c r="A223" t="s">
        <v>508</v>
      </c>
      <c r="D223" t="s">
        <v>36</v>
      </c>
      <c r="E223" t="s">
        <v>15</v>
      </c>
      <c r="G223" t="s">
        <v>820</v>
      </c>
      <c r="I223">
        <v>12</v>
      </c>
      <c r="J223">
        <v>2</v>
      </c>
      <c r="K223" t="s">
        <v>268</v>
      </c>
      <c r="L223" t="s">
        <v>705</v>
      </c>
      <c r="N223" t="s">
        <v>133</v>
      </c>
      <c r="O223">
        <v>1</v>
      </c>
      <c r="P223" t="s">
        <v>31</v>
      </c>
      <c r="Q223" t="s">
        <v>644</v>
      </c>
      <c r="S223" t="s">
        <v>103</v>
      </c>
      <c r="V223" t="s">
        <v>645</v>
      </c>
    </row>
    <row r="224" spans="1:22">
      <c r="A224" t="s">
        <v>509</v>
      </c>
      <c r="D224" t="s">
        <v>101</v>
      </c>
      <c r="E224" t="s">
        <v>196</v>
      </c>
      <c r="F224" t="s">
        <v>21</v>
      </c>
      <c r="G224" t="s">
        <v>821</v>
      </c>
      <c r="I224">
        <v>9</v>
      </c>
      <c r="J224">
        <v>1</v>
      </c>
      <c r="L224" t="s">
        <v>98</v>
      </c>
      <c r="N224" t="s">
        <v>117</v>
      </c>
      <c r="O224">
        <v>1</v>
      </c>
      <c r="P224" t="s">
        <v>25</v>
      </c>
      <c r="R224" t="s">
        <v>822</v>
      </c>
      <c r="V224" t="s">
        <v>62</v>
      </c>
    </row>
    <row r="225" spans="1:22">
      <c r="A225" t="s">
        <v>510</v>
      </c>
      <c r="D225" t="s">
        <v>36</v>
      </c>
      <c r="E225" t="s">
        <v>43</v>
      </c>
      <c r="I225">
        <v>0</v>
      </c>
      <c r="J225">
        <v>0</v>
      </c>
      <c r="L225" t="s">
        <v>98</v>
      </c>
      <c r="N225" t="s">
        <v>185</v>
      </c>
      <c r="O225">
        <v>1</v>
      </c>
      <c r="P225" t="s">
        <v>18</v>
      </c>
      <c r="S225" t="s">
        <v>848</v>
      </c>
      <c r="V225" t="s">
        <v>1029</v>
      </c>
    </row>
    <row r="226" spans="1:22">
      <c r="A226" t="s">
        <v>511</v>
      </c>
      <c r="D226" t="s">
        <v>46</v>
      </c>
      <c r="E226" t="s">
        <v>43</v>
      </c>
      <c r="F226" t="s">
        <v>21</v>
      </c>
      <c r="I226">
        <v>0</v>
      </c>
      <c r="J226">
        <v>0</v>
      </c>
      <c r="L226" t="s">
        <v>98</v>
      </c>
      <c r="N226" t="s">
        <v>34</v>
      </c>
      <c r="O226">
        <v>1</v>
      </c>
      <c r="P226" t="s">
        <v>31</v>
      </c>
      <c r="V226" t="s">
        <v>62</v>
      </c>
    </row>
    <row r="227" spans="1:22">
      <c r="A227" t="s">
        <v>512</v>
      </c>
      <c r="B227" t="s">
        <v>204</v>
      </c>
      <c r="C227" t="s">
        <v>204</v>
      </c>
      <c r="D227" t="s">
        <v>46</v>
      </c>
      <c r="E227" t="s">
        <v>22</v>
      </c>
      <c r="F227" t="s">
        <v>14</v>
      </c>
      <c r="G227" t="s">
        <v>204</v>
      </c>
      <c r="H227" t="s">
        <v>204</v>
      </c>
      <c r="I227">
        <v>6</v>
      </c>
      <c r="J227">
        <v>0</v>
      </c>
      <c r="L227" t="s">
        <v>98</v>
      </c>
      <c r="N227" t="s">
        <v>142</v>
      </c>
      <c r="O227">
        <v>1</v>
      </c>
      <c r="P227" t="s">
        <v>25</v>
      </c>
      <c r="R227" t="s">
        <v>204</v>
      </c>
      <c r="S227" t="s">
        <v>204</v>
      </c>
      <c r="T227" t="s">
        <v>204</v>
      </c>
      <c r="V227" t="s">
        <v>62</v>
      </c>
    </row>
    <row r="228" spans="1:22">
      <c r="A228" t="s">
        <v>513</v>
      </c>
      <c r="B228" t="s">
        <v>128</v>
      </c>
      <c r="C228" t="s">
        <v>128</v>
      </c>
      <c r="D228" t="s">
        <v>46</v>
      </c>
      <c r="E228" t="s">
        <v>35</v>
      </c>
      <c r="F228" t="s">
        <v>109</v>
      </c>
      <c r="G228" t="s">
        <v>206</v>
      </c>
      <c r="H228" t="s">
        <v>128</v>
      </c>
      <c r="I228">
        <v>27</v>
      </c>
      <c r="J228">
        <v>20</v>
      </c>
      <c r="K228" t="s">
        <v>128</v>
      </c>
      <c r="L228" t="s">
        <v>98</v>
      </c>
      <c r="M228" t="s">
        <v>128</v>
      </c>
      <c r="N228" t="s">
        <v>141</v>
      </c>
      <c r="O228">
        <v>1</v>
      </c>
      <c r="P228" t="s">
        <v>25</v>
      </c>
      <c r="Q228" t="s">
        <v>128</v>
      </c>
      <c r="R228" t="s">
        <v>128</v>
      </c>
      <c r="S228" t="s">
        <v>128</v>
      </c>
      <c r="T228" t="s">
        <v>128</v>
      </c>
      <c r="U228" t="s">
        <v>128</v>
      </c>
      <c r="V228" t="s">
        <v>198</v>
      </c>
    </row>
    <row r="229" spans="1:22">
      <c r="A229" t="s">
        <v>514</v>
      </c>
      <c r="D229" t="s">
        <v>23</v>
      </c>
      <c r="E229" t="s">
        <v>35</v>
      </c>
      <c r="F229" t="s">
        <v>109</v>
      </c>
      <c r="I229">
        <v>7</v>
      </c>
      <c r="J229">
        <v>6</v>
      </c>
      <c r="L229" t="s">
        <v>98</v>
      </c>
      <c r="N229" t="s">
        <v>133</v>
      </c>
      <c r="O229">
        <v>2</v>
      </c>
      <c r="P229" t="s">
        <v>31</v>
      </c>
      <c r="V229" t="s">
        <v>646</v>
      </c>
    </row>
    <row r="230" spans="1:22">
      <c r="A230" t="s">
        <v>515</v>
      </c>
      <c r="D230" t="s">
        <v>36</v>
      </c>
      <c r="E230" t="s">
        <v>35</v>
      </c>
      <c r="G230" t="s">
        <v>206</v>
      </c>
      <c r="I230">
        <v>10</v>
      </c>
      <c r="J230">
        <v>2</v>
      </c>
      <c r="L230" t="s">
        <v>706</v>
      </c>
      <c r="N230" t="s">
        <v>707</v>
      </c>
      <c r="O230">
        <v>3</v>
      </c>
      <c r="P230" t="s">
        <v>18</v>
      </c>
      <c r="R230" t="s">
        <v>103</v>
      </c>
      <c r="S230" t="s">
        <v>151</v>
      </c>
      <c r="V230" t="s">
        <v>823</v>
      </c>
    </row>
    <row r="231" spans="1:22">
      <c r="A231" t="s">
        <v>516</v>
      </c>
      <c r="D231" t="s">
        <v>36</v>
      </c>
      <c r="E231" t="s">
        <v>35</v>
      </c>
      <c r="G231" t="s">
        <v>206</v>
      </c>
      <c r="I231">
        <v>17</v>
      </c>
      <c r="J231">
        <v>8</v>
      </c>
      <c r="L231" t="s">
        <v>98</v>
      </c>
      <c r="N231" t="s">
        <v>1030</v>
      </c>
      <c r="O231">
        <v>1</v>
      </c>
      <c r="P231" t="s">
        <v>25</v>
      </c>
      <c r="V231" t="s">
        <v>62</v>
      </c>
    </row>
    <row r="232" spans="1:22">
      <c r="A232" t="s">
        <v>517</v>
      </c>
      <c r="B232" t="s">
        <v>128</v>
      </c>
      <c r="C232" t="s">
        <v>128</v>
      </c>
      <c r="D232" t="s">
        <v>23</v>
      </c>
      <c r="E232" t="s">
        <v>43</v>
      </c>
      <c r="F232" t="s">
        <v>109</v>
      </c>
      <c r="G232" t="s">
        <v>128</v>
      </c>
      <c r="H232" t="s">
        <v>128</v>
      </c>
      <c r="I232">
        <v>0</v>
      </c>
      <c r="J232">
        <v>0</v>
      </c>
      <c r="L232" t="s">
        <v>708</v>
      </c>
      <c r="N232" t="s">
        <v>126</v>
      </c>
      <c r="O232" t="s">
        <v>824</v>
      </c>
      <c r="P232" t="s">
        <v>25</v>
      </c>
      <c r="R232" t="s">
        <v>128</v>
      </c>
      <c r="S232" t="s">
        <v>128</v>
      </c>
      <c r="T232" t="s">
        <v>128</v>
      </c>
      <c r="V232" t="s">
        <v>62</v>
      </c>
    </row>
    <row r="233" spans="1:22">
      <c r="A233" t="s">
        <v>518</v>
      </c>
      <c r="B233" t="s">
        <v>204</v>
      </c>
      <c r="C233" t="s">
        <v>204</v>
      </c>
      <c r="D233" t="s">
        <v>36</v>
      </c>
      <c r="E233" t="s">
        <v>35</v>
      </c>
      <c r="F233" t="s">
        <v>204</v>
      </c>
      <c r="G233" t="s">
        <v>1031</v>
      </c>
      <c r="H233" t="s">
        <v>204</v>
      </c>
      <c r="I233">
        <v>4</v>
      </c>
      <c r="J233">
        <v>1</v>
      </c>
      <c r="K233" t="s">
        <v>204</v>
      </c>
      <c r="L233" t="s">
        <v>98</v>
      </c>
      <c r="M233" t="s">
        <v>204</v>
      </c>
      <c r="N233" t="s">
        <v>224</v>
      </c>
      <c r="O233">
        <v>1</v>
      </c>
      <c r="P233" t="s">
        <v>1032</v>
      </c>
      <c r="Q233" t="s">
        <v>204</v>
      </c>
      <c r="R233" t="s">
        <v>204</v>
      </c>
      <c r="S233" t="s">
        <v>103</v>
      </c>
      <c r="T233" t="s">
        <v>204</v>
      </c>
      <c r="U233" t="s">
        <v>204</v>
      </c>
      <c r="V233" t="s">
        <v>1033</v>
      </c>
    </row>
    <row r="234" spans="1:22">
      <c r="A234" t="s">
        <v>519</v>
      </c>
      <c r="D234" t="s">
        <v>23</v>
      </c>
      <c r="E234" t="s">
        <v>35</v>
      </c>
      <c r="G234" t="s">
        <v>709</v>
      </c>
      <c r="I234">
        <v>4</v>
      </c>
      <c r="J234">
        <v>1</v>
      </c>
      <c r="L234" t="s">
        <v>98</v>
      </c>
      <c r="N234" t="s">
        <v>117</v>
      </c>
      <c r="O234">
        <v>1</v>
      </c>
      <c r="P234" t="s">
        <v>18</v>
      </c>
      <c r="V234" t="s">
        <v>62</v>
      </c>
    </row>
    <row r="235" spans="1:22">
      <c r="A235" t="s">
        <v>520</v>
      </c>
      <c r="B235" t="s">
        <v>204</v>
      </c>
      <c r="C235" t="s">
        <v>204</v>
      </c>
      <c r="D235" t="s">
        <v>23</v>
      </c>
      <c r="E235" t="s">
        <v>22</v>
      </c>
      <c r="F235" t="s">
        <v>21</v>
      </c>
      <c r="I235">
        <v>1</v>
      </c>
      <c r="J235">
        <v>0</v>
      </c>
      <c r="L235" t="s">
        <v>710</v>
      </c>
      <c r="N235" t="s">
        <v>218</v>
      </c>
      <c r="O235">
        <v>1</v>
      </c>
      <c r="P235" t="s">
        <v>25</v>
      </c>
      <c r="R235" t="s">
        <v>204</v>
      </c>
      <c r="S235" t="s">
        <v>204</v>
      </c>
      <c r="T235" t="s">
        <v>204</v>
      </c>
      <c r="V235" t="s">
        <v>62</v>
      </c>
    </row>
    <row r="236" spans="1:22">
      <c r="A236" t="s">
        <v>521</v>
      </c>
      <c r="C236">
        <v>22</v>
      </c>
      <c r="D236" t="s">
        <v>111</v>
      </c>
      <c r="E236" t="s">
        <v>153</v>
      </c>
      <c r="F236" t="s">
        <v>21</v>
      </c>
      <c r="G236" t="s">
        <v>711</v>
      </c>
      <c r="I236">
        <v>40</v>
      </c>
      <c r="J236">
        <v>23</v>
      </c>
      <c r="K236" t="s">
        <v>203</v>
      </c>
      <c r="L236" t="s">
        <v>623</v>
      </c>
      <c r="M236" t="s">
        <v>825</v>
      </c>
      <c r="N236" t="s">
        <v>117</v>
      </c>
      <c r="O236" t="s">
        <v>1034</v>
      </c>
      <c r="P236" t="s">
        <v>103</v>
      </c>
      <c r="S236" t="s">
        <v>151</v>
      </c>
      <c r="V236" t="s">
        <v>20</v>
      </c>
    </row>
    <row r="237" spans="1:22">
      <c r="A237" t="s">
        <v>522</v>
      </c>
      <c r="B237" t="s">
        <v>204</v>
      </c>
      <c r="C237" t="s">
        <v>204</v>
      </c>
      <c r="D237" t="s">
        <v>101</v>
      </c>
      <c r="E237" t="s">
        <v>112</v>
      </c>
      <c r="F237" t="s">
        <v>21</v>
      </c>
      <c r="G237" t="s">
        <v>206</v>
      </c>
      <c r="I237">
        <v>20</v>
      </c>
      <c r="J237">
        <v>7</v>
      </c>
      <c r="L237" t="s">
        <v>44</v>
      </c>
      <c r="N237" t="s">
        <v>121</v>
      </c>
      <c r="O237">
        <v>1</v>
      </c>
      <c r="P237" t="s">
        <v>31</v>
      </c>
      <c r="Q237" t="s">
        <v>204</v>
      </c>
      <c r="R237" t="s">
        <v>646</v>
      </c>
      <c r="S237" t="s">
        <v>204</v>
      </c>
      <c r="V237" t="s">
        <v>103</v>
      </c>
    </row>
    <row r="238" spans="1:22">
      <c r="A238" t="s">
        <v>523</v>
      </c>
      <c r="D238" t="s">
        <v>101</v>
      </c>
      <c r="E238" t="s">
        <v>108</v>
      </c>
      <c r="F238" t="s">
        <v>14</v>
      </c>
      <c r="I238">
        <v>12</v>
      </c>
      <c r="J238">
        <v>0</v>
      </c>
      <c r="L238" t="s">
        <v>98</v>
      </c>
      <c r="N238" t="s">
        <v>117</v>
      </c>
      <c r="O238">
        <v>1</v>
      </c>
      <c r="P238" t="s">
        <v>25</v>
      </c>
      <c r="T238" t="s">
        <v>128</v>
      </c>
      <c r="V238" t="s">
        <v>62</v>
      </c>
    </row>
    <row r="239" spans="1:22">
      <c r="A239" t="s">
        <v>524</v>
      </c>
      <c r="D239" t="s">
        <v>23</v>
      </c>
      <c r="E239" t="s">
        <v>312</v>
      </c>
      <c r="G239" t="s">
        <v>647</v>
      </c>
      <c r="I239">
        <v>15</v>
      </c>
      <c r="J239">
        <v>3</v>
      </c>
      <c r="L239" t="s">
        <v>1035</v>
      </c>
      <c r="N239" t="s">
        <v>30</v>
      </c>
      <c r="O239">
        <v>1</v>
      </c>
      <c r="P239" t="s">
        <v>31</v>
      </c>
      <c r="V239" t="s">
        <v>1036</v>
      </c>
    </row>
    <row r="240" spans="1:22">
      <c r="A240" t="s">
        <v>525</v>
      </c>
      <c r="B240" t="s">
        <v>204</v>
      </c>
      <c r="C240" t="s">
        <v>204</v>
      </c>
      <c r="D240" t="s">
        <v>101</v>
      </c>
      <c r="E240" t="s">
        <v>310</v>
      </c>
      <c r="F240" t="s">
        <v>207</v>
      </c>
      <c r="G240" t="s">
        <v>204</v>
      </c>
      <c r="H240" t="s">
        <v>204</v>
      </c>
      <c r="I240">
        <v>0</v>
      </c>
      <c r="J240">
        <v>0</v>
      </c>
      <c r="L240" t="s">
        <v>826</v>
      </c>
      <c r="N240" t="s">
        <v>152</v>
      </c>
      <c r="O240">
        <v>1</v>
      </c>
      <c r="P240" t="s">
        <v>25</v>
      </c>
      <c r="R240" t="s">
        <v>204</v>
      </c>
      <c r="S240" t="s">
        <v>204</v>
      </c>
      <c r="T240" t="s">
        <v>204</v>
      </c>
      <c r="V240" t="s">
        <v>62</v>
      </c>
    </row>
    <row r="241" spans="1:22">
      <c r="A241" t="s">
        <v>526</v>
      </c>
      <c r="B241" t="s">
        <v>658</v>
      </c>
      <c r="D241" t="s">
        <v>111</v>
      </c>
      <c r="E241" t="s">
        <v>153</v>
      </c>
      <c r="F241" t="s">
        <v>21</v>
      </c>
      <c r="G241" t="s">
        <v>1037</v>
      </c>
      <c r="I241">
        <v>31</v>
      </c>
      <c r="J241">
        <v>16</v>
      </c>
      <c r="K241" t="s">
        <v>117</v>
      </c>
      <c r="L241" t="s">
        <v>145</v>
      </c>
      <c r="N241" t="s">
        <v>313</v>
      </c>
      <c r="O241">
        <v>1</v>
      </c>
      <c r="P241" t="s">
        <v>41</v>
      </c>
      <c r="Q241" t="s">
        <v>658</v>
      </c>
      <c r="R241" t="s">
        <v>45</v>
      </c>
      <c r="S241" t="s">
        <v>103</v>
      </c>
      <c r="V241" t="s">
        <v>198</v>
      </c>
    </row>
    <row r="242" spans="1:22">
      <c r="A242" t="s">
        <v>608</v>
      </c>
      <c r="D242" t="s">
        <v>42</v>
      </c>
      <c r="E242" t="s">
        <v>22</v>
      </c>
      <c r="F242" t="s">
        <v>14</v>
      </c>
      <c r="I242">
        <v>3</v>
      </c>
      <c r="J242">
        <v>0</v>
      </c>
      <c r="L242" t="s">
        <v>145</v>
      </c>
      <c r="N242" t="s">
        <v>113</v>
      </c>
      <c r="O242">
        <v>1</v>
      </c>
      <c r="P242" t="s">
        <v>40</v>
      </c>
      <c r="R242" t="s">
        <v>31</v>
      </c>
      <c r="S242" t="s">
        <v>40</v>
      </c>
      <c r="V242" t="s">
        <v>773</v>
      </c>
    </row>
    <row r="243" spans="1:22">
      <c r="A243" t="s">
        <v>527</v>
      </c>
      <c r="B243" t="s">
        <v>128</v>
      </c>
      <c r="D243" t="s">
        <v>42</v>
      </c>
      <c r="E243" t="s">
        <v>104</v>
      </c>
      <c r="L243" t="s">
        <v>98</v>
      </c>
      <c r="M243" t="s">
        <v>33</v>
      </c>
      <c r="N243" t="s">
        <v>110</v>
      </c>
      <c r="O243">
        <v>1</v>
      </c>
      <c r="P243" t="s">
        <v>712</v>
      </c>
      <c r="R243" t="s">
        <v>713</v>
      </c>
      <c r="V243" t="s">
        <v>714</v>
      </c>
    </row>
    <row r="244" spans="1:22">
      <c r="A244" t="s">
        <v>528</v>
      </c>
      <c r="D244" t="s">
        <v>36</v>
      </c>
      <c r="E244" t="s">
        <v>22</v>
      </c>
      <c r="G244" t="s">
        <v>1038</v>
      </c>
      <c r="I244">
        <v>18</v>
      </c>
      <c r="J244">
        <v>9</v>
      </c>
      <c r="K244" t="s">
        <v>221</v>
      </c>
      <c r="L244" t="s">
        <v>1039</v>
      </c>
      <c r="N244" t="s">
        <v>1040</v>
      </c>
      <c r="O244">
        <v>2</v>
      </c>
      <c r="P244" t="s">
        <v>1041</v>
      </c>
      <c r="R244" t="s">
        <v>1042</v>
      </c>
      <c r="S244" t="s">
        <v>1043</v>
      </c>
      <c r="V244" t="s">
        <v>1044</v>
      </c>
    </row>
    <row r="245" spans="1:22">
      <c r="A245" t="s">
        <v>529</v>
      </c>
      <c r="D245" t="s">
        <v>36</v>
      </c>
      <c r="E245" t="s">
        <v>22</v>
      </c>
      <c r="F245" t="s">
        <v>21</v>
      </c>
      <c r="I245">
        <v>2</v>
      </c>
      <c r="J245">
        <v>0</v>
      </c>
      <c r="L245" t="s">
        <v>648</v>
      </c>
      <c r="M245" t="s">
        <v>212</v>
      </c>
      <c r="N245" t="s">
        <v>179</v>
      </c>
      <c r="O245">
        <v>3</v>
      </c>
      <c r="P245" t="s">
        <v>20</v>
      </c>
      <c r="R245" t="s">
        <v>40</v>
      </c>
      <c r="S245" t="s">
        <v>1045</v>
      </c>
      <c r="V245" t="s">
        <v>715</v>
      </c>
    </row>
    <row r="246" spans="1:22">
      <c r="A246" t="s">
        <v>530</v>
      </c>
      <c r="B246" t="s">
        <v>204</v>
      </c>
      <c r="D246" t="s">
        <v>46</v>
      </c>
      <c r="E246" t="s">
        <v>35</v>
      </c>
      <c r="F246" t="s">
        <v>21</v>
      </c>
      <c r="G246" t="s">
        <v>314</v>
      </c>
      <c r="I246">
        <v>2</v>
      </c>
      <c r="J246">
        <v>2</v>
      </c>
      <c r="L246" t="s">
        <v>98</v>
      </c>
      <c r="M246" t="s">
        <v>29</v>
      </c>
      <c r="N246" t="s">
        <v>141</v>
      </c>
      <c r="O246">
        <v>1</v>
      </c>
      <c r="P246" t="s">
        <v>40</v>
      </c>
      <c r="R246" t="s">
        <v>40</v>
      </c>
      <c r="S246" t="s">
        <v>40</v>
      </c>
      <c r="T246" t="s">
        <v>184</v>
      </c>
      <c r="V246" t="s">
        <v>210</v>
      </c>
    </row>
    <row r="247" spans="1:22">
      <c r="A247" t="s">
        <v>531</v>
      </c>
      <c r="B247" t="s">
        <v>204</v>
      </c>
      <c r="C247" t="s">
        <v>204</v>
      </c>
      <c r="D247" t="s">
        <v>1046</v>
      </c>
      <c r="E247" t="s">
        <v>204</v>
      </c>
      <c r="F247" t="s">
        <v>204</v>
      </c>
      <c r="G247" t="s">
        <v>204</v>
      </c>
      <c r="H247" t="s">
        <v>204</v>
      </c>
      <c r="I247" t="s">
        <v>204</v>
      </c>
      <c r="J247" t="s">
        <v>204</v>
      </c>
      <c r="K247" t="s">
        <v>204</v>
      </c>
      <c r="L247" t="s">
        <v>98</v>
      </c>
      <c r="M247" t="s">
        <v>181</v>
      </c>
      <c r="N247" t="s">
        <v>121</v>
      </c>
      <c r="O247">
        <v>1</v>
      </c>
      <c r="P247" t="s">
        <v>204</v>
      </c>
      <c r="Q247" t="s">
        <v>204</v>
      </c>
      <c r="R247" t="s">
        <v>204</v>
      </c>
      <c r="S247" t="s">
        <v>204</v>
      </c>
      <c r="T247" t="s">
        <v>204</v>
      </c>
      <c r="U247" t="s">
        <v>204</v>
      </c>
      <c r="V247" t="s">
        <v>45</v>
      </c>
    </row>
    <row r="248" spans="1:22">
      <c r="A248" t="s">
        <v>532</v>
      </c>
      <c r="B248" t="s">
        <v>128</v>
      </c>
      <c r="D248" t="s">
        <v>101</v>
      </c>
      <c r="E248" t="s">
        <v>1047</v>
      </c>
      <c r="F248" t="s">
        <v>178</v>
      </c>
      <c r="G248" t="s">
        <v>128</v>
      </c>
      <c r="H248" t="s">
        <v>128</v>
      </c>
      <c r="I248">
        <v>4</v>
      </c>
      <c r="J248">
        <v>1</v>
      </c>
      <c r="L248" t="s">
        <v>1048</v>
      </c>
      <c r="N248" t="s">
        <v>39</v>
      </c>
      <c r="O248">
        <v>3</v>
      </c>
      <c r="P248" t="s">
        <v>40</v>
      </c>
      <c r="R248" t="s">
        <v>40</v>
      </c>
      <c r="S248" t="s">
        <v>40</v>
      </c>
      <c r="T248" t="s">
        <v>128</v>
      </c>
      <c r="V248" t="s">
        <v>45</v>
      </c>
    </row>
    <row r="249" spans="1:22">
      <c r="A249" t="s">
        <v>533</v>
      </c>
      <c r="B249" t="s">
        <v>875</v>
      </c>
      <c r="D249" t="s">
        <v>36</v>
      </c>
      <c r="E249" t="s">
        <v>35</v>
      </c>
      <c r="F249" t="s">
        <v>21</v>
      </c>
      <c r="G249" t="s">
        <v>315</v>
      </c>
      <c r="I249">
        <v>3</v>
      </c>
      <c r="J249">
        <v>2</v>
      </c>
      <c r="K249" t="s">
        <v>248</v>
      </c>
      <c r="L249" t="s">
        <v>98</v>
      </c>
      <c r="M249" t="s">
        <v>212</v>
      </c>
      <c r="N249" t="s">
        <v>141</v>
      </c>
      <c r="O249">
        <v>2</v>
      </c>
      <c r="P249" t="s">
        <v>40</v>
      </c>
      <c r="R249" t="s">
        <v>31</v>
      </c>
      <c r="S249" t="s">
        <v>67</v>
      </c>
      <c r="T249" t="s">
        <v>875</v>
      </c>
      <c r="V249" t="s">
        <v>1049</v>
      </c>
    </row>
    <row r="250" spans="1:22">
      <c r="A250" t="s">
        <v>534</v>
      </c>
      <c r="B250" t="s">
        <v>128</v>
      </c>
      <c r="D250" t="s">
        <v>46</v>
      </c>
      <c r="E250" t="s">
        <v>104</v>
      </c>
      <c r="F250" t="s">
        <v>129</v>
      </c>
      <c r="I250">
        <v>2</v>
      </c>
      <c r="J250">
        <v>1</v>
      </c>
      <c r="L250" t="s">
        <v>116</v>
      </c>
      <c r="M250" t="s">
        <v>1050</v>
      </c>
      <c r="N250" t="s">
        <v>154</v>
      </c>
      <c r="O250">
        <v>1</v>
      </c>
      <c r="P250" t="s">
        <v>40</v>
      </c>
      <c r="R250" t="s">
        <v>316</v>
      </c>
      <c r="S250" t="s">
        <v>31</v>
      </c>
      <c r="T250" t="s">
        <v>128</v>
      </c>
      <c r="V250" t="s">
        <v>1051</v>
      </c>
    </row>
    <row r="251" spans="1:22">
      <c r="A251" t="s">
        <v>535</v>
      </c>
      <c r="D251" t="s">
        <v>42</v>
      </c>
      <c r="E251" t="s">
        <v>22</v>
      </c>
      <c r="F251" t="s">
        <v>14</v>
      </c>
      <c r="I251">
        <v>1</v>
      </c>
      <c r="J251">
        <v>0</v>
      </c>
      <c r="L251" t="s">
        <v>98</v>
      </c>
      <c r="M251" t="s">
        <v>717</v>
      </c>
      <c r="N251" t="s">
        <v>118</v>
      </c>
      <c r="O251">
        <v>6</v>
      </c>
      <c r="P251" t="s">
        <v>40</v>
      </c>
      <c r="R251" t="s">
        <v>649</v>
      </c>
      <c r="S251" t="s">
        <v>40</v>
      </c>
      <c r="V251" t="s">
        <v>718</v>
      </c>
    </row>
    <row r="252" spans="1:22">
      <c r="A252" t="s">
        <v>536</v>
      </c>
      <c r="B252" t="s">
        <v>128</v>
      </c>
      <c r="C252" t="s">
        <v>128</v>
      </c>
      <c r="D252" t="s">
        <v>23</v>
      </c>
      <c r="E252" t="s">
        <v>43</v>
      </c>
      <c r="F252" t="s">
        <v>14</v>
      </c>
      <c r="G252" t="s">
        <v>128</v>
      </c>
      <c r="H252" t="s">
        <v>128</v>
      </c>
      <c r="I252">
        <v>4</v>
      </c>
      <c r="J252" t="s">
        <v>1052</v>
      </c>
      <c r="K252" t="s">
        <v>264</v>
      </c>
      <c r="L252" t="s">
        <v>98</v>
      </c>
      <c r="M252" t="s">
        <v>128</v>
      </c>
      <c r="N252" t="s">
        <v>264</v>
      </c>
      <c r="O252" t="s">
        <v>1052</v>
      </c>
      <c r="P252" t="s">
        <v>40</v>
      </c>
      <c r="Q252" t="s">
        <v>128</v>
      </c>
      <c r="R252" t="s">
        <v>318</v>
      </c>
      <c r="S252" t="s">
        <v>40</v>
      </c>
      <c r="T252" t="s">
        <v>128</v>
      </c>
      <c r="U252" t="s">
        <v>128</v>
      </c>
      <c r="V252" t="s">
        <v>319</v>
      </c>
    </row>
    <row r="253" spans="1:22">
      <c r="A253" t="s">
        <v>537</v>
      </c>
      <c r="B253" t="s">
        <v>875</v>
      </c>
      <c r="D253" t="s">
        <v>111</v>
      </c>
      <c r="E253" t="s">
        <v>108</v>
      </c>
      <c r="F253" t="s">
        <v>21</v>
      </c>
      <c r="I253">
        <v>6</v>
      </c>
      <c r="J253">
        <v>0</v>
      </c>
      <c r="L253" t="s">
        <v>98</v>
      </c>
      <c r="M253" t="s">
        <v>212</v>
      </c>
      <c r="N253" t="s">
        <v>239</v>
      </c>
      <c r="O253">
        <v>1</v>
      </c>
      <c r="P253" t="s">
        <v>40</v>
      </c>
      <c r="R253" t="s">
        <v>214</v>
      </c>
      <c r="S253" t="s">
        <v>31</v>
      </c>
      <c r="V253" t="s">
        <v>198</v>
      </c>
    </row>
    <row r="254" spans="1:22">
      <c r="A254" t="s">
        <v>538</v>
      </c>
      <c r="B254" t="s">
        <v>658</v>
      </c>
      <c r="D254" t="s">
        <v>101</v>
      </c>
      <c r="E254" t="s">
        <v>108</v>
      </c>
      <c r="F254" t="s">
        <v>129</v>
      </c>
      <c r="I254">
        <v>1</v>
      </c>
      <c r="J254">
        <v>0</v>
      </c>
      <c r="L254" t="s">
        <v>145</v>
      </c>
      <c r="M254" t="s">
        <v>33</v>
      </c>
      <c r="N254" t="s">
        <v>230</v>
      </c>
      <c r="O254" t="s">
        <v>658</v>
      </c>
      <c r="P254" t="s">
        <v>40</v>
      </c>
      <c r="R254" t="s">
        <v>67</v>
      </c>
      <c r="S254" t="s">
        <v>40</v>
      </c>
      <c r="T254" t="s">
        <v>658</v>
      </c>
      <c r="V254" t="s">
        <v>1053</v>
      </c>
    </row>
    <row r="255" spans="1:22">
      <c r="A255" t="s">
        <v>539</v>
      </c>
      <c r="B255" t="s">
        <v>204</v>
      </c>
      <c r="C255" t="s">
        <v>204</v>
      </c>
      <c r="D255" t="s">
        <v>42</v>
      </c>
      <c r="E255" t="s">
        <v>104</v>
      </c>
      <c r="F255" t="s">
        <v>14</v>
      </c>
      <c r="I255" t="s">
        <v>204</v>
      </c>
      <c r="J255">
        <v>1</v>
      </c>
      <c r="L255" t="s">
        <v>719</v>
      </c>
      <c r="N255" t="s">
        <v>221</v>
      </c>
      <c r="O255">
        <v>1</v>
      </c>
      <c r="P255" t="s">
        <v>204</v>
      </c>
      <c r="R255" t="s">
        <v>204</v>
      </c>
      <c r="S255" t="s">
        <v>204</v>
      </c>
      <c r="T255" t="s">
        <v>204</v>
      </c>
      <c r="V255" t="s">
        <v>204</v>
      </c>
    </row>
    <row r="256" spans="1:22">
      <c r="A256" t="s">
        <v>540</v>
      </c>
      <c r="B256" t="s">
        <v>128</v>
      </c>
      <c r="D256" t="s">
        <v>111</v>
      </c>
      <c r="E256" t="s">
        <v>112</v>
      </c>
      <c r="G256" t="s">
        <v>828</v>
      </c>
      <c r="I256">
        <v>11</v>
      </c>
      <c r="J256">
        <v>4</v>
      </c>
      <c r="L256" t="s">
        <v>145</v>
      </c>
      <c r="M256" t="s">
        <v>1054</v>
      </c>
      <c r="N256" t="s">
        <v>154</v>
      </c>
      <c r="O256">
        <v>1</v>
      </c>
      <c r="P256" t="s">
        <v>40</v>
      </c>
      <c r="R256" t="s">
        <v>129</v>
      </c>
      <c r="S256" t="s">
        <v>650</v>
      </c>
      <c r="T256" t="s">
        <v>128</v>
      </c>
      <c r="V256" t="s">
        <v>317</v>
      </c>
    </row>
    <row r="257" spans="1:22">
      <c r="A257" t="s">
        <v>541</v>
      </c>
      <c r="B257" t="s">
        <v>128</v>
      </c>
      <c r="D257" t="s">
        <v>123</v>
      </c>
      <c r="E257" t="s">
        <v>108</v>
      </c>
      <c r="I257">
        <v>5</v>
      </c>
      <c r="J257">
        <v>0</v>
      </c>
      <c r="L257" t="s">
        <v>44</v>
      </c>
      <c r="N257" t="s">
        <v>154</v>
      </c>
      <c r="O257">
        <v>2</v>
      </c>
      <c r="P257" t="s">
        <v>40</v>
      </c>
      <c r="R257" t="s">
        <v>40</v>
      </c>
      <c r="S257" t="s">
        <v>40</v>
      </c>
      <c r="V257" t="s">
        <v>317</v>
      </c>
    </row>
    <row r="258" spans="1:22">
      <c r="A258" t="s">
        <v>63</v>
      </c>
      <c r="B258" t="s">
        <v>128</v>
      </c>
      <c r="C258" t="s">
        <v>128</v>
      </c>
      <c r="D258" t="s">
        <v>52</v>
      </c>
      <c r="E258" t="s">
        <v>22</v>
      </c>
      <c r="F258" t="s">
        <v>774</v>
      </c>
      <c r="G258" t="s">
        <v>829</v>
      </c>
      <c r="H258" t="s">
        <v>128</v>
      </c>
      <c r="I258">
        <v>3</v>
      </c>
      <c r="J258">
        <v>0</v>
      </c>
      <c r="L258" t="s">
        <v>145</v>
      </c>
      <c r="N258" t="s">
        <v>203</v>
      </c>
      <c r="O258">
        <v>2</v>
      </c>
      <c r="P258" t="s">
        <v>40</v>
      </c>
      <c r="R258" t="s">
        <v>1055</v>
      </c>
      <c r="T258" t="s">
        <v>128</v>
      </c>
      <c r="V258" t="s">
        <v>775</v>
      </c>
    </row>
    <row r="259" spans="1:22">
      <c r="A259" t="s">
        <v>542</v>
      </c>
      <c r="B259" t="s">
        <v>128</v>
      </c>
      <c r="C259" t="s">
        <v>128</v>
      </c>
      <c r="D259" t="s">
        <v>52</v>
      </c>
      <c r="E259" t="s">
        <v>104</v>
      </c>
      <c r="F259" t="s">
        <v>14</v>
      </c>
      <c r="G259" t="s">
        <v>128</v>
      </c>
      <c r="H259" t="s">
        <v>128</v>
      </c>
      <c r="I259" t="s">
        <v>128</v>
      </c>
      <c r="J259" t="s">
        <v>128</v>
      </c>
      <c r="K259" t="s">
        <v>128</v>
      </c>
      <c r="L259" t="s">
        <v>145</v>
      </c>
      <c r="M259" t="s">
        <v>181</v>
      </c>
      <c r="N259" t="s">
        <v>122</v>
      </c>
      <c r="O259" t="s">
        <v>226</v>
      </c>
      <c r="P259" t="s">
        <v>40</v>
      </c>
      <c r="Q259" t="s">
        <v>128</v>
      </c>
      <c r="R259" t="s">
        <v>128</v>
      </c>
      <c r="S259" t="s">
        <v>40</v>
      </c>
      <c r="T259" t="s">
        <v>128</v>
      </c>
      <c r="U259" t="s">
        <v>128</v>
      </c>
      <c r="V259" t="s">
        <v>757</v>
      </c>
    </row>
    <row r="260" spans="1:22">
      <c r="A260" t="s">
        <v>543</v>
      </c>
      <c r="B260" t="s">
        <v>658</v>
      </c>
      <c r="D260" t="s">
        <v>36</v>
      </c>
      <c r="E260" t="s">
        <v>35</v>
      </c>
      <c r="F260" t="s">
        <v>129</v>
      </c>
      <c r="G260" t="s">
        <v>830</v>
      </c>
      <c r="I260">
        <v>6</v>
      </c>
      <c r="J260">
        <v>4</v>
      </c>
      <c r="K260" t="s">
        <v>154</v>
      </c>
      <c r="L260" t="s">
        <v>98</v>
      </c>
      <c r="M260" t="s">
        <v>66</v>
      </c>
      <c r="N260" t="s">
        <v>139</v>
      </c>
      <c r="O260" t="s">
        <v>1056</v>
      </c>
      <c r="P260" t="s">
        <v>40</v>
      </c>
      <c r="R260" t="s">
        <v>320</v>
      </c>
      <c r="S260" t="s">
        <v>67</v>
      </c>
      <c r="V260" t="s">
        <v>1057</v>
      </c>
    </row>
    <row r="261" spans="1:22">
      <c r="A261" t="s">
        <v>544</v>
      </c>
      <c r="B261" t="s">
        <v>944</v>
      </c>
      <c r="D261" t="s">
        <v>23</v>
      </c>
      <c r="E261" t="s">
        <v>104</v>
      </c>
      <c r="F261" t="s">
        <v>21</v>
      </c>
      <c r="L261" t="s">
        <v>98</v>
      </c>
      <c r="M261" t="s">
        <v>181</v>
      </c>
      <c r="N261" t="s">
        <v>1058</v>
      </c>
      <c r="O261" t="s">
        <v>1059</v>
      </c>
      <c r="P261" t="s">
        <v>40</v>
      </c>
      <c r="R261" t="s">
        <v>40</v>
      </c>
      <c r="S261" t="s">
        <v>40</v>
      </c>
      <c r="T261" t="s">
        <v>944</v>
      </c>
      <c r="V261" t="s">
        <v>1060</v>
      </c>
    </row>
    <row r="262" spans="1:22">
      <c r="A262" t="s">
        <v>545</v>
      </c>
      <c r="D262" t="s">
        <v>101</v>
      </c>
      <c r="E262" t="s">
        <v>651</v>
      </c>
      <c r="G262" t="s">
        <v>1061</v>
      </c>
      <c r="I262">
        <v>23</v>
      </c>
      <c r="J262">
        <v>14</v>
      </c>
      <c r="K262" t="s">
        <v>1062</v>
      </c>
      <c r="L262" t="s">
        <v>145</v>
      </c>
      <c r="N262" t="s">
        <v>1063</v>
      </c>
      <c r="O262">
        <v>1</v>
      </c>
      <c r="P262" t="s">
        <v>31</v>
      </c>
      <c r="Q262" t="s">
        <v>322</v>
      </c>
      <c r="R262" t="s">
        <v>31</v>
      </c>
      <c r="S262" t="s">
        <v>652</v>
      </c>
      <c r="V262" t="s">
        <v>210</v>
      </c>
    </row>
    <row r="263" spans="1:22">
      <c r="A263" t="s">
        <v>546</v>
      </c>
      <c r="B263" t="s">
        <v>128</v>
      </c>
      <c r="C263" t="s">
        <v>128</v>
      </c>
      <c r="D263" t="s">
        <v>36</v>
      </c>
      <c r="E263" t="s">
        <v>22</v>
      </c>
      <c r="F263" t="s">
        <v>21</v>
      </c>
      <c r="G263" t="s">
        <v>1064</v>
      </c>
      <c r="H263" t="s">
        <v>128</v>
      </c>
      <c r="I263">
        <v>7</v>
      </c>
      <c r="J263">
        <v>0</v>
      </c>
      <c r="L263" t="s">
        <v>98</v>
      </c>
      <c r="M263" t="s">
        <v>128</v>
      </c>
      <c r="N263" t="s">
        <v>124</v>
      </c>
      <c r="O263">
        <v>2</v>
      </c>
      <c r="P263" t="s">
        <v>40</v>
      </c>
      <c r="R263" t="s">
        <v>720</v>
      </c>
      <c r="S263" t="s">
        <v>103</v>
      </c>
      <c r="T263" t="s">
        <v>128</v>
      </c>
      <c r="U263" t="s">
        <v>128</v>
      </c>
      <c r="V263" t="s">
        <v>721</v>
      </c>
    </row>
    <row r="264" spans="1:22">
      <c r="A264" t="s">
        <v>547</v>
      </c>
      <c r="D264" t="s">
        <v>155</v>
      </c>
      <c r="E264" t="s">
        <v>196</v>
      </c>
      <c r="F264" t="s">
        <v>21</v>
      </c>
      <c r="G264" t="s">
        <v>323</v>
      </c>
      <c r="I264">
        <v>14</v>
      </c>
      <c r="J264">
        <v>11</v>
      </c>
      <c r="K264" t="s">
        <v>324</v>
      </c>
      <c r="L264" t="s">
        <v>98</v>
      </c>
      <c r="M264" t="s">
        <v>325</v>
      </c>
      <c r="N264" t="s">
        <v>105</v>
      </c>
      <c r="O264">
        <v>2</v>
      </c>
      <c r="P264" t="s">
        <v>31</v>
      </c>
      <c r="R264" t="s">
        <v>103</v>
      </c>
      <c r="V264" t="s">
        <v>326</v>
      </c>
    </row>
    <row r="265" spans="1:22">
      <c r="A265" t="s">
        <v>548</v>
      </c>
      <c r="D265" t="s">
        <v>111</v>
      </c>
      <c r="E265" t="s">
        <v>108</v>
      </c>
      <c r="F265" t="s">
        <v>207</v>
      </c>
      <c r="I265">
        <v>5</v>
      </c>
      <c r="J265">
        <v>0</v>
      </c>
      <c r="L265" t="s">
        <v>98</v>
      </c>
      <c r="N265" t="s">
        <v>327</v>
      </c>
      <c r="O265">
        <v>1</v>
      </c>
      <c r="P265" t="s">
        <v>45</v>
      </c>
      <c r="V265" t="s">
        <v>45</v>
      </c>
    </row>
    <row r="266" spans="1:22">
      <c r="A266" t="s">
        <v>549</v>
      </c>
      <c r="B266" t="s">
        <v>944</v>
      </c>
      <c r="D266" t="s">
        <v>42</v>
      </c>
      <c r="E266" t="s">
        <v>35</v>
      </c>
      <c r="F266" t="s">
        <v>21</v>
      </c>
      <c r="G266" t="s">
        <v>653</v>
      </c>
      <c r="I266">
        <v>3</v>
      </c>
      <c r="J266">
        <v>2</v>
      </c>
      <c r="K266" t="s">
        <v>199</v>
      </c>
      <c r="L266" t="s">
        <v>145</v>
      </c>
      <c r="N266" t="s">
        <v>124</v>
      </c>
      <c r="O266">
        <v>1</v>
      </c>
      <c r="P266" t="s">
        <v>329</v>
      </c>
      <c r="R266" t="s">
        <v>330</v>
      </c>
      <c r="V266" t="s">
        <v>103</v>
      </c>
    </row>
    <row r="267" spans="1:22">
      <c r="A267" t="s">
        <v>550</v>
      </c>
      <c r="B267" t="s">
        <v>128</v>
      </c>
      <c r="D267" t="s">
        <v>23</v>
      </c>
      <c r="E267" t="s">
        <v>22</v>
      </c>
      <c r="F267" t="s">
        <v>21</v>
      </c>
      <c r="G267" t="s">
        <v>1065</v>
      </c>
      <c r="I267">
        <v>3</v>
      </c>
      <c r="J267">
        <v>0</v>
      </c>
      <c r="L267" t="s">
        <v>130</v>
      </c>
      <c r="N267" t="s">
        <v>722</v>
      </c>
      <c r="O267">
        <v>1</v>
      </c>
      <c r="P267" t="s">
        <v>103</v>
      </c>
      <c r="R267" t="s">
        <v>1066</v>
      </c>
    </row>
    <row r="268" spans="1:22">
      <c r="A268" t="s">
        <v>551</v>
      </c>
      <c r="D268" t="s">
        <v>111</v>
      </c>
      <c r="E268" t="s">
        <v>112</v>
      </c>
      <c r="G268" t="s">
        <v>1067</v>
      </c>
      <c r="I268">
        <v>18</v>
      </c>
      <c r="J268">
        <v>4</v>
      </c>
      <c r="L268" t="s">
        <v>98</v>
      </c>
      <c r="M268" t="s">
        <v>723</v>
      </c>
      <c r="N268" t="s">
        <v>1068</v>
      </c>
      <c r="O268">
        <v>2</v>
      </c>
      <c r="P268" t="s">
        <v>31</v>
      </c>
      <c r="Q268" t="s">
        <v>849</v>
      </c>
      <c r="S268" t="s">
        <v>31</v>
      </c>
      <c r="V268" t="s">
        <v>27</v>
      </c>
    </row>
    <row r="269" spans="1:22">
      <c r="A269" t="s">
        <v>552</v>
      </c>
      <c r="D269" t="s">
        <v>123</v>
      </c>
      <c r="E269" t="s">
        <v>108</v>
      </c>
      <c r="F269" t="s">
        <v>21</v>
      </c>
      <c r="I269">
        <v>20</v>
      </c>
      <c r="J269">
        <v>1</v>
      </c>
      <c r="L269" t="s">
        <v>98</v>
      </c>
      <c r="M269" t="s">
        <v>33</v>
      </c>
      <c r="N269" t="s">
        <v>124</v>
      </c>
      <c r="O269">
        <v>2</v>
      </c>
      <c r="P269" t="s">
        <v>40</v>
      </c>
      <c r="R269" t="s">
        <v>184</v>
      </c>
      <c r="S269" t="s">
        <v>40</v>
      </c>
      <c r="T269" t="b">
        <v>1</v>
      </c>
      <c r="U269" t="s">
        <v>1069</v>
      </c>
      <c r="V269" t="s">
        <v>27</v>
      </c>
    </row>
    <row r="270" spans="1:22">
      <c r="A270" t="s">
        <v>553</v>
      </c>
      <c r="B270" t="s">
        <v>128</v>
      </c>
      <c r="D270" t="s">
        <v>101</v>
      </c>
      <c r="E270" t="s">
        <v>112</v>
      </c>
      <c r="F270" t="s">
        <v>21</v>
      </c>
      <c r="G270" t="s">
        <v>709</v>
      </c>
      <c r="I270">
        <v>14</v>
      </c>
      <c r="J270">
        <v>5</v>
      </c>
      <c r="L270" t="s">
        <v>98</v>
      </c>
      <c r="M270" t="s">
        <v>331</v>
      </c>
      <c r="N270" t="s">
        <v>264</v>
      </c>
      <c r="O270">
        <v>2</v>
      </c>
      <c r="P270" t="s">
        <v>31</v>
      </c>
      <c r="Q270" t="s">
        <v>65</v>
      </c>
      <c r="V270" t="s">
        <v>27</v>
      </c>
    </row>
    <row r="271" spans="1:22">
      <c r="A271" t="s">
        <v>609</v>
      </c>
      <c r="B271" t="s">
        <v>1070</v>
      </c>
      <c r="D271" t="s">
        <v>111</v>
      </c>
      <c r="E271" t="s">
        <v>153</v>
      </c>
      <c r="F271" t="s">
        <v>109</v>
      </c>
      <c r="G271" t="s">
        <v>758</v>
      </c>
      <c r="I271">
        <v>11</v>
      </c>
      <c r="J271">
        <v>9</v>
      </c>
      <c r="K271" t="s">
        <v>142</v>
      </c>
      <c r="L271" t="s">
        <v>98</v>
      </c>
      <c r="M271" t="s">
        <v>1071</v>
      </c>
      <c r="N271" t="s">
        <v>121</v>
      </c>
      <c r="O271">
        <v>1</v>
      </c>
      <c r="P271" t="s">
        <v>31</v>
      </c>
      <c r="Q271" t="s">
        <v>65</v>
      </c>
      <c r="S271" t="s">
        <v>31</v>
      </c>
      <c r="V271" t="s">
        <v>27</v>
      </c>
    </row>
    <row r="272" spans="1:22">
      <c r="A272" t="s">
        <v>554</v>
      </c>
      <c r="D272" t="s">
        <v>36</v>
      </c>
      <c r="E272" t="s">
        <v>35</v>
      </c>
      <c r="F272" t="s">
        <v>129</v>
      </c>
      <c r="G272" t="s">
        <v>831</v>
      </c>
      <c r="I272">
        <v>9</v>
      </c>
      <c r="J272">
        <v>2</v>
      </c>
      <c r="L272" t="s">
        <v>98</v>
      </c>
      <c r="N272" t="s">
        <v>102</v>
      </c>
      <c r="O272">
        <v>1</v>
      </c>
      <c r="P272" t="s">
        <v>103</v>
      </c>
      <c r="Q272" t="s">
        <v>151</v>
      </c>
      <c r="R272" t="s">
        <v>103</v>
      </c>
      <c r="S272" t="s">
        <v>639</v>
      </c>
      <c r="V272" t="s">
        <v>27</v>
      </c>
    </row>
    <row r="273" spans="1:22">
      <c r="A273" t="s">
        <v>555</v>
      </c>
      <c r="D273" t="s">
        <v>36</v>
      </c>
      <c r="E273" t="s">
        <v>153</v>
      </c>
      <c r="G273" t="s">
        <v>832</v>
      </c>
      <c r="I273">
        <v>19</v>
      </c>
      <c r="J273">
        <v>12</v>
      </c>
      <c r="K273" t="s">
        <v>124</v>
      </c>
      <c r="L273" t="s">
        <v>98</v>
      </c>
      <c r="N273" t="s">
        <v>99</v>
      </c>
      <c r="O273">
        <v>1</v>
      </c>
      <c r="P273" t="s">
        <v>157</v>
      </c>
      <c r="V273" t="s">
        <v>27</v>
      </c>
    </row>
    <row r="274" spans="1:22">
      <c r="A274" t="s">
        <v>556</v>
      </c>
      <c r="D274" t="s">
        <v>36</v>
      </c>
      <c r="E274" t="s">
        <v>153</v>
      </c>
      <c r="F274" t="s">
        <v>14</v>
      </c>
      <c r="G274" t="s">
        <v>833</v>
      </c>
      <c r="H274" t="s">
        <v>1072</v>
      </c>
      <c r="I274">
        <v>106</v>
      </c>
      <c r="J274">
        <v>23</v>
      </c>
      <c r="K274" t="s">
        <v>124</v>
      </c>
      <c r="L274" t="s">
        <v>156</v>
      </c>
      <c r="N274" t="s">
        <v>102</v>
      </c>
      <c r="O274" t="s">
        <v>226</v>
      </c>
      <c r="P274" t="s">
        <v>31</v>
      </c>
      <c r="Q274" t="s">
        <v>151</v>
      </c>
      <c r="R274" t="s">
        <v>103</v>
      </c>
      <c r="S274" t="s">
        <v>31</v>
      </c>
      <c r="V274" t="s">
        <v>103</v>
      </c>
    </row>
    <row r="275" spans="1:22">
      <c r="A275" t="s">
        <v>557</v>
      </c>
      <c r="D275" t="s">
        <v>36</v>
      </c>
      <c r="E275" t="s">
        <v>35</v>
      </c>
      <c r="F275" t="s">
        <v>14</v>
      </c>
      <c r="G275" t="s">
        <v>817</v>
      </c>
      <c r="I275">
        <v>4</v>
      </c>
      <c r="J275">
        <v>1</v>
      </c>
      <c r="L275" t="s">
        <v>156</v>
      </c>
      <c r="N275" t="s">
        <v>102</v>
      </c>
      <c r="O275">
        <v>1</v>
      </c>
      <c r="P275" t="s">
        <v>639</v>
      </c>
      <c r="R275" t="s">
        <v>103</v>
      </c>
      <c r="S275" t="s">
        <v>639</v>
      </c>
      <c r="V275" t="s">
        <v>27</v>
      </c>
    </row>
    <row r="276" spans="1:22">
      <c r="A276" t="s">
        <v>558</v>
      </c>
      <c r="D276" t="s">
        <v>111</v>
      </c>
      <c r="E276" t="s">
        <v>153</v>
      </c>
      <c r="F276" t="s">
        <v>129</v>
      </c>
      <c r="G276" t="s">
        <v>1073</v>
      </c>
      <c r="I276">
        <v>40</v>
      </c>
      <c r="J276">
        <v>13</v>
      </c>
      <c r="K276" t="s">
        <v>141</v>
      </c>
      <c r="L276" t="s">
        <v>156</v>
      </c>
      <c r="N276" t="s">
        <v>221</v>
      </c>
      <c r="O276" t="s">
        <v>183</v>
      </c>
      <c r="P276" t="s">
        <v>31</v>
      </c>
      <c r="R276" t="s">
        <v>40</v>
      </c>
      <c r="S276" t="s">
        <v>40</v>
      </c>
      <c r="V276" t="s">
        <v>27</v>
      </c>
    </row>
    <row r="277" spans="1:22">
      <c r="A277" t="s">
        <v>610</v>
      </c>
      <c r="D277" t="s">
        <v>23</v>
      </c>
      <c r="E277" t="s">
        <v>104</v>
      </c>
      <c r="F277" t="s">
        <v>14</v>
      </c>
      <c r="G277" t="s">
        <v>726</v>
      </c>
      <c r="I277">
        <v>4</v>
      </c>
      <c r="J277">
        <v>0</v>
      </c>
      <c r="L277" t="s">
        <v>17</v>
      </c>
      <c r="N277" t="s">
        <v>131</v>
      </c>
      <c r="O277">
        <v>1</v>
      </c>
      <c r="P277" t="s">
        <v>20</v>
      </c>
      <c r="R277" t="s">
        <v>103</v>
      </c>
      <c r="S277" t="s">
        <v>20</v>
      </c>
      <c r="V277" t="s">
        <v>759</v>
      </c>
    </row>
    <row r="278" spans="1:22">
      <c r="A278" t="s">
        <v>611</v>
      </c>
      <c r="B278" t="s">
        <v>128</v>
      </c>
      <c r="C278" t="s">
        <v>128</v>
      </c>
      <c r="D278" t="s">
        <v>42</v>
      </c>
      <c r="E278" t="s">
        <v>196</v>
      </c>
      <c r="F278" t="s">
        <v>14</v>
      </c>
      <c r="G278" t="s">
        <v>834</v>
      </c>
      <c r="I278">
        <v>12</v>
      </c>
      <c r="J278">
        <v>8</v>
      </c>
      <c r="K278" t="s">
        <v>134</v>
      </c>
      <c r="L278" t="s">
        <v>98</v>
      </c>
      <c r="N278" t="s">
        <v>124</v>
      </c>
      <c r="O278">
        <v>1</v>
      </c>
      <c r="P278" t="s">
        <v>20</v>
      </c>
      <c r="R278" t="s">
        <v>739</v>
      </c>
      <c r="S278" t="s">
        <v>103</v>
      </c>
      <c r="V278" t="s">
        <v>200</v>
      </c>
    </row>
    <row r="279" spans="1:22">
      <c r="A279" t="s">
        <v>612</v>
      </c>
      <c r="D279" t="s">
        <v>760</v>
      </c>
      <c r="E279" t="s">
        <v>22</v>
      </c>
      <c r="F279" t="s">
        <v>14</v>
      </c>
      <c r="I279">
        <v>1</v>
      </c>
      <c r="J279">
        <v>0</v>
      </c>
      <c r="L279" t="s">
        <v>116</v>
      </c>
      <c r="N279" t="s">
        <v>154</v>
      </c>
      <c r="O279">
        <v>1</v>
      </c>
      <c r="P279" t="s">
        <v>20</v>
      </c>
      <c r="R279" t="s">
        <v>103</v>
      </c>
      <c r="S279" t="s">
        <v>20</v>
      </c>
      <c r="V279" t="s">
        <v>45</v>
      </c>
    </row>
    <row r="280" spans="1:22">
      <c r="A280" t="s">
        <v>613</v>
      </c>
      <c r="B280" t="s">
        <v>128</v>
      </c>
      <c r="D280" t="s">
        <v>42</v>
      </c>
      <c r="E280" t="s">
        <v>22</v>
      </c>
      <c r="F280" t="s">
        <v>14</v>
      </c>
      <c r="G280" t="s">
        <v>726</v>
      </c>
      <c r="I280">
        <v>4</v>
      </c>
      <c r="J280">
        <v>2</v>
      </c>
      <c r="K280" t="s">
        <v>131</v>
      </c>
      <c r="L280" t="s">
        <v>116</v>
      </c>
      <c r="N280" t="s">
        <v>124</v>
      </c>
      <c r="O280">
        <v>1</v>
      </c>
      <c r="P280" t="s">
        <v>20</v>
      </c>
      <c r="R280" t="s">
        <v>20</v>
      </c>
      <c r="S280" t="s">
        <v>20</v>
      </c>
      <c r="V280" t="s">
        <v>45</v>
      </c>
    </row>
    <row r="281" spans="1:22">
      <c r="A281" t="s">
        <v>614</v>
      </c>
      <c r="B281" t="s">
        <v>1074</v>
      </c>
      <c r="C281" t="s">
        <v>1074</v>
      </c>
      <c r="D281" t="s">
        <v>765</v>
      </c>
      <c r="E281" t="s">
        <v>196</v>
      </c>
      <c r="F281" t="s">
        <v>14</v>
      </c>
      <c r="G281" t="s">
        <v>749</v>
      </c>
      <c r="H281" t="s">
        <v>1074</v>
      </c>
      <c r="I281">
        <v>4</v>
      </c>
      <c r="J281">
        <v>2</v>
      </c>
      <c r="K281" t="s">
        <v>144</v>
      </c>
      <c r="L281" t="s">
        <v>116</v>
      </c>
      <c r="M281" t="s">
        <v>1074</v>
      </c>
      <c r="N281" t="s">
        <v>740</v>
      </c>
      <c r="O281">
        <v>1</v>
      </c>
      <c r="P281" t="s">
        <v>20</v>
      </c>
      <c r="Q281" t="s">
        <v>1074</v>
      </c>
      <c r="R281" t="s">
        <v>20</v>
      </c>
      <c r="S281" t="s">
        <v>20</v>
      </c>
      <c r="T281" t="s">
        <v>1074</v>
      </c>
      <c r="U281" t="s">
        <v>1074</v>
      </c>
      <c r="V281" t="s">
        <v>45</v>
      </c>
    </row>
    <row r="282" spans="1:22">
      <c r="A282" t="s">
        <v>615</v>
      </c>
      <c r="D282" t="s">
        <v>42</v>
      </c>
      <c r="E282" t="s">
        <v>22</v>
      </c>
      <c r="F282" t="s">
        <v>14</v>
      </c>
      <c r="G282" t="s">
        <v>1075</v>
      </c>
      <c r="I282">
        <v>13</v>
      </c>
      <c r="J282">
        <v>0</v>
      </c>
      <c r="L282" t="s">
        <v>17</v>
      </c>
      <c r="M282" t="s">
        <v>181</v>
      </c>
      <c r="N282" t="s">
        <v>248</v>
      </c>
      <c r="O282">
        <v>1</v>
      </c>
      <c r="P282" t="s">
        <v>20</v>
      </c>
      <c r="R282" t="s">
        <v>20</v>
      </c>
      <c r="S282" t="s">
        <v>20</v>
      </c>
      <c r="V282" t="s">
        <v>45</v>
      </c>
    </row>
    <row r="283" spans="1:22">
      <c r="A283" t="s">
        <v>616</v>
      </c>
      <c r="B283" t="s">
        <v>875</v>
      </c>
      <c r="D283" t="s">
        <v>101</v>
      </c>
      <c r="E283" t="s">
        <v>108</v>
      </c>
      <c r="F283" t="s">
        <v>129</v>
      </c>
      <c r="G283" t="s">
        <v>673</v>
      </c>
      <c r="I283">
        <v>3</v>
      </c>
      <c r="J283">
        <v>0</v>
      </c>
      <c r="L283" t="s">
        <v>98</v>
      </c>
      <c r="M283" t="s">
        <v>66</v>
      </c>
      <c r="N283" t="s">
        <v>121</v>
      </c>
      <c r="O283">
        <v>1</v>
      </c>
      <c r="P283" t="s">
        <v>40</v>
      </c>
      <c r="R283" t="s">
        <v>741</v>
      </c>
      <c r="S283" t="s">
        <v>40</v>
      </c>
      <c r="T283" t="s">
        <v>875</v>
      </c>
      <c r="V283" t="s">
        <v>742</v>
      </c>
    </row>
    <row r="284" spans="1:22">
      <c r="A284" t="s">
        <v>617</v>
      </c>
      <c r="B284" t="s">
        <v>944</v>
      </c>
      <c r="D284" t="s">
        <v>761</v>
      </c>
      <c r="E284" t="s">
        <v>835</v>
      </c>
      <c r="G284" t="s">
        <v>750</v>
      </c>
      <c r="I284">
        <v>1</v>
      </c>
      <c r="J284">
        <v>0</v>
      </c>
      <c r="L284" t="s">
        <v>776</v>
      </c>
      <c r="N284" t="s">
        <v>24</v>
      </c>
      <c r="O284">
        <v>2</v>
      </c>
      <c r="P284" t="s">
        <v>1076</v>
      </c>
      <c r="R284" t="s">
        <v>1077</v>
      </c>
      <c r="S284" t="s">
        <v>944</v>
      </c>
      <c r="T284" t="s">
        <v>944</v>
      </c>
      <c r="V284" t="s">
        <v>944</v>
      </c>
    </row>
    <row r="285" spans="1:22">
      <c r="A285" t="s">
        <v>618</v>
      </c>
      <c r="B285" t="s">
        <v>875</v>
      </c>
      <c r="D285" t="s">
        <v>111</v>
      </c>
      <c r="E285" t="s">
        <v>115</v>
      </c>
      <c r="F285" t="s">
        <v>129</v>
      </c>
      <c r="L285" t="s">
        <v>98</v>
      </c>
      <c r="M285" t="s">
        <v>1078</v>
      </c>
      <c r="N285" t="s">
        <v>762</v>
      </c>
      <c r="O285">
        <v>1</v>
      </c>
      <c r="P285" t="s">
        <v>40</v>
      </c>
      <c r="R285" t="s">
        <v>47</v>
      </c>
      <c r="S285" t="s">
        <v>159</v>
      </c>
      <c r="T285" t="s">
        <v>875</v>
      </c>
      <c r="V285" t="s">
        <v>1079</v>
      </c>
    </row>
    <row r="286" spans="1:22">
      <c r="A286" t="s">
        <v>619</v>
      </c>
      <c r="B286" t="s">
        <v>658</v>
      </c>
      <c r="D286" t="s">
        <v>111</v>
      </c>
      <c r="E286" t="s">
        <v>112</v>
      </c>
      <c r="F286" t="s">
        <v>129</v>
      </c>
      <c r="G286" t="s">
        <v>1080</v>
      </c>
      <c r="I286">
        <v>33</v>
      </c>
      <c r="J286">
        <v>4</v>
      </c>
      <c r="L286" t="s">
        <v>98</v>
      </c>
      <c r="M286" t="s">
        <v>120</v>
      </c>
      <c r="N286" t="s">
        <v>250</v>
      </c>
      <c r="O286">
        <v>1</v>
      </c>
      <c r="P286" t="s">
        <v>103</v>
      </c>
      <c r="Q286" t="s">
        <v>31</v>
      </c>
      <c r="S286" t="s">
        <v>103</v>
      </c>
      <c r="V286" t="s">
        <v>1081</v>
      </c>
    </row>
    <row r="287" spans="1:22">
      <c r="A287" t="s">
        <v>559</v>
      </c>
      <c r="D287" t="s">
        <v>36</v>
      </c>
      <c r="E287" t="s">
        <v>15</v>
      </c>
      <c r="F287" t="s">
        <v>21</v>
      </c>
      <c r="G287" t="s">
        <v>1082</v>
      </c>
      <c r="I287">
        <v>77</v>
      </c>
      <c r="J287">
        <v>40</v>
      </c>
      <c r="L287" t="s">
        <v>130</v>
      </c>
      <c r="N287" t="s">
        <v>333</v>
      </c>
      <c r="O287">
        <v>1</v>
      </c>
      <c r="P287" t="s">
        <v>40</v>
      </c>
      <c r="R287" t="s">
        <v>334</v>
      </c>
      <c r="S287" t="s">
        <v>31</v>
      </c>
      <c r="V287" t="s">
        <v>27</v>
      </c>
    </row>
    <row r="288" spans="1:22">
      <c r="A288" t="s">
        <v>620</v>
      </c>
      <c r="B288" t="s">
        <v>128</v>
      </c>
      <c r="C288" t="s">
        <v>128</v>
      </c>
      <c r="D288" t="s">
        <v>101</v>
      </c>
      <c r="E288" t="s">
        <v>108</v>
      </c>
      <c r="F288" t="s">
        <v>763</v>
      </c>
      <c r="G288" t="s">
        <v>128</v>
      </c>
      <c r="H288" t="s">
        <v>128</v>
      </c>
      <c r="I288">
        <v>2</v>
      </c>
      <c r="J288">
        <v>0</v>
      </c>
      <c r="L288" t="s">
        <v>716</v>
      </c>
      <c r="N288" t="s">
        <v>748</v>
      </c>
      <c r="O288">
        <v>1</v>
      </c>
      <c r="P288" t="s">
        <v>31</v>
      </c>
      <c r="Q288" t="s">
        <v>55</v>
      </c>
      <c r="R288" t="s">
        <v>31</v>
      </c>
      <c r="S288" t="s">
        <v>763</v>
      </c>
      <c r="T288" t="s">
        <v>128</v>
      </c>
      <c r="V288" t="s">
        <v>777</v>
      </c>
    </row>
    <row r="289" spans="1:22">
      <c r="A289" t="s">
        <v>621</v>
      </c>
      <c r="B289" t="s">
        <v>961</v>
      </c>
      <c r="C289" t="s">
        <v>1083</v>
      </c>
      <c r="D289" t="s">
        <v>36</v>
      </c>
      <c r="E289" t="s">
        <v>35</v>
      </c>
      <c r="F289" t="s">
        <v>21</v>
      </c>
      <c r="G289" t="s">
        <v>136</v>
      </c>
      <c r="H289" t="s">
        <v>961</v>
      </c>
      <c r="I289">
        <v>6</v>
      </c>
      <c r="J289">
        <v>1</v>
      </c>
      <c r="K289" t="s">
        <v>961</v>
      </c>
      <c r="L289" t="s">
        <v>623</v>
      </c>
      <c r="M289" t="s">
        <v>961</v>
      </c>
      <c r="N289" t="s">
        <v>1084</v>
      </c>
      <c r="O289" t="s">
        <v>155</v>
      </c>
      <c r="P289" t="s">
        <v>45</v>
      </c>
      <c r="Q289" t="s">
        <v>961</v>
      </c>
      <c r="R289" t="s">
        <v>961</v>
      </c>
      <c r="S289" t="s">
        <v>103</v>
      </c>
      <c r="T289" t="s">
        <v>961</v>
      </c>
      <c r="U289" t="s">
        <v>961</v>
      </c>
      <c r="V289" t="s">
        <v>45</v>
      </c>
    </row>
    <row r="290" spans="1:22">
      <c r="A290" t="s">
        <v>560</v>
      </c>
      <c r="B290" t="s">
        <v>128</v>
      </c>
      <c r="D290" t="s">
        <v>36</v>
      </c>
      <c r="E290" t="s">
        <v>43</v>
      </c>
      <c r="F290" t="s">
        <v>109</v>
      </c>
      <c r="I290">
        <v>11</v>
      </c>
      <c r="J290">
        <v>1</v>
      </c>
      <c r="L290" t="s">
        <v>1085</v>
      </c>
      <c r="N290" t="s">
        <v>724</v>
      </c>
      <c r="O290">
        <v>2</v>
      </c>
      <c r="P290" t="s">
        <v>40</v>
      </c>
      <c r="R290" t="s">
        <v>335</v>
      </c>
      <c r="T290" t="s">
        <v>128</v>
      </c>
      <c r="V2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2024-12-06T09:19:08Z</dcterms:modified>
  <cp:category/>
  <cp:contentStatus/>
</cp:coreProperties>
</file>