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mistral\"/>
    </mc:Choice>
  </mc:AlternateContent>
  <xr:revisionPtr revIDLastSave="0" documentId="13_ncr:1_{7A2A0121-B19B-4261-A267-227DCCA8B970}" xr6:coauthVersionLast="47" xr6:coauthVersionMax="47" xr10:uidLastSave="{00000000-0000-0000-0000-000000000000}"/>
  <bookViews>
    <workbookView xWindow="-98" yWindow="-98" windowWidth="21795" windowHeight="11625" tabRatio="495" xr2:uid="{00000000-000D-0000-FFFF-FFFF00000000}"/>
  </bookViews>
  <sheets>
    <sheet name="Classification result" sheetId="19" r:id="rId1"/>
    <sheet name="Model output" sheetId="18"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3" i="19"/>
  <c r="AC42" i="19"/>
  <c r="AC43" i="19"/>
  <c r="AC44" i="19"/>
  <c r="AC45" i="19"/>
  <c r="AC46" i="19"/>
  <c r="AC47" i="19"/>
  <c r="AC48" i="19"/>
  <c r="AC49" i="19"/>
  <c r="AC50" i="19"/>
  <c r="AC51" i="19"/>
  <c r="AC52" i="19"/>
  <c r="AC53" i="19"/>
  <c r="AC54" i="19"/>
  <c r="AC55" i="19"/>
  <c r="AC56" i="19"/>
  <c r="AC57" i="19"/>
  <c r="AC58" i="19"/>
  <c r="AC59" i="19"/>
  <c r="AC60" i="19"/>
  <c r="AC61" i="19"/>
  <c r="AC62" i="19"/>
  <c r="AC63" i="19"/>
  <c r="AC64" i="19"/>
  <c r="AC65" i="19"/>
  <c r="AC66" i="19"/>
  <c r="AC67" i="19"/>
  <c r="AC68" i="19"/>
  <c r="AC69" i="19"/>
  <c r="AC70" i="19"/>
  <c r="AC71" i="19"/>
  <c r="AC72" i="19"/>
  <c r="AC73" i="19"/>
  <c r="AC74" i="19"/>
  <c r="AC75" i="19"/>
  <c r="AC76" i="19"/>
  <c r="AC77" i="19"/>
  <c r="AC78" i="19"/>
  <c r="AC79" i="19"/>
  <c r="AC80" i="19"/>
  <c r="AC81" i="19"/>
  <c r="AC82" i="19"/>
  <c r="AC83" i="19"/>
  <c r="AC84" i="19"/>
  <c r="AC85" i="19"/>
  <c r="AC86" i="19"/>
  <c r="AC87" i="19"/>
  <c r="AC88" i="19"/>
  <c r="AC89" i="19"/>
  <c r="AC90" i="19"/>
  <c r="AC91" i="19"/>
  <c r="AC92" i="19"/>
  <c r="AC93" i="19"/>
  <c r="AC94" i="19"/>
  <c r="AC95" i="19"/>
  <c r="AC96" i="19"/>
  <c r="AC97" i="19"/>
  <c r="AC98" i="19"/>
  <c r="AC99" i="19"/>
  <c r="AC100" i="19"/>
  <c r="AC101" i="19"/>
  <c r="AC102" i="19"/>
  <c r="AC103" i="19"/>
  <c r="AC104" i="19"/>
  <c r="AC105" i="19"/>
  <c r="AC106" i="19"/>
  <c r="AC107" i="19"/>
  <c r="AC108" i="19"/>
  <c r="AC109" i="19"/>
  <c r="AC110" i="19"/>
  <c r="AC111" i="19"/>
  <c r="AC112" i="19"/>
  <c r="AC113" i="19"/>
  <c r="AC114" i="19"/>
  <c r="AC115" i="19"/>
  <c r="AC116" i="19"/>
  <c r="AC117" i="19"/>
  <c r="AC118" i="19"/>
  <c r="AC119" i="19"/>
  <c r="AC120" i="19"/>
  <c r="AC121" i="19"/>
  <c r="AC122" i="19"/>
  <c r="AC123" i="19"/>
  <c r="AC124" i="19"/>
  <c r="AC125" i="19"/>
  <c r="AC126" i="19"/>
  <c r="AC127" i="19"/>
  <c r="AC128" i="19"/>
  <c r="AC129" i="19"/>
  <c r="AC130" i="19"/>
  <c r="AC131" i="19"/>
  <c r="AC132" i="19"/>
  <c r="AC133" i="19"/>
  <c r="AC134" i="19"/>
  <c r="AC135" i="19"/>
  <c r="AC136" i="19"/>
  <c r="AC137" i="19"/>
  <c r="AC138" i="19"/>
  <c r="AC139" i="19"/>
  <c r="AC140" i="19"/>
  <c r="AC141" i="19"/>
  <c r="AC142" i="19"/>
  <c r="AC143" i="19"/>
  <c r="AC144" i="19"/>
  <c r="AC145" i="19"/>
  <c r="AC146" i="19"/>
  <c r="AC147" i="19"/>
  <c r="AC148" i="19"/>
  <c r="AC149" i="19"/>
  <c r="AC150" i="19"/>
  <c r="AC151" i="19"/>
  <c r="AC152" i="19"/>
  <c r="AC153" i="19"/>
  <c r="AC154" i="19"/>
  <c r="AC155" i="19"/>
  <c r="AC156" i="19"/>
  <c r="AC157" i="19"/>
  <c r="AC158" i="19"/>
  <c r="AC159" i="19"/>
  <c r="AC160" i="19"/>
  <c r="AC161" i="19"/>
  <c r="AC162" i="19"/>
  <c r="AC163" i="19"/>
  <c r="AC164" i="19"/>
  <c r="AC165" i="19"/>
  <c r="AC166" i="19"/>
  <c r="AC167" i="19"/>
  <c r="AC168" i="19"/>
  <c r="AC169" i="19"/>
  <c r="AC170" i="19"/>
  <c r="AC171" i="19"/>
  <c r="AC172" i="19"/>
  <c r="AC173" i="19"/>
  <c r="AC174" i="19"/>
  <c r="AC175" i="19"/>
  <c r="AC176" i="19"/>
  <c r="AC177" i="19"/>
  <c r="AC178" i="19"/>
  <c r="AC179" i="19"/>
  <c r="AC180" i="19"/>
  <c r="AC181" i="19"/>
  <c r="AC182" i="19"/>
  <c r="AC183" i="19"/>
  <c r="AC184" i="19"/>
  <c r="AC185" i="19"/>
  <c r="AC186" i="19"/>
  <c r="AC187" i="19"/>
  <c r="AC188" i="19"/>
  <c r="AC189" i="19"/>
  <c r="AC190" i="19"/>
  <c r="AC191" i="19"/>
  <c r="AC192" i="19"/>
  <c r="AC193" i="19"/>
  <c r="AC194" i="19"/>
  <c r="AC195" i="19"/>
  <c r="AC196" i="19"/>
  <c r="AC197" i="19"/>
  <c r="AC198" i="19"/>
  <c r="AC199" i="19"/>
  <c r="AC200" i="19"/>
  <c r="AC201" i="19"/>
  <c r="AC202" i="19"/>
  <c r="AC203" i="19"/>
  <c r="AC204" i="19"/>
  <c r="AC205" i="19"/>
  <c r="AC206" i="19"/>
  <c r="AC207" i="19"/>
  <c r="AC208" i="19"/>
  <c r="AC209" i="19"/>
  <c r="AC210" i="19"/>
  <c r="AC211" i="19"/>
  <c r="AC212" i="19"/>
  <c r="AC213" i="19"/>
  <c r="AC214" i="19"/>
  <c r="AC215" i="19"/>
  <c r="AC216" i="19"/>
  <c r="AC217" i="19"/>
  <c r="AC218" i="19"/>
  <c r="AC219" i="19"/>
  <c r="AC220" i="19"/>
  <c r="AC221" i="19"/>
  <c r="AC222" i="19"/>
  <c r="AC223" i="19"/>
  <c r="AC224" i="19"/>
  <c r="AC225" i="19"/>
  <c r="AC226" i="19"/>
  <c r="AC227" i="19"/>
  <c r="AC228" i="19"/>
  <c r="AC229" i="19"/>
  <c r="AC230" i="19"/>
  <c r="AC231" i="19"/>
  <c r="AC232" i="19"/>
  <c r="AC233" i="19"/>
  <c r="AC234" i="19"/>
  <c r="AC235" i="19"/>
  <c r="AC236" i="19"/>
  <c r="AC237" i="19"/>
  <c r="AC238" i="19"/>
  <c r="AC239" i="19"/>
  <c r="AC240" i="19"/>
  <c r="AC241" i="19"/>
  <c r="AC242" i="19"/>
  <c r="AC243" i="19"/>
  <c r="AC244" i="19"/>
  <c r="AC245" i="19"/>
  <c r="AC246" i="19"/>
  <c r="AC247" i="19"/>
  <c r="AC248" i="19"/>
  <c r="AC249" i="19"/>
  <c r="AC250" i="19"/>
  <c r="AC251" i="19"/>
  <c r="AC252" i="19"/>
  <c r="AC253" i="19"/>
  <c r="AC254" i="19"/>
  <c r="AC255" i="19"/>
  <c r="AC256" i="19"/>
  <c r="AC257" i="19"/>
  <c r="AC258" i="19"/>
  <c r="AC259" i="19"/>
  <c r="AC260" i="19"/>
  <c r="AC261" i="19"/>
  <c r="AC262" i="19"/>
  <c r="AC263" i="19"/>
  <c r="AC264" i="19"/>
  <c r="AC265" i="19"/>
  <c r="AC266" i="19"/>
  <c r="AC267" i="19"/>
  <c r="AC268" i="19"/>
  <c r="AC269" i="19"/>
  <c r="AC270" i="19"/>
  <c r="AC271" i="19"/>
  <c r="AC272" i="19"/>
  <c r="AC273" i="19"/>
  <c r="AC274" i="19"/>
  <c r="AC275" i="19"/>
  <c r="AC276" i="19"/>
  <c r="AC277" i="19"/>
  <c r="AC278" i="19"/>
  <c r="AC279" i="19"/>
  <c r="AC280" i="19"/>
  <c r="AC281" i="19"/>
  <c r="AC282" i="19"/>
  <c r="AC283" i="19"/>
  <c r="AC284" i="19"/>
  <c r="AC285" i="19"/>
  <c r="AC286" i="19"/>
  <c r="AC287" i="19"/>
  <c r="AC288" i="19"/>
  <c r="AC289" i="19"/>
  <c r="AC290" i="19"/>
  <c r="AC291" i="19"/>
  <c r="AC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Y112" i="19" l="1"/>
  <c r="Y113" i="19"/>
  <c r="Y114" i="19"/>
  <c r="Y116" i="19"/>
  <c r="Y117" i="19"/>
  <c r="Y118" i="19"/>
  <c r="Y119" i="19"/>
  <c r="Y122" i="19"/>
  <c r="Y123" i="19"/>
  <c r="Y126" i="19"/>
  <c r="Y127" i="19"/>
  <c r="Y128" i="19"/>
  <c r="Y129" i="19"/>
  <c r="Y130" i="19"/>
  <c r="Y131" i="19"/>
  <c r="Y132" i="19"/>
  <c r="Y133" i="19"/>
  <c r="Y134" i="19"/>
  <c r="Y135" i="19"/>
  <c r="Y136" i="19"/>
  <c r="Y137" i="19"/>
  <c r="Y138" i="19"/>
  <c r="Y140" i="19"/>
  <c r="Y142" i="19"/>
  <c r="Y144" i="19"/>
  <c r="Y150" i="19"/>
  <c r="Y152" i="19"/>
  <c r="Y153" i="19"/>
  <c r="Y154" i="19"/>
  <c r="Y155" i="19"/>
  <c r="Y156" i="19"/>
  <c r="Y158" i="19"/>
  <c r="Y159" i="19"/>
  <c r="Y160" i="19"/>
  <c r="Y161" i="19"/>
  <c r="Y162" i="19"/>
  <c r="Y164" i="19"/>
  <c r="Y165" i="19"/>
  <c r="Y166" i="19"/>
  <c r="Y167" i="19"/>
  <c r="Y168" i="19"/>
  <c r="Y169" i="19"/>
  <c r="Y170" i="19"/>
  <c r="Y171" i="19"/>
  <c r="Y172" i="19"/>
  <c r="Y173" i="19"/>
  <c r="Y174" i="19"/>
  <c r="Y175" i="19"/>
  <c r="Y176" i="19"/>
  <c r="Y177" i="19"/>
  <c r="Y178" i="19"/>
  <c r="Y179" i="19"/>
  <c r="Y180" i="19"/>
  <c r="Y181" i="19"/>
  <c r="Y182" i="19"/>
  <c r="Y183" i="19"/>
  <c r="Y184" i="19"/>
  <c r="Y185" i="19"/>
  <c r="Y186" i="19"/>
  <c r="Y187" i="19"/>
  <c r="Y188" i="19"/>
  <c r="Y189" i="19"/>
  <c r="Y190" i="19"/>
  <c r="Y191" i="19"/>
  <c r="Y192" i="19"/>
  <c r="Y193" i="19"/>
  <c r="Y194" i="19"/>
  <c r="Y195" i="19"/>
  <c r="Y196" i="19"/>
  <c r="Y197" i="19"/>
  <c r="Y198" i="19"/>
  <c r="Y199" i="19"/>
  <c r="Y200" i="19"/>
  <c r="Y201" i="19"/>
  <c r="Y202" i="19"/>
  <c r="Y203" i="19"/>
  <c r="Y204" i="19"/>
  <c r="Y205" i="19"/>
  <c r="Y206" i="19"/>
  <c r="Y207" i="19"/>
  <c r="Y208" i="19"/>
  <c r="Y209" i="19"/>
  <c r="Y210" i="19"/>
  <c r="Y211" i="19"/>
  <c r="Y212" i="19"/>
  <c r="Y213" i="19"/>
  <c r="Y214" i="19"/>
  <c r="Y215" i="19"/>
  <c r="Y216" i="19"/>
  <c r="Y218" i="19"/>
  <c r="Y219" i="19"/>
  <c r="Y220" i="19"/>
  <c r="Y221" i="19"/>
  <c r="Y222" i="19"/>
  <c r="Y223" i="19"/>
  <c r="Y225" i="19"/>
  <c r="Y227" i="19"/>
  <c r="Y228" i="19"/>
  <c r="Y229" i="19"/>
  <c r="Y232" i="19"/>
  <c r="Y233" i="19"/>
  <c r="Y235" i="19"/>
  <c r="Y236" i="19"/>
  <c r="Y239" i="19"/>
  <c r="Y241" i="19"/>
  <c r="Y243" i="19"/>
  <c r="Y244" i="19"/>
  <c r="Y245" i="19"/>
  <c r="Y247" i="19"/>
  <c r="Y248" i="19"/>
  <c r="Y249" i="19"/>
  <c r="Y252" i="19"/>
  <c r="Y253" i="19"/>
  <c r="Y255" i="19"/>
  <c r="Y256" i="19"/>
  <c r="Y258" i="19"/>
  <c r="Y259" i="19"/>
  <c r="Y260" i="19"/>
  <c r="Y262" i="19"/>
  <c r="Y265" i="19"/>
  <c r="Y267" i="19"/>
  <c r="Y270" i="19"/>
  <c r="Y271" i="19"/>
  <c r="Y274" i="19"/>
  <c r="Y277" i="19"/>
  <c r="Y278" i="19"/>
  <c r="Y280" i="19"/>
  <c r="Y281" i="19"/>
  <c r="Y282" i="19"/>
  <c r="Y283" i="19"/>
  <c r="Y284" i="19"/>
  <c r="Y285" i="19"/>
  <c r="Y286" i="19"/>
  <c r="Y289" i="19"/>
  <c r="Y291" i="19"/>
  <c r="Y5" i="19"/>
  <c r="Y6" i="19"/>
  <c r="Y7" i="19"/>
  <c r="Y8" i="19"/>
  <c r="Y9" i="19"/>
  <c r="Y11" i="19"/>
  <c r="Y12" i="19"/>
  <c r="Y13" i="19"/>
  <c r="Y14" i="19"/>
  <c r="Y15" i="19"/>
  <c r="Y16" i="19"/>
  <c r="Y20" i="19"/>
  <c r="Y21" i="19"/>
  <c r="Y22" i="19"/>
  <c r="Y23" i="19"/>
  <c r="Y25" i="19"/>
  <c r="Y27" i="19"/>
  <c r="Y31" i="19"/>
  <c r="Y32" i="19"/>
  <c r="Y33" i="19"/>
  <c r="Y36" i="19"/>
  <c r="Y37" i="19"/>
  <c r="Y39" i="19"/>
  <c r="Y40" i="19"/>
  <c r="Y41" i="19"/>
  <c r="Y43" i="19"/>
  <c r="Y47" i="19"/>
  <c r="Y48" i="19"/>
  <c r="Y49" i="19"/>
  <c r="Y50" i="19"/>
  <c r="Y51" i="19"/>
  <c r="Y52" i="19"/>
  <c r="Y53" i="19"/>
  <c r="Y56" i="19"/>
  <c r="Y57" i="19"/>
  <c r="Y58" i="19"/>
  <c r="Y60" i="19"/>
  <c r="Y61" i="19"/>
  <c r="Y62" i="19"/>
  <c r="Y65" i="19"/>
  <c r="Y66" i="19"/>
  <c r="Y67" i="19"/>
  <c r="Y70" i="19"/>
  <c r="Y71" i="19"/>
  <c r="Y72" i="19"/>
  <c r="Y75" i="19"/>
  <c r="Y76" i="19"/>
  <c r="Y77" i="19"/>
  <c r="Y79" i="19"/>
  <c r="Y82" i="19"/>
  <c r="Y85" i="19"/>
  <c r="Y86" i="19"/>
  <c r="Y87" i="19"/>
  <c r="Y88" i="19"/>
  <c r="Y92" i="19"/>
  <c r="Y93" i="19"/>
  <c r="Y95" i="19"/>
  <c r="Y96" i="19"/>
  <c r="Y97" i="19"/>
  <c r="Y99" i="19"/>
  <c r="Y100" i="19"/>
  <c r="Y104" i="19"/>
  <c r="Y106" i="19"/>
  <c r="Y107" i="19"/>
  <c r="Y109"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223" i="19"/>
  <c r="S224" i="19"/>
  <c r="S225" i="19"/>
  <c r="S226" i="19"/>
  <c r="S227" i="19"/>
  <c r="S228" i="19"/>
  <c r="S229" i="19"/>
  <c r="S230" i="19"/>
  <c r="S231" i="19"/>
  <c r="S232" i="19"/>
  <c r="S233" i="19"/>
  <c r="S234" i="19"/>
  <c r="S235" i="19"/>
  <c r="S236" i="19"/>
  <c r="S237" i="19"/>
  <c r="S238" i="19"/>
  <c r="S239" i="19"/>
  <c r="S240" i="19"/>
  <c r="S241" i="19"/>
  <c r="S242" i="19"/>
  <c r="S243" i="19"/>
  <c r="S244" i="19"/>
  <c r="S245" i="19"/>
  <c r="S246" i="19"/>
  <c r="S247" i="19"/>
  <c r="S248" i="19"/>
  <c r="S249" i="19"/>
  <c r="S250" i="19"/>
  <c r="S251" i="19"/>
  <c r="S252" i="19"/>
  <c r="S253" i="19"/>
  <c r="S254" i="19"/>
  <c r="S255" i="19"/>
  <c r="S256" i="19"/>
  <c r="S257" i="19"/>
  <c r="S258" i="19"/>
  <c r="S259" i="19"/>
  <c r="S260" i="19"/>
  <c r="S261" i="19"/>
  <c r="S262" i="19"/>
  <c r="S263" i="19"/>
  <c r="S264" i="19"/>
  <c r="S265" i="19"/>
  <c r="S266" i="19"/>
  <c r="S267" i="19"/>
  <c r="S268" i="19"/>
  <c r="S269" i="19"/>
  <c r="S270" i="19"/>
  <c r="S271" i="19"/>
  <c r="S272" i="19"/>
  <c r="S273" i="19"/>
  <c r="S274" i="19"/>
  <c r="S275" i="19"/>
  <c r="S276" i="19"/>
  <c r="S277" i="19"/>
  <c r="S278" i="19"/>
  <c r="S279" i="19"/>
  <c r="S280" i="19"/>
  <c r="S281" i="19"/>
  <c r="S282" i="19"/>
  <c r="S283" i="19"/>
  <c r="S284" i="19"/>
  <c r="S285" i="19"/>
  <c r="S286" i="19"/>
  <c r="S287" i="19"/>
  <c r="S288" i="19"/>
  <c r="S289" i="19"/>
  <c r="S290" i="19"/>
  <c r="S291" i="19"/>
  <c r="S3" i="19"/>
  <c r="S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99" i="19"/>
  <c r="U4" i="19" l="1"/>
  <c r="U10" i="19"/>
  <c r="U15" i="19"/>
  <c r="U19" i="19"/>
  <c r="U21" i="19"/>
  <c r="U24" i="19"/>
  <c r="U26" i="19"/>
  <c r="U36" i="19"/>
  <c r="U43" i="19"/>
  <c r="U44" i="19"/>
  <c r="U50" i="19"/>
  <c r="U53" i="19"/>
  <c r="U54" i="19"/>
  <c r="U95" i="19"/>
  <c r="U113" i="19"/>
  <c r="U115" i="19"/>
  <c r="U117" i="19"/>
  <c r="U125" i="19"/>
  <c r="U126" i="19"/>
  <c r="U128" i="19"/>
  <c r="U129" i="19"/>
  <c r="U132" i="19"/>
  <c r="U133" i="19"/>
  <c r="U134" i="19"/>
  <c r="U137" i="19"/>
  <c r="U138" i="19"/>
  <c r="U141" i="19"/>
  <c r="U145" i="19"/>
  <c r="U151" i="19"/>
  <c r="U155" i="19"/>
  <c r="U157" i="19"/>
  <c r="U163" i="19"/>
  <c r="U164" i="19"/>
  <c r="U169" i="19"/>
  <c r="U173" i="19"/>
  <c r="U182" i="19"/>
  <c r="U190" i="19"/>
  <c r="U199" i="19"/>
  <c r="U210" i="19"/>
  <c r="U211" i="19"/>
  <c r="U217" i="19"/>
  <c r="U224" i="19"/>
  <c r="U234" i="19"/>
  <c r="U248" i="19"/>
  <c r="U260" i="19"/>
  <c r="U263" i="19"/>
  <c r="U265" i="19"/>
  <c r="U267" i="19"/>
  <c r="U269" i="19"/>
  <c r="U271" i="19"/>
  <c r="U272" i="19"/>
  <c r="U273" i="19"/>
  <c r="U275" i="19"/>
  <c r="U281" i="19"/>
  <c r="U282" i="19"/>
  <c r="U289" i="19"/>
  <c r="U290" i="19"/>
  <c r="U291" i="19"/>
  <c r="H4" i="19"/>
  <c r="AH4" i="19" s="1"/>
  <c r="H5" i="19"/>
  <c r="AH5" i="19" s="1"/>
  <c r="H6" i="19"/>
  <c r="AH6" i="19" s="1"/>
  <c r="H7" i="19"/>
  <c r="AH7" i="19" s="1"/>
  <c r="H8" i="19"/>
  <c r="AH8" i="19" s="1"/>
  <c r="H9" i="19"/>
  <c r="AH9" i="19" s="1"/>
  <c r="H10" i="19"/>
  <c r="AH10" i="19" s="1"/>
  <c r="H11" i="19"/>
  <c r="AH11" i="19" s="1"/>
  <c r="H12" i="19"/>
  <c r="AH12" i="19" s="1"/>
  <c r="H13" i="19"/>
  <c r="AH13" i="19" s="1"/>
  <c r="H14" i="19"/>
  <c r="AH14" i="19" s="1"/>
  <c r="H15" i="19"/>
  <c r="AH15" i="19" s="1"/>
  <c r="H16" i="19"/>
  <c r="AH16" i="19" s="1"/>
  <c r="H17" i="19"/>
  <c r="AH17" i="19" s="1"/>
  <c r="H18" i="19"/>
  <c r="AH18" i="19" s="1"/>
  <c r="H19" i="19"/>
  <c r="AH19" i="19" s="1"/>
  <c r="H20" i="19"/>
  <c r="AH20" i="19" s="1"/>
  <c r="H21" i="19"/>
  <c r="AH21" i="19" s="1"/>
  <c r="H22" i="19"/>
  <c r="AH22" i="19" s="1"/>
  <c r="H23" i="19"/>
  <c r="AH23" i="19" s="1"/>
  <c r="H24" i="19"/>
  <c r="AH24" i="19" s="1"/>
  <c r="H25" i="19"/>
  <c r="AH25" i="19" s="1"/>
  <c r="H26" i="19"/>
  <c r="AH26" i="19" s="1"/>
  <c r="H27" i="19"/>
  <c r="AH27" i="19" s="1"/>
  <c r="H28" i="19"/>
  <c r="AH28" i="19" s="1"/>
  <c r="H29" i="19"/>
  <c r="AH29" i="19" s="1"/>
  <c r="H30" i="19"/>
  <c r="AH30" i="19" s="1"/>
  <c r="H31" i="19"/>
  <c r="AH31" i="19" s="1"/>
  <c r="H32" i="19"/>
  <c r="AH32" i="19" s="1"/>
  <c r="H33" i="19"/>
  <c r="AH33" i="19" s="1"/>
  <c r="H34" i="19"/>
  <c r="AH34" i="19" s="1"/>
  <c r="H35" i="19"/>
  <c r="AH35" i="19" s="1"/>
  <c r="H36" i="19"/>
  <c r="AH36" i="19" s="1"/>
  <c r="H37" i="19"/>
  <c r="AH37" i="19" s="1"/>
  <c r="H38" i="19"/>
  <c r="AH38" i="19" s="1"/>
  <c r="H39" i="19"/>
  <c r="AH39" i="19" s="1"/>
  <c r="H40" i="19"/>
  <c r="AH40" i="19" s="1"/>
  <c r="H41" i="19"/>
  <c r="AH41" i="19" s="1"/>
  <c r="H42" i="19"/>
  <c r="AH42" i="19" s="1"/>
  <c r="H43" i="19"/>
  <c r="AH43" i="19" s="1"/>
  <c r="H44" i="19"/>
  <c r="AH44" i="19" s="1"/>
  <c r="H45" i="19"/>
  <c r="AH45" i="19" s="1"/>
  <c r="H46" i="19"/>
  <c r="AH46" i="19" s="1"/>
  <c r="H47" i="19"/>
  <c r="AH47" i="19" s="1"/>
  <c r="H48" i="19"/>
  <c r="AH48" i="19" s="1"/>
  <c r="H49" i="19"/>
  <c r="AH49" i="19" s="1"/>
  <c r="H50" i="19"/>
  <c r="AH50" i="19" s="1"/>
  <c r="H51" i="19"/>
  <c r="AH51" i="19" s="1"/>
  <c r="H52" i="19"/>
  <c r="AH52" i="19" s="1"/>
  <c r="H53" i="19"/>
  <c r="AH53" i="19" s="1"/>
  <c r="H54" i="19"/>
  <c r="AH54" i="19" s="1"/>
  <c r="H55" i="19"/>
  <c r="AH55" i="19" s="1"/>
  <c r="H56" i="19"/>
  <c r="AH56" i="19" s="1"/>
  <c r="H57" i="19"/>
  <c r="AH57" i="19" s="1"/>
  <c r="H58" i="19"/>
  <c r="AH58" i="19" s="1"/>
  <c r="H59" i="19"/>
  <c r="AH59" i="19" s="1"/>
  <c r="H60" i="19"/>
  <c r="AH60" i="19" s="1"/>
  <c r="H61" i="19"/>
  <c r="AH61" i="19" s="1"/>
  <c r="H62" i="19"/>
  <c r="AH62" i="19" s="1"/>
  <c r="H63" i="19"/>
  <c r="AH63" i="19" s="1"/>
  <c r="H64" i="19"/>
  <c r="AH64" i="19" s="1"/>
  <c r="H65" i="19"/>
  <c r="AH65" i="19" s="1"/>
  <c r="H66" i="19"/>
  <c r="AH66" i="19" s="1"/>
  <c r="H67" i="19"/>
  <c r="AH67" i="19" s="1"/>
  <c r="H68" i="19"/>
  <c r="AH68" i="19" s="1"/>
  <c r="H69" i="19"/>
  <c r="AH69" i="19" s="1"/>
  <c r="H70" i="19"/>
  <c r="AH70" i="19" s="1"/>
  <c r="H71" i="19"/>
  <c r="AH71" i="19" s="1"/>
  <c r="H72" i="19"/>
  <c r="AH72" i="19" s="1"/>
  <c r="H73" i="19"/>
  <c r="AH73" i="19" s="1"/>
  <c r="H74" i="19"/>
  <c r="AH74" i="19" s="1"/>
  <c r="H75" i="19"/>
  <c r="AH75" i="19" s="1"/>
  <c r="H76" i="19"/>
  <c r="AH76" i="19" s="1"/>
  <c r="H77" i="19"/>
  <c r="AH77" i="19" s="1"/>
  <c r="H78" i="19"/>
  <c r="AH78" i="19" s="1"/>
  <c r="H79" i="19"/>
  <c r="AH79" i="19" s="1"/>
  <c r="H80" i="19"/>
  <c r="AH80" i="19" s="1"/>
  <c r="H81" i="19"/>
  <c r="AH81" i="19" s="1"/>
  <c r="H82" i="19"/>
  <c r="AH82" i="19" s="1"/>
  <c r="H83" i="19"/>
  <c r="AH83" i="19" s="1"/>
  <c r="H84" i="19"/>
  <c r="AH84" i="19" s="1"/>
  <c r="H85" i="19"/>
  <c r="AH85" i="19" s="1"/>
  <c r="H86" i="19"/>
  <c r="AH86" i="19" s="1"/>
  <c r="H87" i="19"/>
  <c r="AH87" i="19" s="1"/>
  <c r="H88" i="19"/>
  <c r="AH88" i="19" s="1"/>
  <c r="H89" i="19"/>
  <c r="AH89" i="19" s="1"/>
  <c r="H90" i="19"/>
  <c r="AH90" i="19" s="1"/>
  <c r="H91" i="19"/>
  <c r="AH91" i="19" s="1"/>
  <c r="H92" i="19"/>
  <c r="AH92" i="19" s="1"/>
  <c r="H93" i="19"/>
  <c r="AH93" i="19" s="1"/>
  <c r="H94" i="19"/>
  <c r="AH94" i="19" s="1"/>
  <c r="H95" i="19"/>
  <c r="AH95" i="19" s="1"/>
  <c r="H96" i="19"/>
  <c r="AH96" i="19" s="1"/>
  <c r="H97" i="19"/>
  <c r="AH97" i="19" s="1"/>
  <c r="H98" i="19"/>
  <c r="AH98" i="19" s="1"/>
  <c r="H99" i="19"/>
  <c r="AH99" i="19" s="1"/>
  <c r="H100" i="19"/>
  <c r="AH100" i="19" s="1"/>
  <c r="H101" i="19"/>
  <c r="AH101" i="19" s="1"/>
  <c r="H102" i="19"/>
  <c r="AH102" i="19" s="1"/>
  <c r="H103" i="19"/>
  <c r="AH103" i="19" s="1"/>
  <c r="H104" i="19"/>
  <c r="AH104" i="19" s="1"/>
  <c r="H105" i="19"/>
  <c r="AH105" i="19" s="1"/>
  <c r="H106" i="19"/>
  <c r="AH106" i="19" s="1"/>
  <c r="H107" i="19"/>
  <c r="AH107" i="19" s="1"/>
  <c r="H108" i="19"/>
  <c r="AH108" i="19" s="1"/>
  <c r="H109" i="19"/>
  <c r="AH109" i="19" s="1"/>
  <c r="H110" i="19"/>
  <c r="AH110" i="19" s="1"/>
  <c r="H111" i="19"/>
  <c r="AH111" i="19" s="1"/>
  <c r="H112" i="19"/>
  <c r="AH112" i="19" s="1"/>
  <c r="H113" i="19"/>
  <c r="AH113" i="19" s="1"/>
  <c r="H114" i="19"/>
  <c r="AH114" i="19" s="1"/>
  <c r="H115" i="19"/>
  <c r="AH115" i="19" s="1"/>
  <c r="H116" i="19"/>
  <c r="AH116" i="19" s="1"/>
  <c r="H117" i="19"/>
  <c r="AH117" i="19" s="1"/>
  <c r="H118" i="19"/>
  <c r="AH118" i="19" s="1"/>
  <c r="H119" i="19"/>
  <c r="AH119" i="19" s="1"/>
  <c r="H120" i="19"/>
  <c r="AH120" i="19" s="1"/>
  <c r="H121" i="19"/>
  <c r="AH121" i="19" s="1"/>
  <c r="H122" i="19"/>
  <c r="AH122" i="19" s="1"/>
  <c r="H123" i="19"/>
  <c r="AH123" i="19" s="1"/>
  <c r="H124" i="19"/>
  <c r="AH124" i="19" s="1"/>
  <c r="H125" i="19"/>
  <c r="AH125" i="19" s="1"/>
  <c r="H126" i="19"/>
  <c r="AH126" i="19" s="1"/>
  <c r="H127" i="19"/>
  <c r="AH127" i="19" s="1"/>
  <c r="H128" i="19"/>
  <c r="AH128" i="19" s="1"/>
  <c r="H129" i="19"/>
  <c r="AH129" i="19" s="1"/>
  <c r="H130" i="19"/>
  <c r="AH130" i="19" s="1"/>
  <c r="H131" i="19"/>
  <c r="AH131" i="19" s="1"/>
  <c r="H132" i="19"/>
  <c r="AH132" i="19" s="1"/>
  <c r="H133" i="19"/>
  <c r="AH133" i="19" s="1"/>
  <c r="H134" i="19"/>
  <c r="AH134" i="19" s="1"/>
  <c r="H135" i="19"/>
  <c r="AH135" i="19" s="1"/>
  <c r="H136" i="19"/>
  <c r="AH136" i="19" s="1"/>
  <c r="H137" i="19"/>
  <c r="AH137" i="19" s="1"/>
  <c r="H138" i="19"/>
  <c r="AH138" i="19" s="1"/>
  <c r="H139" i="19"/>
  <c r="AH139" i="19" s="1"/>
  <c r="H140" i="19"/>
  <c r="AH140" i="19" s="1"/>
  <c r="H141" i="19"/>
  <c r="AH141" i="19" s="1"/>
  <c r="H142" i="19"/>
  <c r="AH142" i="19" s="1"/>
  <c r="H143" i="19"/>
  <c r="AH143" i="19" s="1"/>
  <c r="H144" i="19"/>
  <c r="AH144" i="19" s="1"/>
  <c r="H145" i="19"/>
  <c r="AH145" i="19" s="1"/>
  <c r="H146" i="19"/>
  <c r="AH146" i="19" s="1"/>
  <c r="H147" i="19"/>
  <c r="AH147" i="19" s="1"/>
  <c r="H148" i="19"/>
  <c r="AH148" i="19" s="1"/>
  <c r="H149" i="19"/>
  <c r="AH149" i="19" s="1"/>
  <c r="H150" i="19"/>
  <c r="AH150" i="19" s="1"/>
  <c r="H151" i="19"/>
  <c r="AH151" i="19" s="1"/>
  <c r="H152" i="19"/>
  <c r="AH152" i="19" s="1"/>
  <c r="H153" i="19"/>
  <c r="AH153" i="19" s="1"/>
  <c r="H154" i="19"/>
  <c r="AH154" i="19" s="1"/>
  <c r="H155" i="19"/>
  <c r="AH155" i="19" s="1"/>
  <c r="H156" i="19"/>
  <c r="AH156" i="19" s="1"/>
  <c r="H157" i="19"/>
  <c r="AH157" i="19" s="1"/>
  <c r="H158" i="19"/>
  <c r="AH158" i="19" s="1"/>
  <c r="H159" i="19"/>
  <c r="AH159" i="19" s="1"/>
  <c r="H160" i="19"/>
  <c r="AH160" i="19" s="1"/>
  <c r="H161" i="19"/>
  <c r="AH161" i="19" s="1"/>
  <c r="H162" i="19"/>
  <c r="AH162" i="19" s="1"/>
  <c r="H163" i="19"/>
  <c r="AH163" i="19" s="1"/>
  <c r="H164" i="19"/>
  <c r="AH164" i="19" s="1"/>
  <c r="H165" i="19"/>
  <c r="AH165" i="19" s="1"/>
  <c r="H166" i="19"/>
  <c r="AH166" i="19" s="1"/>
  <c r="H167" i="19"/>
  <c r="AH167" i="19" s="1"/>
  <c r="H168" i="19"/>
  <c r="AH168" i="19" s="1"/>
  <c r="H169" i="19"/>
  <c r="AH169" i="19" s="1"/>
  <c r="H170" i="19"/>
  <c r="AH170" i="19" s="1"/>
  <c r="H171" i="19"/>
  <c r="AH171" i="19" s="1"/>
  <c r="H172" i="19"/>
  <c r="AH172" i="19" s="1"/>
  <c r="H173" i="19"/>
  <c r="AH173" i="19" s="1"/>
  <c r="H174" i="19"/>
  <c r="AH174" i="19" s="1"/>
  <c r="H175" i="19"/>
  <c r="AH175" i="19" s="1"/>
  <c r="H176" i="19"/>
  <c r="AH176" i="19" s="1"/>
  <c r="H177" i="19"/>
  <c r="AH177" i="19" s="1"/>
  <c r="H178" i="19"/>
  <c r="AH178" i="19" s="1"/>
  <c r="H179" i="19"/>
  <c r="AH179" i="19" s="1"/>
  <c r="H180" i="19"/>
  <c r="AH180" i="19" s="1"/>
  <c r="H181" i="19"/>
  <c r="AH181" i="19" s="1"/>
  <c r="H182" i="19"/>
  <c r="AH182" i="19" s="1"/>
  <c r="H183" i="19"/>
  <c r="AH183" i="19" s="1"/>
  <c r="H184" i="19"/>
  <c r="AH184" i="19" s="1"/>
  <c r="H185" i="19"/>
  <c r="AH185" i="19" s="1"/>
  <c r="H186" i="19"/>
  <c r="AH186" i="19" s="1"/>
  <c r="H187" i="19"/>
  <c r="AH187" i="19" s="1"/>
  <c r="H188" i="19"/>
  <c r="AH188" i="19" s="1"/>
  <c r="H189" i="19"/>
  <c r="AH189" i="19" s="1"/>
  <c r="H190" i="19"/>
  <c r="AH190" i="19" s="1"/>
  <c r="H191" i="19"/>
  <c r="AH191" i="19" s="1"/>
  <c r="H192" i="19"/>
  <c r="AH192" i="19" s="1"/>
  <c r="H193" i="19"/>
  <c r="AH193" i="19" s="1"/>
  <c r="H194" i="19"/>
  <c r="AH194" i="19" s="1"/>
  <c r="H195" i="19"/>
  <c r="AH195" i="19" s="1"/>
  <c r="H196" i="19"/>
  <c r="AH196" i="19" s="1"/>
  <c r="H197" i="19"/>
  <c r="AH197" i="19" s="1"/>
  <c r="H198" i="19"/>
  <c r="AH198" i="19" s="1"/>
  <c r="H199" i="19"/>
  <c r="AH199" i="19" s="1"/>
  <c r="H200" i="19"/>
  <c r="AH200" i="19" s="1"/>
  <c r="H201" i="19"/>
  <c r="AH201" i="19" s="1"/>
  <c r="H202" i="19"/>
  <c r="AH202" i="19" s="1"/>
  <c r="H203" i="19"/>
  <c r="AH203" i="19" s="1"/>
  <c r="H204" i="19"/>
  <c r="AH204" i="19" s="1"/>
  <c r="H205" i="19"/>
  <c r="AH205" i="19" s="1"/>
  <c r="H206" i="19"/>
  <c r="AH206" i="19" s="1"/>
  <c r="H207" i="19"/>
  <c r="AH207" i="19" s="1"/>
  <c r="H208" i="19"/>
  <c r="AH208" i="19" s="1"/>
  <c r="H209" i="19"/>
  <c r="AH209" i="19" s="1"/>
  <c r="H210" i="19"/>
  <c r="AH210" i="19" s="1"/>
  <c r="H211" i="19"/>
  <c r="AH211" i="19" s="1"/>
  <c r="H212" i="19"/>
  <c r="AH212" i="19" s="1"/>
  <c r="H213" i="19"/>
  <c r="AH213" i="19" s="1"/>
  <c r="H214" i="19"/>
  <c r="AH214" i="19" s="1"/>
  <c r="H215" i="19"/>
  <c r="AH215" i="19" s="1"/>
  <c r="H216" i="19"/>
  <c r="AH216" i="19" s="1"/>
  <c r="H217" i="19"/>
  <c r="AH217" i="19" s="1"/>
  <c r="H218" i="19"/>
  <c r="AH218" i="19" s="1"/>
  <c r="H219" i="19"/>
  <c r="AH219" i="19" s="1"/>
  <c r="H220" i="19"/>
  <c r="AH220" i="19" s="1"/>
  <c r="H221" i="19"/>
  <c r="AH221" i="19" s="1"/>
  <c r="H222" i="19"/>
  <c r="AH222" i="19" s="1"/>
  <c r="H223" i="19"/>
  <c r="AH223" i="19" s="1"/>
  <c r="H224" i="19"/>
  <c r="AH224" i="19" s="1"/>
  <c r="H225" i="19"/>
  <c r="AH225" i="19" s="1"/>
  <c r="H226" i="19"/>
  <c r="AH226" i="19" s="1"/>
  <c r="H227" i="19"/>
  <c r="AH227" i="19" s="1"/>
  <c r="H228" i="19"/>
  <c r="AH228" i="19" s="1"/>
  <c r="H229" i="19"/>
  <c r="AH229" i="19" s="1"/>
  <c r="H230" i="19"/>
  <c r="AH230" i="19" s="1"/>
  <c r="H231" i="19"/>
  <c r="AH231" i="19" s="1"/>
  <c r="H232" i="19"/>
  <c r="AH232" i="19" s="1"/>
  <c r="H233" i="19"/>
  <c r="AH233" i="19" s="1"/>
  <c r="H234" i="19"/>
  <c r="AH234" i="19" s="1"/>
  <c r="H235" i="19"/>
  <c r="AH235" i="19" s="1"/>
  <c r="H236" i="19"/>
  <c r="AH236" i="19" s="1"/>
  <c r="H237" i="19"/>
  <c r="AH237" i="19" s="1"/>
  <c r="H238" i="19"/>
  <c r="AH238" i="19" s="1"/>
  <c r="H239" i="19"/>
  <c r="AH239" i="19" s="1"/>
  <c r="H240" i="19"/>
  <c r="AH240" i="19" s="1"/>
  <c r="H241" i="19"/>
  <c r="AH241" i="19" s="1"/>
  <c r="H242" i="19"/>
  <c r="AH242" i="19" s="1"/>
  <c r="H243" i="19"/>
  <c r="AH243" i="19" s="1"/>
  <c r="H244" i="19"/>
  <c r="AH244" i="19" s="1"/>
  <c r="H245" i="19"/>
  <c r="AH245" i="19" s="1"/>
  <c r="H246" i="19"/>
  <c r="AH246" i="19" s="1"/>
  <c r="H247" i="19"/>
  <c r="AH247" i="19" s="1"/>
  <c r="H248" i="19"/>
  <c r="AH248" i="19" s="1"/>
  <c r="H249" i="19"/>
  <c r="AH249" i="19" s="1"/>
  <c r="H250" i="19"/>
  <c r="AH250" i="19" s="1"/>
  <c r="H251" i="19"/>
  <c r="AH251" i="19" s="1"/>
  <c r="H252" i="19"/>
  <c r="AH252" i="19" s="1"/>
  <c r="H253" i="19"/>
  <c r="AH253" i="19" s="1"/>
  <c r="H254" i="19"/>
  <c r="AH254" i="19" s="1"/>
  <c r="H255" i="19"/>
  <c r="AH255" i="19" s="1"/>
  <c r="H256" i="19"/>
  <c r="AH256" i="19" s="1"/>
  <c r="H257" i="19"/>
  <c r="AH257" i="19" s="1"/>
  <c r="H258" i="19"/>
  <c r="AH258" i="19" s="1"/>
  <c r="H259" i="19"/>
  <c r="AH259" i="19" s="1"/>
  <c r="H260" i="19"/>
  <c r="AH260" i="19" s="1"/>
  <c r="H261" i="19"/>
  <c r="AH261" i="19" s="1"/>
  <c r="H262" i="19"/>
  <c r="AH262" i="19" s="1"/>
  <c r="H263" i="19"/>
  <c r="AH263" i="19" s="1"/>
  <c r="H264" i="19"/>
  <c r="AH264" i="19" s="1"/>
  <c r="H265" i="19"/>
  <c r="AH265" i="19" s="1"/>
  <c r="H266" i="19"/>
  <c r="AH266" i="19" s="1"/>
  <c r="H267" i="19"/>
  <c r="AH267" i="19" s="1"/>
  <c r="H268" i="19"/>
  <c r="AH268" i="19" s="1"/>
  <c r="H269" i="19"/>
  <c r="AH269" i="19" s="1"/>
  <c r="H270" i="19"/>
  <c r="AH270" i="19" s="1"/>
  <c r="H271" i="19"/>
  <c r="AH271" i="19" s="1"/>
  <c r="H272" i="19"/>
  <c r="AH272" i="19" s="1"/>
  <c r="H273" i="19"/>
  <c r="AH273" i="19" s="1"/>
  <c r="H274" i="19"/>
  <c r="AH274" i="19" s="1"/>
  <c r="H275" i="19"/>
  <c r="AH275" i="19" s="1"/>
  <c r="H276" i="19"/>
  <c r="AH276" i="19" s="1"/>
  <c r="H277" i="19"/>
  <c r="AH277" i="19" s="1"/>
  <c r="H278" i="19"/>
  <c r="AH278" i="19" s="1"/>
  <c r="H279" i="19"/>
  <c r="AH279" i="19" s="1"/>
  <c r="H280" i="19"/>
  <c r="AH280" i="19" s="1"/>
  <c r="H281" i="19"/>
  <c r="AH281" i="19" s="1"/>
  <c r="H282" i="19"/>
  <c r="AH282" i="19" s="1"/>
  <c r="H283" i="19"/>
  <c r="AH283" i="19" s="1"/>
  <c r="H284" i="19"/>
  <c r="AH284" i="19" s="1"/>
  <c r="H285" i="19"/>
  <c r="AH285" i="19" s="1"/>
  <c r="H286" i="19"/>
  <c r="AH286" i="19" s="1"/>
  <c r="H287" i="19"/>
  <c r="AH287" i="19" s="1"/>
  <c r="H288" i="19"/>
  <c r="AH288" i="19" s="1"/>
  <c r="H289" i="19"/>
  <c r="AH289" i="19" s="1"/>
  <c r="H290" i="19"/>
  <c r="AH290" i="19" s="1"/>
  <c r="H291" i="19"/>
  <c r="AH291" i="19" s="1"/>
  <c r="H3" i="19"/>
  <c r="AH3" i="19" s="1"/>
  <c r="A225" i="19"/>
  <c r="C225" i="19"/>
  <c r="D225" i="19"/>
  <c r="E225" i="19"/>
  <c r="I225" i="19"/>
  <c r="J225" i="19" s="1"/>
  <c r="K225" i="19" a="1"/>
  <c r="K225" i="19" s="1"/>
  <c r="L225" i="19" s="1"/>
  <c r="N225" i="19"/>
  <c r="O225" i="19"/>
  <c r="P225" i="19"/>
  <c r="Q225" i="19" s="1"/>
  <c r="U225" i="19"/>
  <c r="T225" i="19"/>
  <c r="W225" i="19"/>
  <c r="X225" i="19"/>
  <c r="Z225" i="19"/>
  <c r="AA225" i="19"/>
  <c r="AB225" i="19" s="1"/>
  <c r="A226" i="19"/>
  <c r="C226" i="19"/>
  <c r="D226" i="19"/>
  <c r="E226" i="19"/>
  <c r="I226" i="19"/>
  <c r="J226" i="19" s="1"/>
  <c r="AG226" i="19" s="1"/>
  <c r="K226" i="19" a="1"/>
  <c r="K226" i="19" s="1"/>
  <c r="L226" i="19" s="1"/>
  <c r="N226" i="19"/>
  <c r="O226" i="19"/>
  <c r="P226" i="19"/>
  <c r="Q226" i="19" s="1"/>
  <c r="U226" i="19"/>
  <c r="T226" i="19"/>
  <c r="W226" i="19"/>
  <c r="X226" i="19"/>
  <c r="Z226" i="19"/>
  <c r="AA226" i="19"/>
  <c r="AB226" i="19" s="1"/>
  <c r="A227" i="19"/>
  <c r="C227" i="19"/>
  <c r="D227" i="19"/>
  <c r="E227" i="19"/>
  <c r="I227" i="19"/>
  <c r="J227" i="19" s="1"/>
  <c r="AG227" i="19" s="1"/>
  <c r="K227" i="19" a="1"/>
  <c r="K227" i="19" s="1"/>
  <c r="L227" i="19" s="1"/>
  <c r="N227" i="19"/>
  <c r="O227" i="19"/>
  <c r="P227" i="19"/>
  <c r="U227" i="19"/>
  <c r="T227" i="19"/>
  <c r="W227" i="19"/>
  <c r="X227" i="19"/>
  <c r="Z227" i="19"/>
  <c r="AA227" i="19"/>
  <c r="AB227" i="19" s="1"/>
  <c r="A228" i="19"/>
  <c r="C228" i="19"/>
  <c r="D228" i="19"/>
  <c r="E228" i="19"/>
  <c r="I228" i="19"/>
  <c r="J228" i="19" s="1"/>
  <c r="AG228" i="19" s="1"/>
  <c r="K228" i="19" a="1"/>
  <c r="K228" i="19" s="1"/>
  <c r="L228" i="19" s="1"/>
  <c r="N228" i="19"/>
  <c r="O228" i="19"/>
  <c r="P228" i="19"/>
  <c r="U228" i="19"/>
  <c r="T228" i="19"/>
  <c r="W228" i="19"/>
  <c r="X228" i="19"/>
  <c r="Z228" i="19"/>
  <c r="AA228" i="19"/>
  <c r="AB228" i="19" s="1"/>
  <c r="A229" i="19"/>
  <c r="C229" i="19"/>
  <c r="D229" i="19"/>
  <c r="E229" i="19"/>
  <c r="I229" i="19"/>
  <c r="J229" i="19" s="1"/>
  <c r="K229" i="19" a="1"/>
  <c r="K229" i="19" s="1"/>
  <c r="L229" i="19" s="1"/>
  <c r="N229" i="19"/>
  <c r="O229" i="19"/>
  <c r="P229" i="19"/>
  <c r="U229" i="19"/>
  <c r="T229" i="19"/>
  <c r="W229" i="19"/>
  <c r="X229" i="19"/>
  <c r="Z229" i="19"/>
  <c r="AA229" i="19"/>
  <c r="AB229" i="19" s="1"/>
  <c r="A230" i="19"/>
  <c r="C230" i="19"/>
  <c r="D230" i="19"/>
  <c r="E230" i="19"/>
  <c r="I230" i="19"/>
  <c r="J230" i="19" s="1"/>
  <c r="K230" i="19" a="1"/>
  <c r="K230" i="19" s="1"/>
  <c r="L230" i="19" s="1"/>
  <c r="N230" i="19"/>
  <c r="O230" i="19"/>
  <c r="P230" i="19"/>
  <c r="U230" i="19"/>
  <c r="T230" i="19"/>
  <c r="W230" i="19"/>
  <c r="X230" i="19"/>
  <c r="Z230" i="19" s="1"/>
  <c r="Y230" i="19" s="1"/>
  <c r="AA230" i="19"/>
  <c r="AB230" i="19" s="1"/>
  <c r="A231" i="19"/>
  <c r="C231" i="19"/>
  <c r="D231" i="19"/>
  <c r="E231" i="19"/>
  <c r="I231" i="19"/>
  <c r="J231" i="19" s="1"/>
  <c r="K231" i="19" a="1"/>
  <c r="K231" i="19" s="1"/>
  <c r="L231" i="19" s="1"/>
  <c r="N231" i="19"/>
  <c r="O231" i="19"/>
  <c r="P231" i="19"/>
  <c r="U231" i="19"/>
  <c r="T231" i="19"/>
  <c r="W231" i="19"/>
  <c r="X231" i="19"/>
  <c r="Z231" i="19"/>
  <c r="AA231" i="19"/>
  <c r="AB231" i="19" s="1"/>
  <c r="A232" i="19"/>
  <c r="C232" i="19"/>
  <c r="D232" i="19"/>
  <c r="E232" i="19"/>
  <c r="I232" i="19"/>
  <c r="J232" i="19" s="1"/>
  <c r="K232" i="19" a="1"/>
  <c r="K232" i="19" s="1"/>
  <c r="L232" i="19" s="1"/>
  <c r="N232" i="19"/>
  <c r="O232" i="19"/>
  <c r="P232" i="19"/>
  <c r="U232" i="19"/>
  <c r="T232" i="19"/>
  <c r="W232" i="19"/>
  <c r="X232" i="19"/>
  <c r="Z232" i="19"/>
  <c r="AA232" i="19"/>
  <c r="AB232" i="19" s="1"/>
  <c r="A233" i="19"/>
  <c r="C233" i="19"/>
  <c r="D233" i="19"/>
  <c r="E233" i="19"/>
  <c r="I233" i="19"/>
  <c r="J233" i="19" s="1"/>
  <c r="AG233" i="19" s="1"/>
  <c r="K233" i="19" a="1"/>
  <c r="K233" i="19" s="1"/>
  <c r="L233" i="19" s="1"/>
  <c r="N233" i="19"/>
  <c r="O233" i="19"/>
  <c r="P233" i="19"/>
  <c r="U233" i="19"/>
  <c r="T233" i="19"/>
  <c r="W233" i="19"/>
  <c r="X233" i="19"/>
  <c r="Z233" i="19"/>
  <c r="AA233" i="19"/>
  <c r="AB233" i="19" s="1"/>
  <c r="A234" i="19"/>
  <c r="C234" i="19"/>
  <c r="D234" i="19"/>
  <c r="E234" i="19"/>
  <c r="I234" i="19"/>
  <c r="J234" i="19" s="1"/>
  <c r="K234" i="19" a="1"/>
  <c r="K234" i="19" s="1"/>
  <c r="L234" i="19" s="1"/>
  <c r="N234" i="19"/>
  <c r="O234" i="19"/>
  <c r="P234" i="19"/>
  <c r="Q234" i="19" s="1"/>
  <c r="T234" i="19"/>
  <c r="W234" i="19"/>
  <c r="X234" i="19"/>
  <c r="Z234" i="19" s="1"/>
  <c r="AA234" i="19"/>
  <c r="AB234" i="19" s="1"/>
  <c r="A235" i="19"/>
  <c r="C235" i="19"/>
  <c r="D235" i="19"/>
  <c r="E235" i="19"/>
  <c r="I235" i="19"/>
  <c r="J235" i="19" s="1"/>
  <c r="K235" i="19" a="1"/>
  <c r="K235" i="19" s="1"/>
  <c r="L235" i="19" s="1"/>
  <c r="N235" i="19"/>
  <c r="O235" i="19"/>
  <c r="P235" i="19"/>
  <c r="Q235" i="19" s="1"/>
  <c r="U235" i="19"/>
  <c r="T235" i="19"/>
  <c r="W235" i="19"/>
  <c r="X235" i="19"/>
  <c r="Z235" i="19"/>
  <c r="AA235" i="19"/>
  <c r="AB235" i="19" s="1"/>
  <c r="A236" i="19"/>
  <c r="C236" i="19"/>
  <c r="D236" i="19"/>
  <c r="E236" i="19"/>
  <c r="I236" i="19"/>
  <c r="J236" i="19" s="1"/>
  <c r="AG236" i="19" s="1"/>
  <c r="K236" i="19" a="1"/>
  <c r="K236" i="19" s="1"/>
  <c r="L236" i="19" s="1"/>
  <c r="N236" i="19"/>
  <c r="O236" i="19"/>
  <c r="P236" i="19"/>
  <c r="U236" i="19"/>
  <c r="T236" i="19"/>
  <c r="W236" i="19"/>
  <c r="X236" i="19"/>
  <c r="Z236" i="19"/>
  <c r="AA236" i="19"/>
  <c r="AB236" i="19" s="1"/>
  <c r="A237" i="19"/>
  <c r="C237" i="19"/>
  <c r="D237" i="19"/>
  <c r="E237" i="19"/>
  <c r="I237" i="19"/>
  <c r="J237" i="19" s="1"/>
  <c r="K237" i="19" a="1"/>
  <c r="K237" i="19" s="1"/>
  <c r="L237" i="19" s="1"/>
  <c r="N237" i="19"/>
  <c r="O237" i="19"/>
  <c r="P237" i="19"/>
  <c r="Q237" i="19" s="1"/>
  <c r="U237" i="19"/>
  <c r="T237" i="19"/>
  <c r="W237" i="19"/>
  <c r="X237" i="19"/>
  <c r="Z237" i="19"/>
  <c r="AA237" i="19"/>
  <c r="AB237" i="19" s="1"/>
  <c r="A238" i="19"/>
  <c r="C238" i="19"/>
  <c r="D238" i="19"/>
  <c r="E238" i="19"/>
  <c r="I238" i="19"/>
  <c r="J238" i="19" s="1"/>
  <c r="K238" i="19" a="1"/>
  <c r="K238" i="19" s="1"/>
  <c r="L238" i="19" s="1"/>
  <c r="N238" i="19"/>
  <c r="O238" i="19"/>
  <c r="P238" i="19"/>
  <c r="U238" i="19"/>
  <c r="T238" i="19"/>
  <c r="W238" i="19"/>
  <c r="X238" i="19"/>
  <c r="Z238" i="19" s="1"/>
  <c r="Y238" i="19" s="1"/>
  <c r="AA238" i="19"/>
  <c r="AB238" i="19" s="1"/>
  <c r="A239" i="19"/>
  <c r="C239" i="19"/>
  <c r="D239" i="19"/>
  <c r="E239" i="19"/>
  <c r="I239" i="19"/>
  <c r="J239" i="19" s="1"/>
  <c r="AG239" i="19" s="1"/>
  <c r="K239" i="19" a="1"/>
  <c r="K239" i="19" s="1"/>
  <c r="L239" i="19" s="1"/>
  <c r="M239" i="19" s="1" a="1"/>
  <c r="M239" i="19" s="1"/>
  <c r="N239" i="19"/>
  <c r="O239" i="19"/>
  <c r="P239" i="19"/>
  <c r="Q239" i="19" s="1"/>
  <c r="U239" i="19"/>
  <c r="T239" i="19"/>
  <c r="W239" i="19"/>
  <c r="X239" i="19"/>
  <c r="Z239" i="19"/>
  <c r="AA239" i="19"/>
  <c r="AB239" i="19" s="1"/>
  <c r="A240" i="19"/>
  <c r="C240" i="19"/>
  <c r="D240" i="19"/>
  <c r="E240" i="19"/>
  <c r="I240" i="19"/>
  <c r="J240" i="19" s="1"/>
  <c r="K240" i="19" a="1"/>
  <c r="K240" i="19" s="1"/>
  <c r="L240" i="19" s="1"/>
  <c r="M240" i="19" s="1" a="1"/>
  <c r="M240" i="19" s="1"/>
  <c r="N240" i="19"/>
  <c r="O240" i="19"/>
  <c r="P240" i="19"/>
  <c r="Q240" i="19" s="1"/>
  <c r="U240" i="19"/>
  <c r="T240" i="19"/>
  <c r="W240" i="19"/>
  <c r="X240" i="19"/>
  <c r="Z240" i="19" s="1"/>
  <c r="Y240" i="19" s="1"/>
  <c r="AA240" i="19"/>
  <c r="AB240" i="19" s="1"/>
  <c r="A241" i="19"/>
  <c r="C241" i="19"/>
  <c r="D241" i="19"/>
  <c r="E241" i="19"/>
  <c r="I241" i="19"/>
  <c r="J241" i="19" s="1"/>
  <c r="AG241" i="19" s="1"/>
  <c r="K241" i="19" a="1"/>
  <c r="K241" i="19" s="1"/>
  <c r="L241" i="19" s="1"/>
  <c r="N241" i="19"/>
  <c r="O241" i="19"/>
  <c r="P241" i="19"/>
  <c r="Q241" i="19" s="1"/>
  <c r="U241" i="19"/>
  <c r="T241" i="19"/>
  <c r="W241" i="19"/>
  <c r="X241" i="19"/>
  <c r="Z241" i="19"/>
  <c r="AA241" i="19"/>
  <c r="AB241" i="19" s="1"/>
  <c r="A242" i="19"/>
  <c r="C242" i="19"/>
  <c r="D242" i="19"/>
  <c r="E242" i="19"/>
  <c r="I242" i="19"/>
  <c r="J242" i="19" s="1"/>
  <c r="K242" i="19" a="1"/>
  <c r="K242" i="19" s="1"/>
  <c r="L242" i="19" s="1"/>
  <c r="N242" i="19"/>
  <c r="O242" i="19"/>
  <c r="P242" i="19"/>
  <c r="Q242" i="19" s="1"/>
  <c r="U242" i="19"/>
  <c r="T242" i="19"/>
  <c r="W242" i="19"/>
  <c r="X242" i="19"/>
  <c r="Z242" i="19" s="1"/>
  <c r="AA242" i="19"/>
  <c r="AB242" i="19" s="1"/>
  <c r="A243" i="19"/>
  <c r="C243" i="19"/>
  <c r="D243" i="19"/>
  <c r="E243" i="19"/>
  <c r="I243" i="19"/>
  <c r="J243" i="19" s="1"/>
  <c r="AG243" i="19" s="1"/>
  <c r="K243" i="19" a="1"/>
  <c r="K243" i="19" s="1"/>
  <c r="L243" i="19" s="1"/>
  <c r="N243" i="19"/>
  <c r="O243" i="19"/>
  <c r="P243" i="19"/>
  <c r="Q243" i="19" s="1"/>
  <c r="U243" i="19"/>
  <c r="T243" i="19"/>
  <c r="W243" i="19"/>
  <c r="X243" i="19"/>
  <c r="Z243" i="19"/>
  <c r="AA243" i="19"/>
  <c r="AB243" i="19" s="1"/>
  <c r="A244" i="19"/>
  <c r="C244" i="19"/>
  <c r="D244" i="19"/>
  <c r="E244" i="19"/>
  <c r="I244" i="19"/>
  <c r="J244" i="19"/>
  <c r="AG244" i="19" s="1"/>
  <c r="K244" i="19" a="1"/>
  <c r="K244" i="19" s="1"/>
  <c r="L244" i="19" s="1"/>
  <c r="N244" i="19"/>
  <c r="O244" i="19"/>
  <c r="P244" i="19"/>
  <c r="Q244" i="19" s="1"/>
  <c r="U244" i="19"/>
  <c r="T244" i="19"/>
  <c r="W244" i="19"/>
  <c r="X244" i="19"/>
  <c r="Z244" i="19"/>
  <c r="AA244" i="19"/>
  <c r="AB244" i="19" s="1"/>
  <c r="A245" i="19"/>
  <c r="C245" i="19"/>
  <c r="D245" i="19"/>
  <c r="E245" i="19"/>
  <c r="I245" i="19"/>
  <c r="J245" i="19" s="1"/>
  <c r="K245" i="19" a="1"/>
  <c r="K245" i="19" s="1"/>
  <c r="L245" i="19" s="1"/>
  <c r="N245" i="19"/>
  <c r="O245" i="19"/>
  <c r="P245" i="19"/>
  <c r="U245" i="19"/>
  <c r="T245" i="19"/>
  <c r="W245" i="19"/>
  <c r="X245" i="19"/>
  <c r="Z245" i="19"/>
  <c r="AA245" i="19"/>
  <c r="AB245" i="19" s="1"/>
  <c r="A246" i="19"/>
  <c r="C246" i="19"/>
  <c r="D246" i="19"/>
  <c r="E246" i="19"/>
  <c r="I246" i="19"/>
  <c r="J246" i="19" s="1"/>
  <c r="AG246" i="19" s="1"/>
  <c r="K246" i="19" a="1"/>
  <c r="K246" i="19" s="1"/>
  <c r="L246" i="19" s="1"/>
  <c r="M246" i="19" s="1" a="1"/>
  <c r="M246" i="19" s="1"/>
  <c r="N246" i="19"/>
  <c r="O246" i="19"/>
  <c r="P246" i="19"/>
  <c r="U246" i="19"/>
  <c r="T246" i="19"/>
  <c r="W246" i="19"/>
  <c r="X246" i="19"/>
  <c r="Z246" i="19"/>
  <c r="AA246" i="19"/>
  <c r="AB246" i="19" s="1"/>
  <c r="A247" i="19"/>
  <c r="C247" i="19"/>
  <c r="D247" i="19"/>
  <c r="E247" i="19"/>
  <c r="I247" i="19"/>
  <c r="J247" i="19" s="1"/>
  <c r="K247" i="19" a="1"/>
  <c r="K247" i="19" s="1"/>
  <c r="L247" i="19" s="1"/>
  <c r="N247" i="19"/>
  <c r="O247" i="19"/>
  <c r="P247" i="19"/>
  <c r="U247" i="19"/>
  <c r="T247" i="19"/>
  <c r="W247" i="19"/>
  <c r="X247" i="19"/>
  <c r="Z247" i="19"/>
  <c r="AA247" i="19"/>
  <c r="AB247" i="19" s="1"/>
  <c r="A248" i="19"/>
  <c r="C248" i="19"/>
  <c r="D248" i="19"/>
  <c r="E248" i="19"/>
  <c r="I248" i="19"/>
  <c r="J248" i="19" s="1"/>
  <c r="K248" i="19" a="1"/>
  <c r="K248" i="19" s="1"/>
  <c r="L248" i="19" s="1"/>
  <c r="N248" i="19"/>
  <c r="O248" i="19"/>
  <c r="P248" i="19"/>
  <c r="Q248" i="19" s="1"/>
  <c r="V248" i="19"/>
  <c r="T248" i="19"/>
  <c r="W248" i="19"/>
  <c r="X248" i="19"/>
  <c r="Z248" i="19"/>
  <c r="AA248" i="19"/>
  <c r="AB248" i="19" s="1"/>
  <c r="A249" i="19"/>
  <c r="C249" i="19"/>
  <c r="D249" i="19"/>
  <c r="E249" i="19"/>
  <c r="I249" i="19"/>
  <c r="J249" i="19" s="1"/>
  <c r="K249" i="19" a="1"/>
  <c r="K249" i="19" s="1"/>
  <c r="L249" i="19" s="1"/>
  <c r="N249" i="19"/>
  <c r="O249" i="19"/>
  <c r="P249" i="19"/>
  <c r="U249" i="19"/>
  <c r="T249" i="19"/>
  <c r="W249" i="19"/>
  <c r="X249" i="19"/>
  <c r="Z249" i="19"/>
  <c r="AA249" i="19"/>
  <c r="AB249" i="19" s="1"/>
  <c r="A250" i="19"/>
  <c r="C250" i="19"/>
  <c r="D250" i="19"/>
  <c r="E250" i="19"/>
  <c r="I250" i="19"/>
  <c r="J250" i="19" s="1"/>
  <c r="K250" i="19" a="1"/>
  <c r="K250" i="19" s="1"/>
  <c r="L250" i="19" s="1"/>
  <c r="N250" i="19"/>
  <c r="O250" i="19"/>
  <c r="P250" i="19"/>
  <c r="U250" i="19"/>
  <c r="T250" i="19"/>
  <c r="W250" i="19"/>
  <c r="X250" i="19"/>
  <c r="Z250" i="19"/>
  <c r="AA250" i="19"/>
  <c r="AB250" i="19" s="1"/>
  <c r="A251" i="19"/>
  <c r="C251" i="19"/>
  <c r="D251" i="19"/>
  <c r="E251" i="19"/>
  <c r="I251" i="19"/>
  <c r="J251" i="19" s="1"/>
  <c r="K251" i="19" a="1"/>
  <c r="K251" i="19" s="1"/>
  <c r="L251" i="19" s="1"/>
  <c r="N251" i="19"/>
  <c r="O251" i="19"/>
  <c r="P251" i="19"/>
  <c r="U251" i="19"/>
  <c r="T251" i="19"/>
  <c r="W251" i="19"/>
  <c r="X251" i="19"/>
  <c r="Z251" i="19" s="1"/>
  <c r="AA251" i="19"/>
  <c r="AB251" i="19" s="1"/>
  <c r="A252" i="19"/>
  <c r="C252" i="19"/>
  <c r="D252" i="19"/>
  <c r="E252" i="19"/>
  <c r="I252" i="19"/>
  <c r="J252" i="19" s="1"/>
  <c r="AG252" i="19" s="1"/>
  <c r="K252" i="19" a="1"/>
  <c r="K252" i="19" s="1"/>
  <c r="L252" i="19" s="1"/>
  <c r="N252" i="19"/>
  <c r="O252" i="19"/>
  <c r="P252" i="19"/>
  <c r="U252" i="19"/>
  <c r="T252" i="19"/>
  <c r="W252" i="19"/>
  <c r="X252" i="19"/>
  <c r="Z252" i="19"/>
  <c r="AA252" i="19"/>
  <c r="AB252" i="19" s="1"/>
  <c r="A253" i="19"/>
  <c r="C253" i="19"/>
  <c r="D253" i="19"/>
  <c r="E253" i="19"/>
  <c r="I253" i="19"/>
  <c r="J253" i="19" s="1"/>
  <c r="K253" i="19" a="1"/>
  <c r="K253" i="19" s="1"/>
  <c r="L253" i="19" s="1"/>
  <c r="M253" i="19" s="1" a="1"/>
  <c r="M253" i="19" s="1"/>
  <c r="N253" i="19"/>
  <c r="O253" i="19"/>
  <c r="P253" i="19"/>
  <c r="V253" i="19"/>
  <c r="T253" i="19"/>
  <c r="W253" i="19"/>
  <c r="X253" i="19"/>
  <c r="Z253" i="19"/>
  <c r="AA253" i="19"/>
  <c r="AB253" i="19" s="1"/>
  <c r="A254" i="19"/>
  <c r="C254" i="19"/>
  <c r="D254" i="19"/>
  <c r="E254" i="19"/>
  <c r="I254" i="19"/>
  <c r="J254" i="19" s="1"/>
  <c r="AG254" i="19" s="1"/>
  <c r="K254" i="19" a="1"/>
  <c r="K254" i="19" s="1"/>
  <c r="L254" i="19" s="1"/>
  <c r="N254" i="19"/>
  <c r="O254" i="19"/>
  <c r="P254" i="19"/>
  <c r="Q254" i="19" s="1"/>
  <c r="U254" i="19"/>
  <c r="T254" i="19"/>
  <c r="W254" i="19"/>
  <c r="X254" i="19"/>
  <c r="Z254" i="19" s="1"/>
  <c r="AA254" i="19"/>
  <c r="AB254" i="19" s="1"/>
  <c r="A255" i="19"/>
  <c r="C255" i="19"/>
  <c r="D255" i="19"/>
  <c r="E255" i="19"/>
  <c r="I255" i="19"/>
  <c r="J255" i="19" s="1"/>
  <c r="AG255" i="19" s="1"/>
  <c r="K255" i="19" a="1"/>
  <c r="K255" i="19" s="1"/>
  <c r="L255" i="19" s="1"/>
  <c r="N255" i="19"/>
  <c r="O255" i="19"/>
  <c r="P255" i="19"/>
  <c r="Q255" i="19" s="1"/>
  <c r="U255" i="19"/>
  <c r="T255" i="19"/>
  <c r="W255" i="19"/>
  <c r="X255" i="19"/>
  <c r="Z255" i="19"/>
  <c r="AA255" i="19"/>
  <c r="AB255" i="19" s="1"/>
  <c r="A256" i="19"/>
  <c r="C256" i="19"/>
  <c r="D256" i="19"/>
  <c r="E256" i="19"/>
  <c r="I256" i="19"/>
  <c r="J256" i="19" s="1"/>
  <c r="K256" i="19" a="1"/>
  <c r="K256" i="19" s="1"/>
  <c r="L256" i="19" s="1"/>
  <c r="N256" i="19"/>
  <c r="O256" i="19"/>
  <c r="P256" i="19"/>
  <c r="Q256" i="19" s="1"/>
  <c r="U256" i="19"/>
  <c r="T256" i="19"/>
  <c r="W256" i="19"/>
  <c r="X256" i="19"/>
  <c r="Z256" i="19"/>
  <c r="AA256" i="19"/>
  <c r="AB256" i="19" s="1"/>
  <c r="A257" i="19"/>
  <c r="C257" i="19"/>
  <c r="D257" i="19"/>
  <c r="E257" i="19"/>
  <c r="I257" i="19"/>
  <c r="J257" i="19" s="1"/>
  <c r="AG257" i="19" s="1"/>
  <c r="K257" i="19" a="1"/>
  <c r="K257" i="19" s="1"/>
  <c r="L257" i="19" s="1"/>
  <c r="N257" i="19"/>
  <c r="O257" i="19"/>
  <c r="P257" i="19"/>
  <c r="U257" i="19"/>
  <c r="T257" i="19"/>
  <c r="W257" i="19"/>
  <c r="X257" i="19"/>
  <c r="Z257" i="19"/>
  <c r="AA257" i="19"/>
  <c r="AB257" i="19" s="1"/>
  <c r="A258" i="19"/>
  <c r="C258" i="19"/>
  <c r="D258" i="19"/>
  <c r="E258" i="19"/>
  <c r="I258" i="19"/>
  <c r="J258" i="19" s="1"/>
  <c r="AG258" i="19" s="1"/>
  <c r="K258" i="19" a="1"/>
  <c r="K258" i="19" s="1"/>
  <c r="L258" i="19" s="1"/>
  <c r="N258" i="19"/>
  <c r="O258" i="19"/>
  <c r="P258" i="19"/>
  <c r="U258" i="19"/>
  <c r="T258" i="19"/>
  <c r="W258" i="19"/>
  <c r="X258" i="19"/>
  <c r="Z258" i="19"/>
  <c r="AA258" i="19"/>
  <c r="AB258" i="19" s="1"/>
  <c r="A259" i="19"/>
  <c r="C259" i="19"/>
  <c r="D259" i="19"/>
  <c r="E259" i="19"/>
  <c r="I259" i="19"/>
  <c r="J259" i="19" s="1"/>
  <c r="AG259" i="19" s="1"/>
  <c r="K259" i="19" a="1"/>
  <c r="K259" i="19" s="1"/>
  <c r="L259" i="19" s="1"/>
  <c r="M259" i="19" s="1" a="1"/>
  <c r="M259" i="19" s="1"/>
  <c r="N259" i="19"/>
  <c r="O259" i="19"/>
  <c r="P259" i="19"/>
  <c r="U259" i="19"/>
  <c r="T259" i="19"/>
  <c r="W259" i="19"/>
  <c r="X259" i="19"/>
  <c r="Z259" i="19"/>
  <c r="AA259" i="19"/>
  <c r="AB259" i="19" s="1"/>
  <c r="A260" i="19"/>
  <c r="C260" i="19"/>
  <c r="D260" i="19"/>
  <c r="E260" i="19"/>
  <c r="I260" i="19"/>
  <c r="J260" i="19"/>
  <c r="AG260" i="19" s="1"/>
  <c r="K260" i="19" a="1"/>
  <c r="K260" i="19" s="1"/>
  <c r="L260" i="19" s="1"/>
  <c r="N260" i="19"/>
  <c r="O260" i="19"/>
  <c r="P260" i="19"/>
  <c r="V260" i="19"/>
  <c r="T260" i="19"/>
  <c r="W260" i="19"/>
  <c r="X260" i="19"/>
  <c r="Z260" i="19"/>
  <c r="AA260" i="19"/>
  <c r="AB260" i="19" s="1"/>
  <c r="A261" i="19"/>
  <c r="C261" i="19"/>
  <c r="D261" i="19"/>
  <c r="E261" i="19"/>
  <c r="I261" i="19"/>
  <c r="J261" i="19" s="1"/>
  <c r="K261" i="19" a="1"/>
  <c r="K261" i="19" s="1"/>
  <c r="L261" i="19" s="1"/>
  <c r="N261" i="19"/>
  <c r="O261" i="19"/>
  <c r="P261" i="19"/>
  <c r="Q261" i="19" s="1"/>
  <c r="U261" i="19"/>
  <c r="T261" i="19"/>
  <c r="W261" i="19"/>
  <c r="X261" i="19"/>
  <c r="Z261" i="19"/>
  <c r="AA261" i="19"/>
  <c r="AB261" i="19" s="1"/>
  <c r="A262" i="19"/>
  <c r="C262" i="19"/>
  <c r="D262" i="19"/>
  <c r="E262" i="19"/>
  <c r="I262" i="19"/>
  <c r="J262" i="19" s="1"/>
  <c r="AG262" i="19" s="1"/>
  <c r="K262" i="19" a="1"/>
  <c r="K262" i="19" s="1"/>
  <c r="L262" i="19" s="1"/>
  <c r="N262" i="19"/>
  <c r="O262" i="19"/>
  <c r="P262" i="19"/>
  <c r="Q262" i="19" s="1"/>
  <c r="U262" i="19"/>
  <c r="T262" i="19"/>
  <c r="W262" i="19"/>
  <c r="X262" i="19"/>
  <c r="Z262" i="19"/>
  <c r="AA262" i="19"/>
  <c r="AB262" i="19" s="1"/>
  <c r="A263" i="19"/>
  <c r="C263" i="19"/>
  <c r="D263" i="19"/>
  <c r="E263" i="19"/>
  <c r="I263" i="19"/>
  <c r="J263" i="19" s="1"/>
  <c r="K263" i="19" a="1"/>
  <c r="K263" i="19" s="1"/>
  <c r="L263" i="19" s="1"/>
  <c r="N263" i="19"/>
  <c r="O263" i="19"/>
  <c r="P263" i="19"/>
  <c r="T263" i="19"/>
  <c r="W263" i="19"/>
  <c r="X263" i="19"/>
  <c r="Z263" i="19" s="1"/>
  <c r="AA263" i="19"/>
  <c r="AB263" i="19" s="1"/>
  <c r="A264" i="19"/>
  <c r="C264" i="19"/>
  <c r="D264" i="19"/>
  <c r="E264" i="19"/>
  <c r="I264" i="19"/>
  <c r="J264" i="19" s="1"/>
  <c r="AG264" i="19" s="1"/>
  <c r="K264" i="19" a="1"/>
  <c r="K264" i="19" s="1"/>
  <c r="L264" i="19" s="1"/>
  <c r="N264" i="19"/>
  <c r="O264" i="19"/>
  <c r="P264" i="19"/>
  <c r="U264" i="19"/>
  <c r="T264" i="19"/>
  <c r="W264" i="19"/>
  <c r="X264" i="19"/>
  <c r="Z264" i="19" s="1"/>
  <c r="AA264" i="19"/>
  <c r="AB264" i="19" s="1"/>
  <c r="A265" i="19"/>
  <c r="C265" i="19"/>
  <c r="D265" i="19"/>
  <c r="E265" i="19"/>
  <c r="I265" i="19"/>
  <c r="J265" i="19" s="1"/>
  <c r="K265" i="19" a="1"/>
  <c r="K265" i="19" s="1"/>
  <c r="L265" i="19" s="1"/>
  <c r="N265" i="19"/>
  <c r="O265" i="19"/>
  <c r="P265" i="19"/>
  <c r="T265" i="19"/>
  <c r="W265" i="19"/>
  <c r="X265" i="19"/>
  <c r="Z265" i="19"/>
  <c r="AA265" i="19"/>
  <c r="AB265" i="19" s="1"/>
  <c r="A266" i="19"/>
  <c r="C266" i="19"/>
  <c r="D266" i="19"/>
  <c r="E266" i="19"/>
  <c r="I266" i="19"/>
  <c r="J266" i="19" s="1"/>
  <c r="AG266" i="19" s="1"/>
  <c r="K266" i="19" a="1"/>
  <c r="K266" i="19" s="1"/>
  <c r="L266" i="19" s="1"/>
  <c r="N266" i="19"/>
  <c r="O266" i="19"/>
  <c r="P266" i="19"/>
  <c r="V266" i="19"/>
  <c r="T266" i="19"/>
  <c r="W266" i="19"/>
  <c r="X266" i="19"/>
  <c r="Z266" i="19" s="1"/>
  <c r="AA266" i="19"/>
  <c r="AB266" i="19" s="1"/>
  <c r="A267" i="19"/>
  <c r="C267" i="19"/>
  <c r="D267" i="19"/>
  <c r="E267" i="19"/>
  <c r="I267" i="19"/>
  <c r="J267" i="19" s="1"/>
  <c r="K267" i="19" a="1"/>
  <c r="K267" i="19" s="1"/>
  <c r="L267" i="19" s="1"/>
  <c r="N267" i="19"/>
  <c r="O267" i="19"/>
  <c r="P267" i="19"/>
  <c r="T267" i="19"/>
  <c r="W267" i="19"/>
  <c r="X267" i="19"/>
  <c r="Z267" i="19"/>
  <c r="AA267" i="19"/>
  <c r="AB267" i="19" s="1"/>
  <c r="A268" i="19"/>
  <c r="C268" i="19"/>
  <c r="D268" i="19"/>
  <c r="E268" i="19"/>
  <c r="I268" i="19"/>
  <c r="J268" i="19" s="1"/>
  <c r="AG268" i="19" s="1"/>
  <c r="K268" i="19" a="1"/>
  <c r="K268" i="19" s="1"/>
  <c r="L268" i="19" s="1"/>
  <c r="N268" i="19"/>
  <c r="O268" i="19"/>
  <c r="P268" i="19"/>
  <c r="T268" i="19"/>
  <c r="W268" i="19"/>
  <c r="X268" i="19"/>
  <c r="Z268" i="19" s="1"/>
  <c r="Y268" i="19" s="1"/>
  <c r="AA268" i="19"/>
  <c r="AB268" i="19" s="1"/>
  <c r="A269" i="19"/>
  <c r="C269" i="19"/>
  <c r="D269" i="19"/>
  <c r="E269" i="19"/>
  <c r="I269" i="19"/>
  <c r="J269" i="19" s="1"/>
  <c r="K269" i="19" a="1"/>
  <c r="K269" i="19" s="1"/>
  <c r="L269" i="19" s="1"/>
  <c r="N269" i="19"/>
  <c r="O269" i="19"/>
  <c r="P269" i="19"/>
  <c r="T269" i="19"/>
  <c r="W269" i="19"/>
  <c r="X269" i="19"/>
  <c r="Z269" i="19" s="1"/>
  <c r="Y269" i="19" s="1"/>
  <c r="AA269" i="19"/>
  <c r="AB269" i="19" s="1"/>
  <c r="A270" i="19"/>
  <c r="C270" i="19"/>
  <c r="D270" i="19"/>
  <c r="E270" i="19"/>
  <c r="I270" i="19"/>
  <c r="J270" i="19" s="1"/>
  <c r="K270" i="19" a="1"/>
  <c r="K270" i="19" s="1"/>
  <c r="L270" i="19" s="1"/>
  <c r="N270" i="19"/>
  <c r="O270" i="19"/>
  <c r="P270" i="19"/>
  <c r="U270" i="19"/>
  <c r="T270" i="19"/>
  <c r="W270" i="19"/>
  <c r="X270" i="19"/>
  <c r="Z270" i="19"/>
  <c r="AA270" i="19"/>
  <c r="AB270" i="19" s="1"/>
  <c r="A271" i="19"/>
  <c r="C271" i="19"/>
  <c r="D271" i="19"/>
  <c r="E271" i="19"/>
  <c r="I271" i="19"/>
  <c r="J271" i="19" s="1"/>
  <c r="K271" i="19" a="1"/>
  <c r="K271" i="19" s="1"/>
  <c r="L271" i="19" s="1"/>
  <c r="N271" i="19"/>
  <c r="O271" i="19"/>
  <c r="P271" i="19"/>
  <c r="Q271" i="19" s="1"/>
  <c r="T271" i="19"/>
  <c r="W271" i="19"/>
  <c r="X271" i="19"/>
  <c r="Z271" i="19"/>
  <c r="AA271" i="19"/>
  <c r="AB271" i="19" s="1"/>
  <c r="A272" i="19"/>
  <c r="C272" i="19"/>
  <c r="D272" i="19"/>
  <c r="E272" i="19"/>
  <c r="I272" i="19"/>
  <c r="J272" i="19" s="1"/>
  <c r="K272" i="19" a="1"/>
  <c r="K272" i="19" s="1"/>
  <c r="L272" i="19" s="1"/>
  <c r="N272" i="19"/>
  <c r="O272" i="19"/>
  <c r="P272" i="19"/>
  <c r="Q272" i="19" s="1"/>
  <c r="T272" i="19"/>
  <c r="W272" i="19"/>
  <c r="X272" i="19"/>
  <c r="Z272" i="19" s="1"/>
  <c r="AA272" i="19"/>
  <c r="AB272" i="19" s="1"/>
  <c r="A273" i="19"/>
  <c r="C273" i="19"/>
  <c r="D273" i="19"/>
  <c r="E273" i="19"/>
  <c r="I273" i="19"/>
  <c r="J273" i="19" s="1"/>
  <c r="K273" i="19" a="1"/>
  <c r="K273" i="19" s="1"/>
  <c r="L273" i="19" s="1"/>
  <c r="N273" i="19"/>
  <c r="O273" i="19"/>
  <c r="P273" i="19"/>
  <c r="Q273" i="19" s="1"/>
  <c r="T273" i="19"/>
  <c r="W273" i="19"/>
  <c r="X273" i="19"/>
  <c r="Z273" i="19" s="1"/>
  <c r="AA273" i="19"/>
  <c r="AB273" i="19" s="1"/>
  <c r="A274" i="19"/>
  <c r="C274" i="19"/>
  <c r="D274" i="19"/>
  <c r="E274" i="19"/>
  <c r="I274" i="19"/>
  <c r="J274" i="19" s="1"/>
  <c r="K274" i="19" a="1"/>
  <c r="K274" i="19" s="1"/>
  <c r="L274" i="19" s="1"/>
  <c r="N274" i="19"/>
  <c r="O274" i="19"/>
  <c r="P274" i="19"/>
  <c r="Q274" i="19" s="1"/>
  <c r="U274" i="19"/>
  <c r="T274" i="19"/>
  <c r="W274" i="19"/>
  <c r="X274" i="19"/>
  <c r="Z274" i="19"/>
  <c r="AA274" i="19"/>
  <c r="AB274" i="19" s="1"/>
  <c r="A275" i="19"/>
  <c r="C275" i="19"/>
  <c r="D275" i="19"/>
  <c r="E275" i="19"/>
  <c r="I275" i="19"/>
  <c r="J275" i="19" s="1"/>
  <c r="K275" i="19" a="1"/>
  <c r="K275" i="19" s="1"/>
  <c r="L275" i="19" s="1"/>
  <c r="N275" i="19"/>
  <c r="O275" i="19"/>
  <c r="P275" i="19"/>
  <c r="Q275" i="19" s="1"/>
  <c r="T275" i="19"/>
  <c r="W275" i="19"/>
  <c r="X275" i="19"/>
  <c r="Z275" i="19"/>
  <c r="AA275" i="19"/>
  <c r="AB275" i="19" s="1"/>
  <c r="A276" i="19"/>
  <c r="C276" i="19"/>
  <c r="D276" i="19"/>
  <c r="E276" i="19"/>
  <c r="I276" i="19"/>
  <c r="J276" i="19" s="1"/>
  <c r="K276" i="19" a="1"/>
  <c r="K276" i="19" s="1"/>
  <c r="L276" i="19" s="1"/>
  <c r="N276" i="19"/>
  <c r="O276" i="19"/>
  <c r="P276" i="19"/>
  <c r="Q276" i="19" s="1"/>
  <c r="U276" i="19"/>
  <c r="T276" i="19"/>
  <c r="W276" i="19"/>
  <c r="X276" i="19"/>
  <c r="Z276" i="19"/>
  <c r="AA276" i="19"/>
  <c r="AB276" i="19" s="1"/>
  <c r="A277" i="19"/>
  <c r="C277" i="19"/>
  <c r="D277" i="19"/>
  <c r="E277" i="19"/>
  <c r="I277" i="19"/>
  <c r="J277" i="19" s="1"/>
  <c r="K277" i="19" a="1"/>
  <c r="K277" i="19" s="1"/>
  <c r="L277" i="19" s="1"/>
  <c r="N277" i="19"/>
  <c r="O277" i="19"/>
  <c r="P277" i="19"/>
  <c r="Q277" i="19" s="1"/>
  <c r="U277" i="19"/>
  <c r="T277" i="19"/>
  <c r="W277" i="19"/>
  <c r="X277" i="19"/>
  <c r="Z277" i="19"/>
  <c r="AA277" i="19"/>
  <c r="AB277" i="19" s="1"/>
  <c r="A278" i="19"/>
  <c r="C278" i="19"/>
  <c r="D278" i="19"/>
  <c r="E278" i="19"/>
  <c r="I278" i="19"/>
  <c r="J278" i="19" s="1"/>
  <c r="AG278" i="19" s="1"/>
  <c r="K278" i="19" a="1"/>
  <c r="K278" i="19" s="1"/>
  <c r="L278" i="19" s="1"/>
  <c r="N278" i="19"/>
  <c r="O278" i="19"/>
  <c r="P278" i="19"/>
  <c r="U278" i="19"/>
  <c r="T278" i="19"/>
  <c r="W278" i="19"/>
  <c r="X278" i="19"/>
  <c r="Z278" i="19"/>
  <c r="AA278" i="19"/>
  <c r="AB278" i="19" s="1"/>
  <c r="A279" i="19"/>
  <c r="C279" i="19"/>
  <c r="D279" i="19"/>
  <c r="E279" i="19"/>
  <c r="I279" i="19"/>
  <c r="J279" i="19" s="1"/>
  <c r="K279" i="19" a="1"/>
  <c r="K279" i="19" s="1"/>
  <c r="L279" i="19" s="1"/>
  <c r="N279" i="19"/>
  <c r="O279" i="19"/>
  <c r="P279" i="19"/>
  <c r="V279" i="19"/>
  <c r="T279" i="19"/>
  <c r="W279" i="19"/>
  <c r="X279" i="19"/>
  <c r="Z279" i="19" s="1"/>
  <c r="AA279" i="19"/>
  <c r="AB279" i="19" s="1"/>
  <c r="A280" i="19"/>
  <c r="C280" i="19"/>
  <c r="D280" i="19"/>
  <c r="E280" i="19"/>
  <c r="I280" i="19"/>
  <c r="J280" i="19" s="1"/>
  <c r="AG280" i="19" s="1"/>
  <c r="K280" i="19" a="1"/>
  <c r="K280" i="19" s="1"/>
  <c r="L280" i="19" s="1"/>
  <c r="N280" i="19"/>
  <c r="O280" i="19"/>
  <c r="P280" i="19"/>
  <c r="U280" i="19"/>
  <c r="T280" i="19"/>
  <c r="W280" i="19"/>
  <c r="X280" i="19"/>
  <c r="Z280" i="19"/>
  <c r="AA280" i="19"/>
  <c r="AB280" i="19" s="1"/>
  <c r="A281" i="19"/>
  <c r="C281" i="19"/>
  <c r="D281" i="19"/>
  <c r="E281" i="19"/>
  <c r="I281" i="19"/>
  <c r="J281" i="19" s="1"/>
  <c r="K281" i="19" a="1"/>
  <c r="K281" i="19" s="1"/>
  <c r="L281" i="19" s="1"/>
  <c r="M281" i="19" s="1" a="1"/>
  <c r="M281" i="19" s="1"/>
  <c r="N281" i="19"/>
  <c r="O281" i="19"/>
  <c r="P281" i="19"/>
  <c r="Q281" i="19" s="1"/>
  <c r="T281" i="19"/>
  <c r="W281" i="19"/>
  <c r="X281" i="19"/>
  <c r="Z281" i="19"/>
  <c r="AA281" i="19"/>
  <c r="AB281" i="19" s="1"/>
  <c r="A282" i="19"/>
  <c r="C282" i="19"/>
  <c r="D282" i="19"/>
  <c r="E282" i="19"/>
  <c r="I282" i="19"/>
  <c r="J282" i="19" s="1"/>
  <c r="K282" i="19" a="1"/>
  <c r="K282" i="19" s="1"/>
  <c r="L282" i="19" s="1"/>
  <c r="N282" i="19"/>
  <c r="O282" i="19"/>
  <c r="P282" i="19"/>
  <c r="Q282" i="19" s="1"/>
  <c r="T282" i="19"/>
  <c r="W282" i="19"/>
  <c r="X282" i="19"/>
  <c r="Z282" i="19"/>
  <c r="AA282" i="19"/>
  <c r="AB282" i="19" s="1"/>
  <c r="A283" i="19"/>
  <c r="C283" i="19"/>
  <c r="D283" i="19"/>
  <c r="E283" i="19"/>
  <c r="I283" i="19"/>
  <c r="J283" i="19" s="1"/>
  <c r="AG283" i="19" s="1"/>
  <c r="K283" i="19" a="1"/>
  <c r="K283" i="19" s="1"/>
  <c r="L283" i="19" s="1"/>
  <c r="N283" i="19"/>
  <c r="O283" i="19"/>
  <c r="P283" i="19"/>
  <c r="U283" i="19"/>
  <c r="T283" i="19"/>
  <c r="W283" i="19"/>
  <c r="X283" i="19"/>
  <c r="Z283" i="19"/>
  <c r="AA283" i="19"/>
  <c r="AB283" i="19" s="1"/>
  <c r="A284" i="19"/>
  <c r="C284" i="19"/>
  <c r="D284" i="19"/>
  <c r="E284" i="19"/>
  <c r="I284" i="19"/>
  <c r="J284" i="19" s="1"/>
  <c r="AG284" i="19" s="1"/>
  <c r="K284" i="19" a="1"/>
  <c r="K284" i="19" s="1"/>
  <c r="L284" i="19" s="1"/>
  <c r="N284" i="19"/>
  <c r="O284" i="19"/>
  <c r="P284" i="19"/>
  <c r="U284" i="19"/>
  <c r="T284" i="19"/>
  <c r="W284" i="19"/>
  <c r="X284" i="19"/>
  <c r="Z284" i="19"/>
  <c r="AA284" i="19"/>
  <c r="AB284" i="19" s="1"/>
  <c r="A285" i="19"/>
  <c r="C285" i="19"/>
  <c r="D285" i="19"/>
  <c r="E285" i="19"/>
  <c r="I285" i="19"/>
  <c r="J285" i="19" s="1"/>
  <c r="K285" i="19" a="1"/>
  <c r="K285" i="19" s="1"/>
  <c r="L285" i="19" s="1"/>
  <c r="N285" i="19"/>
  <c r="O285" i="19"/>
  <c r="P285" i="19"/>
  <c r="Q285" i="19" s="1"/>
  <c r="V285" i="19"/>
  <c r="T285" i="19"/>
  <c r="W285" i="19"/>
  <c r="X285" i="19"/>
  <c r="Z285" i="19"/>
  <c r="AA285" i="19"/>
  <c r="AB285" i="19" s="1"/>
  <c r="A286" i="19"/>
  <c r="C286" i="19"/>
  <c r="D286" i="19"/>
  <c r="E286" i="19"/>
  <c r="I286" i="19"/>
  <c r="J286" i="19" s="1"/>
  <c r="K286" i="19" a="1"/>
  <c r="K286" i="19" s="1"/>
  <c r="L286" i="19" s="1"/>
  <c r="N286" i="19"/>
  <c r="O286" i="19"/>
  <c r="P286" i="19"/>
  <c r="V286" i="19"/>
  <c r="T286" i="19"/>
  <c r="W286" i="19"/>
  <c r="X286" i="19"/>
  <c r="Z286" i="19"/>
  <c r="AA286" i="19"/>
  <c r="AB286" i="19" s="1"/>
  <c r="A287" i="19"/>
  <c r="C287" i="19"/>
  <c r="D287" i="19"/>
  <c r="E287" i="19"/>
  <c r="I287" i="19"/>
  <c r="J287" i="19" s="1"/>
  <c r="K287" i="19" a="1"/>
  <c r="K287" i="19" s="1"/>
  <c r="L287" i="19" s="1"/>
  <c r="N287" i="19"/>
  <c r="O287" i="19"/>
  <c r="P287" i="19"/>
  <c r="U287" i="19"/>
  <c r="T287" i="19"/>
  <c r="W287" i="19"/>
  <c r="X287" i="19"/>
  <c r="Z287" i="19" s="1"/>
  <c r="AA287" i="19"/>
  <c r="AB287" i="19" s="1"/>
  <c r="A288" i="19"/>
  <c r="C288" i="19"/>
  <c r="D288" i="19"/>
  <c r="E288" i="19"/>
  <c r="I288" i="19"/>
  <c r="J288" i="19" s="1"/>
  <c r="K288" i="19" a="1"/>
  <c r="K288" i="19" s="1"/>
  <c r="L288" i="19" s="1"/>
  <c r="N288" i="19"/>
  <c r="O288" i="19"/>
  <c r="P288" i="19"/>
  <c r="Q288" i="19" s="1"/>
  <c r="U288" i="19"/>
  <c r="T288" i="19"/>
  <c r="W288" i="19"/>
  <c r="X288" i="19"/>
  <c r="Z288" i="19" s="1"/>
  <c r="AA288" i="19"/>
  <c r="AB288" i="19" s="1"/>
  <c r="A289" i="19"/>
  <c r="C289" i="19"/>
  <c r="D289" i="19"/>
  <c r="E289" i="19"/>
  <c r="I289" i="19"/>
  <c r="J289" i="19" s="1"/>
  <c r="AG289" i="19" s="1"/>
  <c r="K289" i="19" a="1"/>
  <c r="K289" i="19" s="1"/>
  <c r="L289" i="19" s="1"/>
  <c r="M289" i="19" s="1" a="1"/>
  <c r="M289" i="19" s="1"/>
  <c r="N289" i="19"/>
  <c r="O289" i="19"/>
  <c r="P289" i="19"/>
  <c r="T289" i="19"/>
  <c r="W289" i="19"/>
  <c r="X289" i="19"/>
  <c r="Z289" i="19"/>
  <c r="AA289" i="19"/>
  <c r="AB289" i="19" s="1"/>
  <c r="A290" i="19"/>
  <c r="C290" i="19"/>
  <c r="D290" i="19"/>
  <c r="E290" i="19"/>
  <c r="I290" i="19"/>
  <c r="J290" i="19" s="1"/>
  <c r="K290" i="19" a="1"/>
  <c r="K290" i="19" s="1"/>
  <c r="L290" i="19" s="1"/>
  <c r="N290" i="19"/>
  <c r="O290" i="19"/>
  <c r="P290" i="19"/>
  <c r="T290" i="19"/>
  <c r="W290" i="19"/>
  <c r="X290" i="19"/>
  <c r="Z290" i="19" s="1"/>
  <c r="AA290" i="19"/>
  <c r="AB290" i="19" s="1"/>
  <c r="A291" i="19"/>
  <c r="C291" i="19"/>
  <c r="D291" i="19"/>
  <c r="E291" i="19"/>
  <c r="I291" i="19"/>
  <c r="J291" i="19" s="1"/>
  <c r="K291" i="19" a="1"/>
  <c r="K291" i="19" s="1"/>
  <c r="L291" i="19" s="1"/>
  <c r="N291" i="19"/>
  <c r="O291" i="19"/>
  <c r="P291" i="19"/>
  <c r="T291" i="19"/>
  <c r="W291" i="19"/>
  <c r="X291" i="19"/>
  <c r="Z291" i="19"/>
  <c r="AA291" i="19"/>
  <c r="AB291" i="19" s="1"/>
  <c r="AI218" i="19" l="1"/>
  <c r="AI82" i="19"/>
  <c r="Q268" i="19"/>
  <c r="R268" i="19" s="1" a="1"/>
  <c r="R268" i="19" s="1"/>
  <c r="AF268" i="19" s="1"/>
  <c r="AI277" i="19"/>
  <c r="AI177" i="19"/>
  <c r="AI137" i="19"/>
  <c r="AI61" i="19"/>
  <c r="AI256" i="19"/>
  <c r="AI275" i="19"/>
  <c r="AI235" i="19"/>
  <c r="AI175" i="19"/>
  <c r="AI118" i="19"/>
  <c r="AR281" i="19"/>
  <c r="AR260" i="19"/>
  <c r="AQ260" i="19"/>
  <c r="Q250" i="19"/>
  <c r="R250" i="19" s="1" a="1"/>
  <c r="R250" i="19" s="1"/>
  <c r="AI274" i="19"/>
  <c r="AI234" i="19"/>
  <c r="AI194" i="19"/>
  <c r="AI154" i="19"/>
  <c r="AI117" i="19"/>
  <c r="AI38" i="19"/>
  <c r="AI273" i="19"/>
  <c r="AI233" i="19"/>
  <c r="AI173" i="19"/>
  <c r="AI116" i="19"/>
  <c r="AI37" i="19"/>
  <c r="AI17" i="19"/>
  <c r="Q290" i="19"/>
  <c r="R290" i="19" s="1" a="1"/>
  <c r="R290" i="19" s="1"/>
  <c r="AF290" i="19" s="1"/>
  <c r="AI272" i="19"/>
  <c r="AI212" i="19"/>
  <c r="AI172" i="19"/>
  <c r="AR237" i="19"/>
  <c r="AI211" i="19"/>
  <c r="AI171" i="19"/>
  <c r="AI95" i="19"/>
  <c r="AI55" i="19"/>
  <c r="AI15" i="19"/>
  <c r="AI250" i="19"/>
  <c r="AI150" i="19"/>
  <c r="AI94" i="19"/>
  <c r="AI34" i="19"/>
  <c r="AQ268" i="19"/>
  <c r="AR268" i="19"/>
  <c r="Q266" i="19"/>
  <c r="R266" i="19" s="1" a="1"/>
  <c r="R266" i="19" s="1"/>
  <c r="AF266" i="19" s="1"/>
  <c r="AP266" i="19" s="1"/>
  <c r="Q251" i="19"/>
  <c r="R251" i="19" s="1" a="1"/>
  <c r="R251" i="19" s="1"/>
  <c r="AF251" i="19" s="1"/>
  <c r="AI249" i="19"/>
  <c r="AI209" i="19"/>
  <c r="AI149" i="19"/>
  <c r="AI93" i="19"/>
  <c r="AI33" i="19"/>
  <c r="AR230" i="19"/>
  <c r="AI288" i="19"/>
  <c r="AI168" i="19"/>
  <c r="AI112" i="19"/>
  <c r="AI32" i="19"/>
  <c r="AI12" i="19"/>
  <c r="Q280" i="19"/>
  <c r="R280" i="19" s="1" a="1"/>
  <c r="R280" i="19" s="1"/>
  <c r="AF280" i="19" s="1"/>
  <c r="Q259" i="19"/>
  <c r="R259" i="19" s="1" a="1"/>
  <c r="R259" i="19" s="1"/>
  <c r="AI207" i="19"/>
  <c r="AI91" i="19"/>
  <c r="AR250" i="19"/>
  <c r="AI266" i="19"/>
  <c r="AI206" i="19"/>
  <c r="AI166" i="19"/>
  <c r="AI110" i="19"/>
  <c r="AI70" i="19"/>
  <c r="AI30" i="19"/>
  <c r="Q291" i="19"/>
  <c r="R291" i="19" s="1" a="1"/>
  <c r="R291" i="19" s="1"/>
  <c r="Q284" i="19"/>
  <c r="R284" i="19" s="1" a="1"/>
  <c r="R284" i="19" s="1"/>
  <c r="AR272" i="19"/>
  <c r="AQ262" i="19"/>
  <c r="AR262" i="19"/>
  <c r="AI205" i="19"/>
  <c r="AI165" i="19"/>
  <c r="AI126" i="19"/>
  <c r="AI109" i="19"/>
  <c r="AI69" i="19"/>
  <c r="AI29" i="19"/>
  <c r="AI264" i="19"/>
  <c r="AI204" i="19"/>
  <c r="AI144" i="19"/>
  <c r="AI8" i="19"/>
  <c r="Q267" i="19"/>
  <c r="R267" i="19" s="1" a="1"/>
  <c r="R267" i="19" s="1"/>
  <c r="Q252" i="19"/>
  <c r="R252" i="19" s="1" a="1"/>
  <c r="R252" i="19" s="1"/>
  <c r="AF252" i="19" s="1"/>
  <c r="AQ227" i="19"/>
  <c r="AR227" i="19"/>
  <c r="AI263" i="19"/>
  <c r="AI107" i="19"/>
  <c r="AI67" i="19"/>
  <c r="AI282" i="19"/>
  <c r="AI182" i="19"/>
  <c r="AI142" i="19"/>
  <c r="AI106" i="19"/>
  <c r="AI66" i="19"/>
  <c r="AI26" i="19"/>
  <c r="AQ266" i="19"/>
  <c r="AR266" i="19"/>
  <c r="Q264" i="19"/>
  <c r="R264" i="19" s="1" a="1"/>
  <c r="R264" i="19" s="1"/>
  <c r="AF264" i="19" s="1"/>
  <c r="AR251" i="19"/>
  <c r="AQ239" i="19"/>
  <c r="AR239" i="19"/>
  <c r="AR235" i="19"/>
  <c r="Q233" i="19"/>
  <c r="R233" i="19" s="1" a="1"/>
  <c r="R233" i="19" s="1"/>
  <c r="AF233" i="19" s="1"/>
  <c r="Q229" i="19"/>
  <c r="R229" i="19" s="1" a="1"/>
  <c r="R229" i="19" s="1"/>
  <c r="AF229" i="19" s="1"/>
  <c r="AI261" i="19"/>
  <c r="AI241" i="19"/>
  <c r="AI221" i="19"/>
  <c r="AI201" i="19"/>
  <c r="AI181" i="19"/>
  <c r="AI161" i="19"/>
  <c r="AI141" i="19"/>
  <c r="AI105" i="19"/>
  <c r="AI45" i="19"/>
  <c r="AI25" i="19"/>
  <c r="Q289" i="19"/>
  <c r="R289" i="19" s="1" a="1"/>
  <c r="R289" i="19" s="1"/>
  <c r="AF289" i="19" s="1"/>
  <c r="Q278" i="19"/>
  <c r="R278" i="19" s="1" a="1"/>
  <c r="R278" i="19" s="1"/>
  <c r="AF278" i="19" s="1"/>
  <c r="Q253" i="19"/>
  <c r="R253" i="19" s="1" a="1"/>
  <c r="R253" i="19" s="1"/>
  <c r="AF253" i="19" s="1"/>
  <c r="AR232" i="19"/>
  <c r="AQ228" i="19"/>
  <c r="AR228" i="19"/>
  <c r="AI258" i="19"/>
  <c r="AI198" i="19"/>
  <c r="AI138" i="19"/>
  <c r="AI102" i="19"/>
  <c r="AI42" i="19"/>
  <c r="Q257" i="19"/>
  <c r="R257" i="19" s="1" a="1"/>
  <c r="R257" i="19" s="1"/>
  <c r="AF257" i="19" s="1"/>
  <c r="AI237" i="19"/>
  <c r="AI157" i="19"/>
  <c r="AI81" i="19"/>
  <c r="AI41" i="19"/>
  <c r="AI21" i="19"/>
  <c r="AR288" i="19"/>
  <c r="AQ236" i="19"/>
  <c r="AR236" i="19"/>
  <c r="AI276" i="19"/>
  <c r="AI216" i="19"/>
  <c r="AI136" i="19"/>
  <c r="AI40" i="19"/>
  <c r="AR267" i="19"/>
  <c r="Q265" i="19"/>
  <c r="R265" i="19" s="1" a="1"/>
  <c r="R265" i="19" s="1"/>
  <c r="AF265" i="19" s="1"/>
  <c r="AQ252" i="19"/>
  <c r="AR252" i="19"/>
  <c r="AI195" i="19"/>
  <c r="AI99" i="19"/>
  <c r="AI39" i="19"/>
  <c r="AR256" i="19"/>
  <c r="Q238" i="19"/>
  <c r="R238" i="19" s="1" a="1"/>
  <c r="R238" i="19" s="1"/>
  <c r="Q279" i="19"/>
  <c r="R279" i="19" s="1" a="1"/>
  <c r="R279" i="19" s="1"/>
  <c r="AF279" i="19" s="1"/>
  <c r="AI253" i="19"/>
  <c r="AI193" i="19"/>
  <c r="AI153" i="19"/>
  <c r="AI97" i="19"/>
  <c r="AI57" i="19"/>
  <c r="Q258" i="19"/>
  <c r="R258" i="19" s="1" a="1"/>
  <c r="R258" i="19" s="1"/>
  <c r="AF258" i="19" s="1"/>
  <c r="AI152" i="19"/>
  <c r="AI132" i="19"/>
  <c r="AI96" i="19"/>
  <c r="AI76" i="19"/>
  <c r="AI56" i="19"/>
  <c r="AR249" i="19"/>
  <c r="Q231" i="19"/>
  <c r="R231" i="19" s="1" a="1"/>
  <c r="R231" i="19" s="1"/>
  <c r="Q227" i="19"/>
  <c r="R227" i="19" s="1" a="1"/>
  <c r="R227" i="19" s="1"/>
  <c r="AF227" i="19" s="1"/>
  <c r="AI271" i="19"/>
  <c r="AI231" i="19"/>
  <c r="AI191" i="19"/>
  <c r="AI35" i="19"/>
  <c r="AQ289" i="19"/>
  <c r="AR289" i="19"/>
  <c r="Q283" i="19"/>
  <c r="R283" i="19" s="1" a="1"/>
  <c r="R283" i="19" s="1"/>
  <c r="AR261" i="19"/>
  <c r="AR253" i="19"/>
  <c r="AI270" i="19"/>
  <c r="AI130" i="19"/>
  <c r="AR257" i="19"/>
  <c r="AQ257" i="19"/>
  <c r="AI269" i="19"/>
  <c r="AI189" i="19"/>
  <c r="AI73" i="19"/>
  <c r="AR282" i="19"/>
  <c r="AI148" i="19"/>
  <c r="AI92" i="19"/>
  <c r="AI52" i="19"/>
  <c r="AR286" i="19"/>
  <c r="AI267" i="19"/>
  <c r="AI247" i="19"/>
  <c r="AR247" i="19"/>
  <c r="AI128" i="19"/>
  <c r="AI31" i="19"/>
  <c r="AI11" i="19"/>
  <c r="AR275" i="19"/>
  <c r="AQ246" i="19"/>
  <c r="AR242" i="19"/>
  <c r="AI246" i="19"/>
  <c r="AR246" i="19"/>
  <c r="AI186" i="19"/>
  <c r="AI127" i="19"/>
  <c r="AQ254" i="19"/>
  <c r="AR254" i="19"/>
  <c r="AI265" i="19"/>
  <c r="AR265" i="19"/>
  <c r="AI145" i="19"/>
  <c r="AI49" i="19"/>
  <c r="AI9" i="19"/>
  <c r="AR290" i="19"/>
  <c r="Q270" i="19"/>
  <c r="R270" i="19" s="1" a="1"/>
  <c r="R270" i="19" s="1"/>
  <c r="AF270" i="19" s="1"/>
  <c r="Q236" i="19"/>
  <c r="R236" i="19" s="1" a="1"/>
  <c r="R236" i="19" s="1"/>
  <c r="AF236" i="19" s="1"/>
  <c r="AP236" i="19" s="1"/>
  <c r="AI224" i="19"/>
  <c r="Q260" i="19"/>
  <c r="R260" i="19" s="1" a="1"/>
  <c r="R260" i="19" s="1"/>
  <c r="AR231" i="19"/>
  <c r="AI223" i="19"/>
  <c r="AI183" i="19"/>
  <c r="AI125" i="19"/>
  <c r="AI87" i="19"/>
  <c r="AI47" i="19"/>
  <c r="AI7" i="19"/>
  <c r="AR287" i="19"/>
  <c r="AQ283" i="19"/>
  <c r="AR283" i="19"/>
  <c r="AI262" i="19"/>
  <c r="AI86" i="19"/>
  <c r="AR276" i="19"/>
  <c r="AR263" i="19"/>
  <c r="AQ243" i="19"/>
  <c r="AR243" i="19"/>
  <c r="AI280" i="19"/>
  <c r="AI240" i="19"/>
  <c r="AI220" i="19"/>
  <c r="AI160" i="19"/>
  <c r="AI123" i="19"/>
  <c r="AI104" i="19"/>
  <c r="AI84" i="19"/>
  <c r="AI64" i="19"/>
  <c r="AI44" i="19"/>
  <c r="AR273" i="19"/>
  <c r="AI278" i="19"/>
  <c r="AI238" i="19"/>
  <c r="AI178" i="19"/>
  <c r="AI121" i="19"/>
  <c r="AI62" i="19"/>
  <c r="AI22" i="19"/>
  <c r="AR291" i="19"/>
  <c r="AQ284" i="19"/>
  <c r="AR284" i="19"/>
  <c r="AR270" i="19"/>
  <c r="AR248" i="19"/>
  <c r="AR240" i="19"/>
  <c r="Q230" i="19"/>
  <c r="R230" i="19" s="1" a="1"/>
  <c r="R230" i="19" s="1"/>
  <c r="AI236" i="19"/>
  <c r="AI119" i="19"/>
  <c r="AI80" i="19"/>
  <c r="Q286" i="19"/>
  <c r="R286" i="19" s="1" a="1"/>
  <c r="R286" i="19" s="1"/>
  <c r="AR277" i="19"/>
  <c r="AR244" i="19"/>
  <c r="AQ244" i="19"/>
  <c r="AI79" i="19"/>
  <c r="Q246" i="19"/>
  <c r="R246" i="19" s="1" a="1"/>
  <c r="R246" i="19" s="1"/>
  <c r="AF246" i="19" s="1"/>
  <c r="AP246" i="19" s="1"/>
  <c r="AI214" i="19"/>
  <c r="AI174" i="19"/>
  <c r="AI134" i="19"/>
  <c r="AI18" i="19"/>
  <c r="AQ264" i="19"/>
  <c r="AR264" i="19"/>
  <c r="AQ233" i="19"/>
  <c r="AR233" i="19"/>
  <c r="AR229" i="19"/>
  <c r="AR225" i="19"/>
  <c r="AI213" i="19"/>
  <c r="AR285" i="19"/>
  <c r="AI232" i="19"/>
  <c r="AI36" i="19"/>
  <c r="AR274" i="19"/>
  <c r="AR271" i="19"/>
  <c r="AR245" i="19"/>
  <c r="AQ241" i="19"/>
  <c r="AR241" i="19"/>
  <c r="Q287" i="19"/>
  <c r="R287" i="19" s="1" a="1"/>
  <c r="R287" i="19" s="1"/>
  <c r="AF287" i="19" s="1"/>
  <c r="AQ278" i="19"/>
  <c r="AR278" i="19"/>
  <c r="Q269" i="19"/>
  <c r="R269" i="19" s="1" a="1"/>
  <c r="R269" i="19" s="1"/>
  <c r="AF269" i="19" s="1"/>
  <c r="AI290" i="19"/>
  <c r="AI230" i="19"/>
  <c r="Q247" i="19"/>
  <c r="R247" i="19" s="1" a="1"/>
  <c r="R247" i="19" s="1"/>
  <c r="AI289" i="19"/>
  <c r="AI229" i="19"/>
  <c r="AI53" i="19"/>
  <c r="AI13" i="19"/>
  <c r="Q263" i="19"/>
  <c r="R263" i="19" s="1" a="1"/>
  <c r="R263" i="19" s="1"/>
  <c r="AF263" i="19" s="1"/>
  <c r="AQ258" i="19"/>
  <c r="AR234" i="19"/>
  <c r="AQ226" i="19"/>
  <c r="AI268" i="19"/>
  <c r="AI228" i="19"/>
  <c r="AI188" i="19"/>
  <c r="AI129" i="19"/>
  <c r="AI167" i="19"/>
  <c r="AI51" i="19"/>
  <c r="AR238" i="19"/>
  <c r="Q232" i="19"/>
  <c r="R232" i="19" s="1" a="1"/>
  <c r="R232" i="19" s="1"/>
  <c r="Q228" i="19"/>
  <c r="R228" i="19" s="1" a="1"/>
  <c r="R228" i="19" s="1"/>
  <c r="AF228" i="19" s="1"/>
  <c r="AI286" i="19"/>
  <c r="AR226" i="19"/>
  <c r="AI226" i="19"/>
  <c r="AI90" i="19"/>
  <c r="AR279" i="19"/>
  <c r="AI285" i="19"/>
  <c r="AI225" i="19"/>
  <c r="AR258" i="19"/>
  <c r="AI284" i="19"/>
  <c r="AI244" i="19"/>
  <c r="AI184" i="19"/>
  <c r="AI88" i="19"/>
  <c r="AI68" i="19"/>
  <c r="AR269" i="19"/>
  <c r="AR280" i="19"/>
  <c r="AQ280" i="19"/>
  <c r="AR259" i="19"/>
  <c r="AQ259" i="19"/>
  <c r="AR255" i="19"/>
  <c r="AQ255" i="19"/>
  <c r="Q249" i="19"/>
  <c r="R249" i="19" s="1" a="1"/>
  <c r="R249" i="19" s="1"/>
  <c r="AF249" i="19" s="1"/>
  <c r="Q245" i="19"/>
  <c r="R245" i="19" s="1" a="1"/>
  <c r="R245" i="19" s="1"/>
  <c r="AI279" i="19"/>
  <c r="AI199" i="19"/>
  <c r="AI179" i="19"/>
  <c r="AI159" i="19"/>
  <c r="AI139" i="19"/>
  <c r="AI103" i="19"/>
  <c r="AI43" i="19"/>
  <c r="AI23" i="19"/>
  <c r="Y234" i="19"/>
  <c r="Y272" i="19"/>
  <c r="Y290" i="19"/>
  <c r="Y276" i="19"/>
  <c r="Y266" i="19"/>
  <c r="Y251" i="19"/>
  <c r="Y263" i="19"/>
  <c r="Y250" i="19"/>
  <c r="Y246" i="19"/>
  <c r="Y254" i="19"/>
  <c r="Y231" i="19"/>
  <c r="Y287" i="19"/>
  <c r="Y273" i="19"/>
  <c r="Y288" i="19"/>
  <c r="Y275" i="19"/>
  <c r="Y242" i="19"/>
  <c r="Y279" i="19"/>
  <c r="Y264" i="19"/>
  <c r="Y237" i="19"/>
  <c r="Y261" i="19"/>
  <c r="AE253" i="19" a="1"/>
  <c r="AE253" i="19" s="1"/>
  <c r="Y257" i="19"/>
  <c r="Y226" i="19"/>
  <c r="AG285" i="19"/>
  <c r="AG286" i="19"/>
  <c r="AG272" i="19"/>
  <c r="AG265" i="19"/>
  <c r="U279" i="19"/>
  <c r="U253" i="19"/>
  <c r="U268" i="19"/>
  <c r="V268" i="19" s="1"/>
  <c r="AG281" i="19"/>
  <c r="U286" i="19"/>
  <c r="U266" i="19"/>
  <c r="U285" i="19"/>
  <c r="AG276" i="19"/>
  <c r="AG287" i="19"/>
  <c r="AG237" i="19"/>
  <c r="AG256" i="19"/>
  <c r="AG253" i="19"/>
  <c r="AG230" i="19"/>
  <c r="AG240" i="19"/>
  <c r="AG291" i="19"/>
  <c r="AG229" i="19"/>
  <c r="AG251" i="19"/>
  <c r="AG235" i="19"/>
  <c r="AG238" i="19"/>
  <c r="AG261" i="19"/>
  <c r="AG273" i="19"/>
  <c r="AG267" i="19"/>
  <c r="AQ267" i="19" s="1"/>
  <c r="AG290" i="19"/>
  <c r="AG234" i="19"/>
  <c r="AG232" i="19"/>
  <c r="AG250" i="19"/>
  <c r="AG249" i="19"/>
  <c r="AG242" i="19"/>
  <c r="AG248" i="19"/>
  <c r="AG247" i="19"/>
  <c r="AQ247" i="19" s="1"/>
  <c r="AG245" i="19"/>
  <c r="AG231" i="19"/>
  <c r="AG275" i="19"/>
  <c r="AG274" i="19"/>
  <c r="AG271" i="19"/>
  <c r="AG270" i="19"/>
  <c r="AG279" i="19"/>
  <c r="AG277" i="19"/>
  <c r="AG269" i="19"/>
  <c r="AG288" i="19"/>
  <c r="AG263" i="19"/>
  <c r="AG282" i="19"/>
  <c r="AG225" i="19"/>
  <c r="AQ225" i="19" s="1"/>
  <c r="V289" i="19"/>
  <c r="AE289" i="19" s="1" a="1"/>
  <c r="AE289" i="19" s="1"/>
  <c r="V280" i="19"/>
  <c r="V270" i="19"/>
  <c r="V278" i="19"/>
  <c r="V250" i="19"/>
  <c r="V290" i="19"/>
  <c r="V262" i="19"/>
  <c r="R285" i="19" a="1"/>
  <c r="R285" i="19" s="1"/>
  <c r="V259" i="19"/>
  <c r="AE259" i="19" s="1" a="1"/>
  <c r="AE259" i="19" s="1"/>
  <c r="R261" i="19" a="1"/>
  <c r="R261" i="19" s="1"/>
  <c r="R281" i="19" a="1"/>
  <c r="R281" i="19" s="1"/>
  <c r="R282" i="19" a="1"/>
  <c r="R282" i="19" s="1"/>
  <c r="R248" i="19" a="1"/>
  <c r="R248" i="19" s="1"/>
  <c r="R239" i="19" a="1"/>
  <c r="R239" i="19" s="1"/>
  <c r="R262" i="19" a="1"/>
  <c r="R262" i="19" s="1"/>
  <c r="AF262" i="19" s="1"/>
  <c r="R273" i="19" a="1"/>
  <c r="R273" i="19" s="1"/>
  <c r="AF273" i="19" s="1"/>
  <c r="R272" i="19" a="1"/>
  <c r="R272" i="19" s="1"/>
  <c r="AF272" i="19" s="1"/>
  <c r="R288" i="19" a="1"/>
  <c r="R288" i="19" s="1"/>
  <c r="AF288" i="19" s="1"/>
  <c r="R275" i="19" a="1"/>
  <c r="R275" i="19" s="1"/>
  <c r="R274" i="19" a="1"/>
  <c r="R274" i="19" s="1"/>
  <c r="AF274" i="19" s="1"/>
  <c r="R271" i="19" a="1"/>
  <c r="R271" i="19" s="1"/>
  <c r="R277" i="19" a="1"/>
  <c r="R277" i="19" s="1"/>
  <c r="R276" i="19" a="1"/>
  <c r="R276" i="19" s="1"/>
  <c r="AF276" i="19" s="1"/>
  <c r="R237" i="19" a="1"/>
  <c r="R237" i="19" s="1"/>
  <c r="AF237" i="19" s="1"/>
  <c r="R235" i="19" a="1"/>
  <c r="R235" i="19" s="1"/>
  <c r="AF235" i="19" s="1"/>
  <c r="R234" i="19" a="1"/>
  <c r="R234" i="19" s="1"/>
  <c r="R226" i="19" a="1"/>
  <c r="R226" i="19" s="1"/>
  <c r="R225" i="19" a="1"/>
  <c r="R225" i="19" s="1"/>
  <c r="AF225" i="19" s="1"/>
  <c r="R244" i="19" a="1"/>
  <c r="R244" i="19" s="1"/>
  <c r="R243" i="19" a="1"/>
  <c r="R243" i="19" s="1"/>
  <c r="R242" i="19" a="1"/>
  <c r="R242" i="19" s="1"/>
  <c r="R256" i="19" a="1"/>
  <c r="R256" i="19" s="1"/>
  <c r="R255" i="19" a="1"/>
  <c r="R255" i="19" s="1"/>
  <c r="R254" i="19" a="1"/>
  <c r="R254" i="19" s="1"/>
  <c r="R241" i="19" a="1"/>
  <c r="R241" i="19" s="1"/>
  <c r="R240" i="19" a="1"/>
  <c r="R240" i="19" s="1"/>
  <c r="AF240" i="19" s="1"/>
  <c r="V281" i="19"/>
  <c r="AE281" i="19" s="1" a="1"/>
  <c r="AE281" i="19" s="1"/>
  <c r="M241" i="19" a="1"/>
  <c r="M241" i="19" s="1"/>
  <c r="F241" i="19" s="1"/>
  <c r="V230" i="19"/>
  <c r="M279" i="19" a="1"/>
  <c r="M279" i="19" s="1"/>
  <c r="AE279" i="19" s="1" a="1"/>
  <c r="AE279" i="19" s="1"/>
  <c r="V273" i="19"/>
  <c r="M285" i="19" a="1"/>
  <c r="M285" i="19" s="1"/>
  <c r="AE285" i="19" s="1" a="1"/>
  <c r="AE285" i="19" s="1"/>
  <c r="M251" i="19" a="1"/>
  <c r="M251" i="19" s="1"/>
  <c r="F251" i="19" s="1"/>
  <c r="M254" i="19" a="1"/>
  <c r="M254" i="19" s="1"/>
  <c r="F254" i="19" s="1"/>
  <c r="M250" i="19" a="1"/>
  <c r="M250" i="19" s="1"/>
  <c r="F250" i="19" s="1"/>
  <c r="M288" i="19" a="1"/>
  <c r="M288" i="19" s="1"/>
  <c r="F288" i="19" s="1"/>
  <c r="M287" i="19" a="1"/>
  <c r="M287" i="19" s="1"/>
  <c r="F287" i="19" s="1"/>
  <c r="M235" i="19" a="1"/>
  <c r="M235" i="19" s="1"/>
  <c r="F235" i="19" s="1"/>
  <c r="M275" i="19" a="1"/>
  <c r="M275" i="19" s="1"/>
  <c r="M274" i="19" a="1"/>
  <c r="M274" i="19" s="1"/>
  <c r="M245" i="19" a="1"/>
  <c r="M245" i="19" s="1"/>
  <c r="F245" i="19" s="1"/>
  <c r="M286" i="19" a="1"/>
  <c r="M286" i="19" s="1"/>
  <c r="F286" i="19" s="1"/>
  <c r="M232" i="19" a="1"/>
  <c r="M232" i="19" s="1"/>
  <c r="F232" i="19" s="1"/>
  <c r="M238" i="19" a="1"/>
  <c r="M238" i="19" s="1"/>
  <c r="F238" i="19" s="1"/>
  <c r="M267" i="19" a="1"/>
  <c r="M267" i="19" s="1"/>
  <c r="F267" i="19" s="1"/>
  <c r="M266" i="19" a="1"/>
  <c r="M266" i="19" s="1"/>
  <c r="M265" i="19" a="1"/>
  <c r="M265" i="19" s="1"/>
  <c r="F265" i="19" s="1"/>
  <c r="M263" i="19" a="1"/>
  <c r="M263" i="19" s="1"/>
  <c r="F263" i="19" s="1"/>
  <c r="M225" i="19" a="1"/>
  <c r="M225" i="19" s="1"/>
  <c r="F225" i="19" s="1"/>
  <c r="M262" i="19" a="1"/>
  <c r="M262" i="19" s="1"/>
  <c r="F262" i="19" s="1"/>
  <c r="V274" i="19"/>
  <c r="V275" i="19"/>
  <c r="V261" i="19"/>
  <c r="V252" i="19"/>
  <c r="V264" i="19"/>
  <c r="V263" i="19"/>
  <c r="M284" i="19" a="1"/>
  <c r="M284" i="19" s="1"/>
  <c r="V282" i="19"/>
  <c r="V291" i="19"/>
  <c r="M270" i="19" a="1"/>
  <c r="M270" i="19" s="1"/>
  <c r="M260" i="19" a="1"/>
  <c r="M260" i="19" s="1"/>
  <c r="AE260" i="19" s="1" a="1"/>
  <c r="AE260" i="19" s="1"/>
  <c r="V277" i="19"/>
  <c r="V247" i="19"/>
  <c r="V284" i="19"/>
  <c r="V287" i="19"/>
  <c r="M264" i="19" a="1"/>
  <c r="M264" i="19" s="1"/>
  <c r="V245" i="19"/>
  <c r="V251" i="19"/>
  <c r="M280" i="19" a="1"/>
  <c r="M280" i="19" s="1"/>
  <c r="M283" i="19" a="1"/>
  <c r="M283" i="19" s="1"/>
  <c r="F283" i="19" s="1"/>
  <c r="V272" i="19"/>
  <c r="M243" i="19" a="1"/>
  <c r="M243" i="19" s="1"/>
  <c r="F243" i="19" s="1"/>
  <c r="M291" i="19" a="1"/>
  <c r="M291" i="19" s="1"/>
  <c r="F291" i="19" s="1"/>
  <c r="M247" i="19" a="1"/>
  <c r="M247" i="19" s="1"/>
  <c r="M242" i="19" a="1"/>
  <c r="M242" i="19" s="1"/>
  <c r="F242" i="19" s="1"/>
  <c r="M230" i="19" a="1"/>
  <c r="M230" i="19" s="1"/>
  <c r="F230" i="19" s="1"/>
  <c r="M244" i="19" a="1"/>
  <c r="M244" i="19" s="1"/>
  <c r="F244" i="19" s="1"/>
  <c r="M290" i="19" a="1"/>
  <c r="M290" i="19" s="1"/>
  <c r="M249" i="19" a="1"/>
  <c r="M249" i="19" s="1"/>
  <c r="M229" i="19" a="1"/>
  <c r="M229" i="19" s="1"/>
  <c r="M231" i="19" a="1"/>
  <c r="M231" i="19" s="1"/>
  <c r="F231" i="19" s="1"/>
  <c r="M248" i="19" a="1"/>
  <c r="M248" i="19" s="1"/>
  <c r="F248" i="19" s="1"/>
  <c r="F253" i="19"/>
  <c r="M252" i="19" a="1"/>
  <c r="M252" i="19" s="1"/>
  <c r="F252" i="19" s="1"/>
  <c r="M237" i="19" a="1"/>
  <c r="M237" i="19" s="1"/>
  <c r="F237" i="19" s="1"/>
  <c r="M269" i="19" a="1"/>
  <c r="M269" i="19" s="1"/>
  <c r="F269" i="19" s="1"/>
  <c r="M236" i="19" a="1"/>
  <c r="M236" i="19" s="1"/>
  <c r="F236" i="19" s="1"/>
  <c r="M258" i="19" a="1"/>
  <c r="M258" i="19" s="1"/>
  <c r="F258" i="19" s="1"/>
  <c r="M228" i="19" a="1"/>
  <c r="M228" i="19" s="1"/>
  <c r="M268" i="19" a="1"/>
  <c r="M268" i="19" s="1"/>
  <c r="F268" i="19" s="1"/>
  <c r="M234" i="19" a="1"/>
  <c r="M234" i="19" s="1"/>
  <c r="F234" i="19" s="1"/>
  <c r="M278" i="19" a="1"/>
  <c r="M278" i="19" s="1"/>
  <c r="F278" i="19" s="1"/>
  <c r="M273" i="19" a="1"/>
  <c r="M273" i="19" s="1"/>
  <c r="F273" i="19" s="1"/>
  <c r="M227" i="19" a="1"/>
  <c r="M227" i="19" s="1"/>
  <c r="F227" i="19" s="1"/>
  <c r="M257" i="19" a="1"/>
  <c r="M257" i="19" s="1"/>
  <c r="F257" i="19" s="1"/>
  <c r="M233" i="19" a="1"/>
  <c r="M233" i="19" s="1"/>
  <c r="M272" i="19" a="1"/>
  <c r="M272" i="19" s="1"/>
  <c r="M282" i="19" a="1"/>
  <c r="M282" i="19" s="1"/>
  <c r="M277" i="19" a="1"/>
  <c r="M277" i="19" s="1"/>
  <c r="M226" i="19" a="1"/>
  <c r="M226" i="19" s="1"/>
  <c r="F226" i="19" s="1"/>
  <c r="M256" i="19" a="1"/>
  <c r="M256" i="19" s="1"/>
  <c r="F256" i="19" s="1"/>
  <c r="M276" i="19" a="1"/>
  <c r="M276" i="19" s="1"/>
  <c r="M271" i="19" a="1"/>
  <c r="M271" i="19" s="1"/>
  <c r="F271" i="19" s="1"/>
  <c r="M261" i="19" a="1"/>
  <c r="M261" i="19" s="1"/>
  <c r="M255" i="19" a="1"/>
  <c r="M255" i="19" s="1"/>
  <c r="F255" i="19" s="1"/>
  <c r="V241" i="19"/>
  <c r="V265" i="19"/>
  <c r="V228" i="19"/>
  <c r="V232" i="19"/>
  <c r="V283" i="19"/>
  <c r="V231" i="19"/>
  <c r="V236" i="19"/>
  <c r="V249" i="19"/>
  <c r="V243" i="19"/>
  <c r="V267" i="19"/>
  <c r="V256" i="19"/>
  <c r="V226" i="19"/>
  <c r="V288" i="19"/>
  <c r="V242" i="19"/>
  <c r="V237" i="19"/>
  <c r="V271" i="19"/>
  <c r="V234" i="19"/>
  <c r="F239" i="19"/>
  <c r="V257" i="19"/>
  <c r="F259" i="19"/>
  <c r="F289" i="19"/>
  <c r="F281" i="19"/>
  <c r="V258" i="19"/>
  <c r="V240" i="19"/>
  <c r="AE240" i="19" s="1" a="1"/>
  <c r="AE240" i="19" s="1"/>
  <c r="V254" i="19"/>
  <c r="V229" i="19"/>
  <c r="V227" i="19"/>
  <c r="F246" i="19"/>
  <c r="V255" i="19"/>
  <c r="V239" i="19"/>
  <c r="AE239" i="19" s="1" a="1"/>
  <c r="AE239" i="19" s="1"/>
  <c r="V276" i="19"/>
  <c r="F240" i="19"/>
  <c r="V269" i="19"/>
  <c r="V246" i="19"/>
  <c r="V235" i="19"/>
  <c r="V244" i="19"/>
  <c r="V233" i="19"/>
  <c r="V238" i="19"/>
  <c r="V225" i="19"/>
  <c r="AP257" i="19" l="1"/>
  <c r="AS238" i="19"/>
  <c r="AQ285" i="19"/>
  <c r="AS228" i="19"/>
  <c r="AP258" i="19"/>
  <c r="AP251" i="19"/>
  <c r="AP290" i="19"/>
  <c r="AE225" i="19" a="1"/>
  <c r="AE225" i="19" s="1"/>
  <c r="AQ270" i="19"/>
  <c r="AQ275" i="19"/>
  <c r="AP253" i="19"/>
  <c r="AQ279" i="19"/>
  <c r="AP263" i="19"/>
  <c r="AQ237" i="19"/>
  <c r="AQ242" i="19"/>
  <c r="AP276" i="19"/>
  <c r="AP269" i="19"/>
  <c r="AP278" i="19"/>
  <c r="AP289" i="19"/>
  <c r="AP252" i="19"/>
  <c r="AQ277" i="19"/>
  <c r="AE280" i="19" a="1"/>
  <c r="AE280" i="19" s="1"/>
  <c r="AP249" i="19"/>
  <c r="AP265" i="19"/>
  <c r="AQ265" i="19"/>
  <c r="AP264" i="19"/>
  <c r="AQ286" i="19"/>
  <c r="AP270" i="19"/>
  <c r="AQ271" i="19"/>
  <c r="AP288" i="19"/>
  <c r="AQ274" i="19"/>
  <c r="AQ240" i="19"/>
  <c r="AP279" i="19"/>
  <c r="AP229" i="19"/>
  <c r="AP233" i="19"/>
  <c r="AP268" i="19"/>
  <c r="AQ230" i="19"/>
  <c r="AQ288" i="19"/>
  <c r="AP262" i="19"/>
  <c r="AQ229" i="19"/>
  <c r="AP225" i="19"/>
  <c r="AQ245" i="19"/>
  <c r="AP227" i="19"/>
  <c r="AP274" i="19"/>
  <c r="AP280" i="19"/>
  <c r="AQ235" i="19"/>
  <c r="AP228" i="19"/>
  <c r="AQ256" i="19"/>
  <c r="AQ276" i="19"/>
  <c r="AP272" i="19"/>
  <c r="AQ261" i="19"/>
  <c r="AP240" i="19"/>
  <c r="AP273" i="19"/>
  <c r="AQ269" i="19"/>
  <c r="AQ238" i="19"/>
  <c r="AQ272" i="19"/>
  <c r="AQ231" i="19"/>
  <c r="AQ253" i="19"/>
  <c r="AP235" i="19"/>
  <c r="AQ249" i="19"/>
  <c r="AQ250" i="19"/>
  <c r="AQ234" i="19"/>
  <c r="AS226" i="19"/>
  <c r="AQ290" i="19"/>
  <c r="AQ287" i="19"/>
  <c r="AP237" i="19"/>
  <c r="AQ232" i="19"/>
  <c r="AQ282" i="19"/>
  <c r="AS246" i="19"/>
  <c r="AS267" i="19"/>
  <c r="AQ263" i="19"/>
  <c r="AQ273" i="19"/>
  <c r="AS235" i="19"/>
  <c r="AI227" i="19"/>
  <c r="AI257" i="19"/>
  <c r="AP287" i="19"/>
  <c r="AI287" i="19"/>
  <c r="AE228" i="19" a="1"/>
  <c r="AE228" i="19" s="1"/>
  <c r="AI252" i="19"/>
  <c r="AI251" i="19"/>
  <c r="AQ251" i="19"/>
  <c r="AQ291" i="19"/>
  <c r="AQ248" i="19"/>
  <c r="AQ281" i="19"/>
  <c r="AS247" i="19"/>
  <c r="AS234" i="19"/>
  <c r="AS233" i="19"/>
  <c r="AS261" i="19"/>
  <c r="AS262" i="19"/>
  <c r="AS274" i="19"/>
  <c r="AS249" i="19"/>
  <c r="AS244" i="19"/>
  <c r="AS290" i="19"/>
  <c r="AS284" i="19"/>
  <c r="AS269" i="19"/>
  <c r="AS288" i="19"/>
  <c r="AS232" i="19"/>
  <c r="AO279" i="19"/>
  <c r="AS264" i="19"/>
  <c r="AE274" i="19" a="1"/>
  <c r="AE274" i="19" s="1"/>
  <c r="AO274" i="19" s="1"/>
  <c r="AS237" i="19"/>
  <c r="AO285" i="19"/>
  <c r="AE231" i="19" a="1"/>
  <c r="AE231" i="19" s="1"/>
  <c r="AE266" i="19" a="1"/>
  <c r="AE266" i="19" s="1"/>
  <c r="AO266" i="19" s="1"/>
  <c r="AS285" i="19"/>
  <c r="AS286" i="19"/>
  <c r="AE271" i="19" a="1"/>
  <c r="AE271" i="19" s="1"/>
  <c r="AE282" i="19" a="1"/>
  <c r="AE282" i="19" s="1"/>
  <c r="AS275" i="19"/>
  <c r="AS258" i="19"/>
  <c r="AS229" i="19"/>
  <c r="AS289" i="19"/>
  <c r="AE230" i="19" a="1"/>
  <c r="AE230" i="19" s="1"/>
  <c r="AO230" i="19" s="1"/>
  <c r="AE277" i="19" a="1"/>
  <c r="AE277" i="19" s="1"/>
  <c r="AE263" i="19" a="1"/>
  <c r="AE263" i="19" s="1"/>
  <c r="AO263" i="19" s="1"/>
  <c r="AE241" i="19" a="1"/>
  <c r="AE241" i="19" s="1"/>
  <c r="AE234" i="19" a="1"/>
  <c r="AE234" i="19" s="1"/>
  <c r="AO234" i="19" s="1"/>
  <c r="AE265" i="19" a="1"/>
  <c r="AE265" i="19" s="1"/>
  <c r="AE242" i="19" a="1"/>
  <c r="AE242" i="19" s="1"/>
  <c r="AE227" i="19" a="1"/>
  <c r="AE227" i="19" s="1"/>
  <c r="AE249" i="19" a="1"/>
  <c r="AE249" i="19" s="1"/>
  <c r="AE290" i="19" a="1"/>
  <c r="AE290" i="19" s="1"/>
  <c r="AE233" i="19" a="1"/>
  <c r="AE233" i="19" s="1"/>
  <c r="AE247" i="19" a="1"/>
  <c r="AE247" i="19" s="1"/>
  <c r="AE256" i="19" a="1"/>
  <c r="AE256" i="19" s="1"/>
  <c r="AO256" i="19" s="1"/>
  <c r="AE287" i="19" a="1"/>
  <c r="AE287" i="19" s="1"/>
  <c r="AO287" i="19" s="1"/>
  <c r="AE273" i="19" a="1"/>
  <c r="AE273" i="19" s="1"/>
  <c r="AE275" i="19" a="1"/>
  <c r="AE275" i="19" s="1"/>
  <c r="AO275" i="19" s="1"/>
  <c r="AE283" i="19" a="1"/>
  <c r="AE283" i="19" s="1"/>
  <c r="AE254" i="19" a="1"/>
  <c r="AE254" i="19" s="1"/>
  <c r="AE232" i="19" a="1"/>
  <c r="AE232" i="19" s="1"/>
  <c r="AE269" i="19" a="1"/>
  <c r="AE269" i="19" s="1"/>
  <c r="AE278" i="19" a="1"/>
  <c r="AE278" i="19" s="1"/>
  <c r="AO278" i="19" s="1"/>
  <c r="AE246" i="19" a="1"/>
  <c r="AE246" i="19" s="1"/>
  <c r="AE276" i="19" a="1"/>
  <c r="AE276" i="19" s="1"/>
  <c r="AE237" i="19" a="1"/>
  <c r="AE237" i="19" s="1"/>
  <c r="AE268" i="19" a="1"/>
  <c r="AE268" i="19" s="1"/>
  <c r="AE257" i="19" a="1"/>
  <c r="AE257" i="19" s="1"/>
  <c r="AE288" i="19" a="1"/>
  <c r="AE288" i="19" s="1"/>
  <c r="AE272" i="19" a="1"/>
  <c r="AE272" i="19" s="1"/>
  <c r="AE255" i="19" a="1"/>
  <c r="AE255" i="19" s="1"/>
  <c r="AE226" i="19" a="1"/>
  <c r="AE226" i="19" s="1"/>
  <c r="AE286" i="19" a="1"/>
  <c r="AE286" i="19" s="1"/>
  <c r="AO286" i="19" s="1"/>
  <c r="AE284" i="19" a="1"/>
  <c r="AE284" i="19" s="1"/>
  <c r="AE270" i="19" a="1"/>
  <c r="AE270" i="19" s="1"/>
  <c r="AE267" i="19" a="1"/>
  <c r="AE267" i="19" s="1"/>
  <c r="AE251" i="19" a="1"/>
  <c r="AE251" i="19" s="1"/>
  <c r="AE229" i="19" a="1"/>
  <c r="AE229" i="19" s="1"/>
  <c r="AE250" i="19" a="1"/>
  <c r="AE250" i="19" s="1"/>
  <c r="AE238" i="19" a="1"/>
  <c r="AE238" i="19" s="1"/>
  <c r="AO238" i="19" s="1"/>
  <c r="AE243" i="19" a="1"/>
  <c r="AE243" i="19" s="1"/>
  <c r="AE264" i="19" a="1"/>
  <c r="AE264" i="19" s="1"/>
  <c r="AO264" i="19" s="1"/>
  <c r="AE236" i="19" a="1"/>
  <c r="AE236" i="19" s="1"/>
  <c r="AE235" i="19" a="1"/>
  <c r="AE235" i="19" s="1"/>
  <c r="AE244" i="19" a="1"/>
  <c r="AE244" i="19" s="1"/>
  <c r="AE248" i="19" a="1"/>
  <c r="AE248" i="19" s="1"/>
  <c r="AE291" i="19" a="1"/>
  <c r="AE291" i="19" s="1"/>
  <c r="AO291" i="19" s="1"/>
  <c r="AE252" i="19" a="1"/>
  <c r="AE252" i="19" s="1"/>
  <c r="AE245" i="19" a="1"/>
  <c r="AE245" i="19" s="1"/>
  <c r="AO245" i="19" s="1"/>
  <c r="AE258" i="19" a="1"/>
  <c r="AE258" i="19" s="1"/>
  <c r="AE261" i="19" a="1"/>
  <c r="AE261" i="19" s="1"/>
  <c r="AO261" i="19" s="1"/>
  <c r="AE262" i="19" a="1"/>
  <c r="AE262" i="19" s="1"/>
  <c r="AO262" i="19" s="1"/>
  <c r="AS282" i="19"/>
  <c r="AS270" i="19"/>
  <c r="AS266" i="19"/>
  <c r="AO253" i="19"/>
  <c r="AO281" i="19"/>
  <c r="AO259" i="19"/>
  <c r="AO239" i="19"/>
  <c r="AO240" i="19"/>
  <c r="AO289" i="19"/>
  <c r="AF248" i="19"/>
  <c r="AP248" i="19" s="1"/>
  <c r="AF255" i="19"/>
  <c r="AF261" i="19"/>
  <c r="AP261" i="19" s="1"/>
  <c r="AF285" i="19"/>
  <c r="AP285" i="19" s="1"/>
  <c r="AF275" i="19"/>
  <c r="AP275" i="19" s="1"/>
  <c r="F285" i="19"/>
  <c r="F279" i="19"/>
  <c r="F266" i="19"/>
  <c r="F275" i="19"/>
  <c r="F274" i="19"/>
  <c r="AF256" i="19"/>
  <c r="AP256" i="19" s="1"/>
  <c r="AF277" i="19"/>
  <c r="AP277" i="19" s="1"/>
  <c r="AF238" i="19"/>
  <c r="AP238" i="19" s="1"/>
  <c r="AF234" i="19"/>
  <c r="AP234" i="19" s="1"/>
  <c r="AF244" i="19"/>
  <c r="AP244" i="19" s="1"/>
  <c r="AF242" i="19"/>
  <c r="AF241" i="19"/>
  <c r="AP241" i="19" s="1"/>
  <c r="AF282" i="19"/>
  <c r="AP282" i="19" s="1"/>
  <c r="AF286" i="19"/>
  <c r="AP286" i="19" s="1"/>
  <c r="AF245" i="19"/>
  <c r="F260" i="19"/>
  <c r="F284" i="19"/>
  <c r="F280" i="19"/>
  <c r="F270" i="19"/>
  <c r="F247" i="19"/>
  <c r="F264" i="19"/>
  <c r="AF226" i="19"/>
  <c r="AP226" i="19" s="1"/>
  <c r="AF283" i="19"/>
  <c r="AF267" i="19"/>
  <c r="AP267" i="19" s="1"/>
  <c r="AF231" i="19"/>
  <c r="AP231" i="19" s="1"/>
  <c r="AF291" i="19"/>
  <c r="AP291" i="19" s="1"/>
  <c r="AF254" i="19"/>
  <c r="AF247" i="19"/>
  <c r="AP247" i="19" s="1"/>
  <c r="F282" i="19"/>
  <c r="F229" i="19"/>
  <c r="F290" i="19"/>
  <c r="F272" i="19"/>
  <c r="F276" i="19"/>
  <c r="F249" i="19"/>
  <c r="F228" i="19"/>
  <c r="F261" i="19"/>
  <c r="F277" i="19"/>
  <c r="F233" i="19"/>
  <c r="AF250" i="19"/>
  <c r="AP250" i="19" s="1"/>
  <c r="AF281" i="19"/>
  <c r="AP281" i="19" s="1"/>
  <c r="AF260" i="19"/>
  <c r="AF239" i="19"/>
  <c r="AF243" i="19"/>
  <c r="AF259" i="19"/>
  <c r="AF232" i="19"/>
  <c r="AP232" i="19" s="1"/>
  <c r="AF230" i="19"/>
  <c r="AP230" i="19" s="1"/>
  <c r="AF271" i="19"/>
  <c r="AP271" i="19" s="1"/>
  <c r="AF284" i="19"/>
  <c r="AP284" i="19" s="1"/>
  <c r="AI291" i="19" l="1"/>
  <c r="AP255" i="19"/>
  <c r="AI255" i="19"/>
  <c r="AP259" i="19"/>
  <c r="AI259" i="19"/>
  <c r="AP245" i="19"/>
  <c r="AI245" i="19"/>
  <c r="AP243" i="19"/>
  <c r="AI243" i="19"/>
  <c r="AP254" i="19"/>
  <c r="AI254" i="19"/>
  <c r="AP283" i="19"/>
  <c r="AI283" i="19"/>
  <c r="AP239" i="19"/>
  <c r="AI239" i="19"/>
  <c r="AI260" i="19"/>
  <c r="AP260" i="19"/>
  <c r="AI281" i="19"/>
  <c r="AS281" i="19" s="1"/>
  <c r="AI248" i="19"/>
  <c r="AI242" i="19"/>
  <c r="AP242" i="19"/>
  <c r="AS287" i="19"/>
  <c r="AS280" i="19"/>
  <c r="AS278" i="19"/>
  <c r="AS250" i="19"/>
  <c r="AS279" i="19"/>
  <c r="AS253" i="19"/>
  <c r="AS291" i="19"/>
  <c r="AS276" i="19"/>
  <c r="AS236" i="19"/>
  <c r="AS252" i="19"/>
  <c r="AS230" i="19"/>
  <c r="AS273" i="19"/>
  <c r="AS268" i="19"/>
  <c r="AS227" i="19"/>
  <c r="AS272" i="19"/>
  <c r="AS241" i="19"/>
  <c r="AS256" i="19"/>
  <c r="AS277" i="19"/>
  <c r="AS263" i="19"/>
  <c r="AS231" i="19"/>
  <c r="AS225" i="19"/>
  <c r="AS240" i="19"/>
  <c r="AS257" i="19"/>
  <c r="AS271" i="19"/>
  <c r="AS251" i="19"/>
  <c r="AS265" i="19"/>
  <c r="AO244" i="19"/>
  <c r="AO277" i="19"/>
  <c r="AO225" i="19"/>
  <c r="AO268" i="19"/>
  <c r="AO270" i="19"/>
  <c r="AO267" i="19"/>
  <c r="AO233" i="19"/>
  <c r="AO235" i="19"/>
  <c r="AO272" i="19"/>
  <c r="AO276" i="19"/>
  <c r="AO282" i="19"/>
  <c r="AO284" i="19"/>
  <c r="AO258" i="19"/>
  <c r="AO251" i="19"/>
  <c r="AO252" i="19"/>
  <c r="AO248" i="19"/>
  <c r="AO229" i="19"/>
  <c r="AO231" i="19"/>
  <c r="AO280" i="19"/>
  <c r="AO254" i="19"/>
  <c r="AO257" i="19"/>
  <c r="AO271" i="19"/>
  <c r="AO237" i="19"/>
  <c r="AO288" i="19"/>
  <c r="AO260" i="19"/>
  <c r="AO241" i="19"/>
  <c r="AO249" i="19"/>
  <c r="AO273" i="19"/>
  <c r="AO226" i="19"/>
  <c r="AO250" i="19"/>
  <c r="AO246" i="19"/>
  <c r="AO265" i="19"/>
  <c r="AO290" i="19"/>
  <c r="AO227" i="19"/>
  <c r="AO232" i="19"/>
  <c r="AO269" i="19"/>
  <c r="AO255" i="19"/>
  <c r="AO236" i="19"/>
  <c r="AO242" i="19"/>
  <c r="AO283" i="19"/>
  <c r="AO247" i="19"/>
  <c r="AO228" i="19"/>
  <c r="AO243" i="19"/>
  <c r="A4" i="19"/>
  <c r="C4" i="19"/>
  <c r="D4" i="19"/>
  <c r="E4" i="19"/>
  <c r="I4" i="19"/>
  <c r="J4" i="19" s="1"/>
  <c r="AG4" i="19" s="1"/>
  <c r="K4" i="19" a="1"/>
  <c r="K4" i="19" s="1"/>
  <c r="L4" i="19" s="1"/>
  <c r="N4" i="19"/>
  <c r="O4" i="19"/>
  <c r="P4" i="19"/>
  <c r="Q4" i="19" s="1"/>
  <c r="T4" i="19"/>
  <c r="W4" i="19"/>
  <c r="X4" i="19"/>
  <c r="Z4" i="19" s="1"/>
  <c r="AA4" i="19"/>
  <c r="AB4" i="19" s="1"/>
  <c r="A5" i="19"/>
  <c r="C5" i="19"/>
  <c r="D5" i="19"/>
  <c r="E5" i="19"/>
  <c r="I5" i="19"/>
  <c r="J5" i="19" s="1"/>
  <c r="AG5" i="19" s="1"/>
  <c r="K5" i="19" a="1"/>
  <c r="K5" i="19" s="1"/>
  <c r="L5" i="19" s="1"/>
  <c r="N5" i="19"/>
  <c r="O5" i="19"/>
  <c r="P5" i="19"/>
  <c r="Q5" i="19" s="1"/>
  <c r="U5" i="19"/>
  <c r="T5" i="19"/>
  <c r="W5" i="19"/>
  <c r="X5" i="19"/>
  <c r="Z5" i="19"/>
  <c r="AA5" i="19"/>
  <c r="AB5" i="19" s="1"/>
  <c r="A6" i="19"/>
  <c r="C6" i="19"/>
  <c r="D6" i="19"/>
  <c r="E6" i="19"/>
  <c r="I6" i="19"/>
  <c r="J6" i="19"/>
  <c r="AG6" i="19" s="1"/>
  <c r="K6" i="19" a="1"/>
  <c r="K6" i="19" s="1"/>
  <c r="L6" i="19" s="1"/>
  <c r="N6" i="19"/>
  <c r="O6" i="19"/>
  <c r="P6" i="19"/>
  <c r="Q6" i="19" s="1"/>
  <c r="U6" i="19"/>
  <c r="T6" i="19"/>
  <c r="W6" i="19"/>
  <c r="X6" i="19"/>
  <c r="Z6" i="19"/>
  <c r="AA6" i="19"/>
  <c r="AB6" i="19" s="1"/>
  <c r="A7" i="19"/>
  <c r="C7" i="19"/>
  <c r="D7" i="19"/>
  <c r="E7" i="19"/>
  <c r="I7" i="19"/>
  <c r="J7" i="19" s="1"/>
  <c r="K7" i="19" a="1"/>
  <c r="K7" i="19" s="1"/>
  <c r="L7" i="19" s="1"/>
  <c r="N7" i="19"/>
  <c r="O7" i="19"/>
  <c r="P7" i="19"/>
  <c r="Q7" i="19" s="1"/>
  <c r="U7" i="19"/>
  <c r="T7" i="19"/>
  <c r="W7" i="19"/>
  <c r="X7" i="19"/>
  <c r="Z7" i="19"/>
  <c r="AA7" i="19"/>
  <c r="AB7" i="19" s="1"/>
  <c r="A8" i="19"/>
  <c r="C8" i="19"/>
  <c r="D8" i="19"/>
  <c r="E8" i="19"/>
  <c r="I8" i="19"/>
  <c r="J8" i="19" s="1"/>
  <c r="K8" i="19" a="1"/>
  <c r="K8" i="19" s="1"/>
  <c r="L8" i="19" s="1"/>
  <c r="N8" i="19"/>
  <c r="O8" i="19"/>
  <c r="P8" i="19"/>
  <c r="Q8" i="19" s="1"/>
  <c r="U8" i="19"/>
  <c r="T8" i="19"/>
  <c r="W8" i="19"/>
  <c r="X8" i="19"/>
  <c r="Z8" i="19"/>
  <c r="AA8" i="19"/>
  <c r="AB8" i="19" s="1"/>
  <c r="A9" i="19"/>
  <c r="C9" i="19"/>
  <c r="D9" i="19"/>
  <c r="E9" i="19"/>
  <c r="I9" i="19"/>
  <c r="J9" i="19" s="1"/>
  <c r="K9" i="19" a="1"/>
  <c r="K9" i="19" s="1"/>
  <c r="L9" i="19" s="1"/>
  <c r="N9" i="19"/>
  <c r="O9" i="19"/>
  <c r="P9" i="19"/>
  <c r="Q9" i="19" s="1"/>
  <c r="T9" i="19"/>
  <c r="W9" i="19"/>
  <c r="X9" i="19"/>
  <c r="Z9" i="19" s="1"/>
  <c r="AA9" i="19"/>
  <c r="AB9" i="19" s="1"/>
  <c r="A10" i="19"/>
  <c r="C10" i="19"/>
  <c r="D10" i="19"/>
  <c r="E10" i="19"/>
  <c r="I10" i="19"/>
  <c r="J10" i="19" s="1"/>
  <c r="K10" i="19" a="1"/>
  <c r="K10" i="19" s="1"/>
  <c r="L10" i="19" s="1"/>
  <c r="N10" i="19"/>
  <c r="O10" i="19"/>
  <c r="P10" i="19"/>
  <c r="Q10" i="19" s="1"/>
  <c r="T10" i="19"/>
  <c r="W10" i="19"/>
  <c r="X10" i="19"/>
  <c r="Z10" i="19" s="1"/>
  <c r="AA10" i="19"/>
  <c r="AB10" i="19" s="1"/>
  <c r="A11" i="19"/>
  <c r="C11" i="19"/>
  <c r="D11" i="19"/>
  <c r="E11" i="19"/>
  <c r="I11" i="19"/>
  <c r="J11" i="19" s="1"/>
  <c r="AG11" i="19" s="1"/>
  <c r="K11" i="19" a="1"/>
  <c r="K11" i="19" s="1"/>
  <c r="L11" i="19" s="1"/>
  <c r="N11" i="19"/>
  <c r="O11" i="19"/>
  <c r="P11" i="19"/>
  <c r="Q11" i="19" s="1"/>
  <c r="U11" i="19"/>
  <c r="T11" i="19"/>
  <c r="W11" i="19"/>
  <c r="X11" i="19"/>
  <c r="Z11" i="19"/>
  <c r="AA11" i="19"/>
  <c r="AB11" i="19" s="1"/>
  <c r="A12" i="19"/>
  <c r="C12" i="19"/>
  <c r="D12" i="19"/>
  <c r="E12" i="19"/>
  <c r="I12" i="19"/>
  <c r="J12" i="19" s="1"/>
  <c r="AG12" i="19" s="1"/>
  <c r="K12" i="19" a="1"/>
  <c r="K12" i="19" s="1"/>
  <c r="L12" i="19" s="1"/>
  <c r="N12" i="19"/>
  <c r="O12" i="19"/>
  <c r="P12" i="19"/>
  <c r="Q12" i="19" s="1"/>
  <c r="U12" i="19"/>
  <c r="T12" i="19"/>
  <c r="W12" i="19"/>
  <c r="X12" i="19"/>
  <c r="Z12" i="19"/>
  <c r="AA12" i="19"/>
  <c r="AB12" i="19" s="1"/>
  <c r="A13" i="19"/>
  <c r="C13" i="19"/>
  <c r="D13" i="19"/>
  <c r="E13" i="19"/>
  <c r="I13" i="19"/>
  <c r="J13" i="19" s="1"/>
  <c r="AG13" i="19" s="1"/>
  <c r="K13" i="19" a="1"/>
  <c r="K13" i="19" s="1"/>
  <c r="L13" i="19" s="1"/>
  <c r="N13" i="19"/>
  <c r="O13" i="19"/>
  <c r="P13" i="19"/>
  <c r="Q13" i="19" s="1"/>
  <c r="U13" i="19"/>
  <c r="T13" i="19"/>
  <c r="W13" i="19"/>
  <c r="X13" i="19"/>
  <c r="Z13" i="19"/>
  <c r="AA13" i="19"/>
  <c r="AB13" i="19" s="1"/>
  <c r="A14" i="19"/>
  <c r="C14" i="19"/>
  <c r="D14" i="19"/>
  <c r="E14" i="19"/>
  <c r="I14" i="19"/>
  <c r="J14" i="19" s="1"/>
  <c r="AG14" i="19" s="1"/>
  <c r="K14" i="19" a="1"/>
  <c r="K14" i="19" s="1"/>
  <c r="L14" i="19" s="1"/>
  <c r="N14" i="19"/>
  <c r="O14" i="19"/>
  <c r="P14" i="19"/>
  <c r="Q14" i="19" s="1"/>
  <c r="T14" i="19"/>
  <c r="W14" i="19"/>
  <c r="X14" i="19"/>
  <c r="Z14" i="19"/>
  <c r="AA14" i="19"/>
  <c r="AB14" i="19" s="1"/>
  <c r="A15" i="19"/>
  <c r="C15" i="19"/>
  <c r="D15" i="19"/>
  <c r="E15" i="19"/>
  <c r="I15" i="19"/>
  <c r="J15" i="19" s="1"/>
  <c r="K15" i="19" a="1"/>
  <c r="K15" i="19" s="1"/>
  <c r="L15" i="19" s="1"/>
  <c r="N15" i="19"/>
  <c r="O15" i="19"/>
  <c r="P15" i="19"/>
  <c r="Q15" i="19" s="1"/>
  <c r="T15" i="19"/>
  <c r="W15" i="19"/>
  <c r="X15" i="19"/>
  <c r="Z15" i="19"/>
  <c r="AA15" i="19"/>
  <c r="AB15" i="19" s="1"/>
  <c r="A16" i="19"/>
  <c r="C16" i="19"/>
  <c r="D16" i="19"/>
  <c r="E16" i="19"/>
  <c r="I16" i="19"/>
  <c r="J16" i="19" s="1"/>
  <c r="AG16" i="19" s="1"/>
  <c r="K16" i="19" a="1"/>
  <c r="K16" i="19" s="1"/>
  <c r="L16" i="19" s="1"/>
  <c r="N16" i="19"/>
  <c r="O16" i="19"/>
  <c r="P16" i="19"/>
  <c r="Q16" i="19" s="1"/>
  <c r="U16" i="19"/>
  <c r="T16" i="19"/>
  <c r="W16" i="19"/>
  <c r="X16" i="19"/>
  <c r="Z16" i="19"/>
  <c r="AA16" i="19"/>
  <c r="AB16" i="19" s="1"/>
  <c r="A17" i="19"/>
  <c r="C17" i="19"/>
  <c r="D17" i="19"/>
  <c r="E17" i="19"/>
  <c r="I17" i="19"/>
  <c r="J17" i="19" s="1"/>
  <c r="K17" i="19" a="1"/>
  <c r="K17" i="19" s="1"/>
  <c r="L17" i="19" s="1"/>
  <c r="N17" i="19"/>
  <c r="O17" i="19"/>
  <c r="P17" i="19"/>
  <c r="Q17" i="19" s="1"/>
  <c r="U17" i="19"/>
  <c r="T17" i="19"/>
  <c r="W17" i="19"/>
  <c r="X17" i="19"/>
  <c r="Z17" i="19" s="1"/>
  <c r="AA17" i="19"/>
  <c r="AB17" i="19" s="1"/>
  <c r="A18" i="19"/>
  <c r="C18" i="19"/>
  <c r="D18" i="19"/>
  <c r="E18" i="19"/>
  <c r="I18" i="19"/>
  <c r="J18" i="19" s="1"/>
  <c r="K18" i="19" a="1"/>
  <c r="K18" i="19" s="1"/>
  <c r="L18" i="19" s="1"/>
  <c r="N18" i="19"/>
  <c r="O18" i="19"/>
  <c r="P18" i="19"/>
  <c r="Q18" i="19" s="1"/>
  <c r="U18" i="19"/>
  <c r="T18" i="19"/>
  <c r="W18" i="19"/>
  <c r="X18" i="19"/>
  <c r="Z18" i="19" s="1"/>
  <c r="AA18" i="19"/>
  <c r="AB18" i="19" s="1"/>
  <c r="A19" i="19"/>
  <c r="C19" i="19"/>
  <c r="D19" i="19"/>
  <c r="E19" i="19"/>
  <c r="I19" i="19"/>
  <c r="J19" i="19" s="1"/>
  <c r="K19" i="19" a="1"/>
  <c r="K19" i="19" s="1"/>
  <c r="L19" i="19" s="1"/>
  <c r="N19" i="19"/>
  <c r="O19" i="19"/>
  <c r="P19" i="19"/>
  <c r="Q19" i="19" s="1"/>
  <c r="T19" i="19"/>
  <c r="W19" i="19"/>
  <c r="X19" i="19"/>
  <c r="Z19" i="19" s="1"/>
  <c r="AA19" i="19"/>
  <c r="AB19" i="19" s="1"/>
  <c r="A20" i="19"/>
  <c r="C20" i="19"/>
  <c r="D20" i="19"/>
  <c r="E20" i="19"/>
  <c r="I20" i="19"/>
  <c r="J20" i="19" s="1"/>
  <c r="AG20" i="19" s="1"/>
  <c r="K20" i="19" a="1"/>
  <c r="K20" i="19" s="1"/>
  <c r="L20" i="19" s="1"/>
  <c r="N20" i="19"/>
  <c r="O20" i="19"/>
  <c r="P20" i="19"/>
  <c r="Q20" i="19" s="1"/>
  <c r="T20" i="19"/>
  <c r="W20" i="19"/>
  <c r="X20" i="19"/>
  <c r="Z20" i="19"/>
  <c r="AA20" i="19"/>
  <c r="AB20" i="19" s="1"/>
  <c r="A21" i="19"/>
  <c r="C21" i="19"/>
  <c r="D21" i="19"/>
  <c r="E21" i="19"/>
  <c r="I21" i="19"/>
  <c r="J21" i="19" s="1"/>
  <c r="AG21" i="19" s="1"/>
  <c r="K21" i="19" a="1"/>
  <c r="K21" i="19" s="1"/>
  <c r="L21" i="19" s="1"/>
  <c r="N21" i="19"/>
  <c r="O21" i="19"/>
  <c r="P21" i="19"/>
  <c r="Q21" i="19" s="1"/>
  <c r="T21" i="19"/>
  <c r="W21" i="19"/>
  <c r="X21" i="19"/>
  <c r="Z21" i="19"/>
  <c r="AA21" i="19"/>
  <c r="AB21" i="19" s="1"/>
  <c r="A22" i="19"/>
  <c r="C22" i="19"/>
  <c r="D22" i="19"/>
  <c r="E22" i="19"/>
  <c r="I22" i="19"/>
  <c r="J22" i="19" s="1"/>
  <c r="AG22" i="19" s="1"/>
  <c r="K22" i="19" a="1"/>
  <c r="K22" i="19" s="1"/>
  <c r="L22" i="19" s="1"/>
  <c r="N22" i="19"/>
  <c r="O22" i="19"/>
  <c r="P22" i="19"/>
  <c r="Q22" i="19" s="1"/>
  <c r="U22" i="19"/>
  <c r="T22" i="19"/>
  <c r="W22" i="19"/>
  <c r="X22" i="19"/>
  <c r="Z22" i="19"/>
  <c r="AA22" i="19"/>
  <c r="AB22" i="19" s="1"/>
  <c r="A23" i="19"/>
  <c r="C23" i="19"/>
  <c r="D23" i="19"/>
  <c r="E23" i="19"/>
  <c r="I23" i="19"/>
  <c r="J23" i="19" s="1"/>
  <c r="AG23" i="19" s="1"/>
  <c r="K23" i="19" a="1"/>
  <c r="K23" i="19" s="1"/>
  <c r="L23" i="19" s="1"/>
  <c r="N23" i="19"/>
  <c r="O23" i="19"/>
  <c r="P23" i="19"/>
  <c r="Q23" i="19" s="1"/>
  <c r="U23" i="19"/>
  <c r="T23" i="19"/>
  <c r="W23" i="19"/>
  <c r="X23" i="19"/>
  <c r="Z23" i="19"/>
  <c r="AA23" i="19"/>
  <c r="AB23" i="19" s="1"/>
  <c r="A24" i="19"/>
  <c r="C24" i="19"/>
  <c r="D24" i="19"/>
  <c r="E24" i="19"/>
  <c r="I24" i="19"/>
  <c r="J24" i="19" s="1"/>
  <c r="AG24" i="19" s="1"/>
  <c r="K24" i="19" a="1"/>
  <c r="K24" i="19" s="1"/>
  <c r="L24" i="19" s="1"/>
  <c r="N24" i="19"/>
  <c r="O24" i="19"/>
  <c r="P24" i="19"/>
  <c r="Q24" i="19" s="1"/>
  <c r="T24" i="19"/>
  <c r="W24" i="19"/>
  <c r="X24" i="19"/>
  <c r="Z24" i="19" s="1"/>
  <c r="AA24" i="19"/>
  <c r="AB24" i="19" s="1"/>
  <c r="A25" i="19"/>
  <c r="C25" i="19"/>
  <c r="D25" i="19"/>
  <c r="E25" i="19"/>
  <c r="I25" i="19"/>
  <c r="J25" i="19"/>
  <c r="AG25" i="19" s="1"/>
  <c r="K25" i="19" a="1"/>
  <c r="K25" i="19" s="1"/>
  <c r="L25" i="19" s="1"/>
  <c r="N25" i="19"/>
  <c r="O25" i="19"/>
  <c r="P25" i="19"/>
  <c r="Q25" i="19" s="1"/>
  <c r="U25" i="19"/>
  <c r="T25" i="19"/>
  <c r="W25" i="19"/>
  <c r="X25" i="19"/>
  <c r="Z25" i="19" s="1"/>
  <c r="AA25" i="19"/>
  <c r="AB25" i="19" s="1"/>
  <c r="A26" i="19"/>
  <c r="C26" i="19"/>
  <c r="D26" i="19"/>
  <c r="E26" i="19"/>
  <c r="I26" i="19"/>
  <c r="J26" i="19" s="1"/>
  <c r="K26" i="19" a="1"/>
  <c r="K26" i="19" s="1"/>
  <c r="L26" i="19" s="1"/>
  <c r="N26" i="19"/>
  <c r="O26" i="19"/>
  <c r="P26" i="19"/>
  <c r="Q26" i="19" s="1"/>
  <c r="T26" i="19"/>
  <c r="W26" i="19"/>
  <c r="X26" i="19"/>
  <c r="Z26" i="19" s="1"/>
  <c r="AA26" i="19"/>
  <c r="AB26" i="19" s="1"/>
  <c r="A27" i="19"/>
  <c r="C27" i="19"/>
  <c r="D27" i="19"/>
  <c r="E27" i="19"/>
  <c r="I27" i="19"/>
  <c r="J27" i="19" s="1"/>
  <c r="AG27" i="19" s="1"/>
  <c r="K27" i="19" a="1"/>
  <c r="K27" i="19" s="1"/>
  <c r="L27" i="19" s="1"/>
  <c r="N27" i="19"/>
  <c r="O27" i="19"/>
  <c r="P27" i="19"/>
  <c r="Q27" i="19" s="1"/>
  <c r="U27" i="19"/>
  <c r="T27" i="19"/>
  <c r="W27" i="19"/>
  <c r="X27" i="19"/>
  <c r="Z27" i="19" s="1"/>
  <c r="AA27" i="19"/>
  <c r="AB27" i="19" s="1"/>
  <c r="A28" i="19"/>
  <c r="C28" i="19"/>
  <c r="D28" i="19"/>
  <c r="E28" i="19"/>
  <c r="I28" i="19"/>
  <c r="J28" i="19" s="1"/>
  <c r="AG28" i="19" s="1"/>
  <c r="K28" i="19" a="1"/>
  <c r="K28" i="19" s="1"/>
  <c r="L28" i="19" s="1"/>
  <c r="N28" i="19"/>
  <c r="O28" i="19"/>
  <c r="P28" i="19"/>
  <c r="Q28" i="19" s="1"/>
  <c r="U28" i="19"/>
  <c r="T28" i="19"/>
  <c r="W28" i="19"/>
  <c r="X28" i="19"/>
  <c r="Z28" i="19" s="1"/>
  <c r="AA28" i="19"/>
  <c r="AB28" i="19" s="1"/>
  <c r="A29" i="19"/>
  <c r="C29" i="19"/>
  <c r="D29" i="19"/>
  <c r="E29" i="19"/>
  <c r="I29" i="19"/>
  <c r="J29" i="19" s="1"/>
  <c r="AG29" i="19" s="1"/>
  <c r="K29" i="19" a="1"/>
  <c r="K29" i="19" s="1"/>
  <c r="L29" i="19" s="1"/>
  <c r="N29" i="19"/>
  <c r="O29" i="19"/>
  <c r="P29" i="19"/>
  <c r="Q29" i="19" s="1"/>
  <c r="U29" i="19"/>
  <c r="T29" i="19"/>
  <c r="W29" i="19"/>
  <c r="X29" i="19"/>
  <c r="Z29" i="19" s="1"/>
  <c r="AA29" i="19"/>
  <c r="AB29" i="19" s="1"/>
  <c r="A30" i="19"/>
  <c r="C30" i="19"/>
  <c r="D30" i="19"/>
  <c r="E30" i="19"/>
  <c r="I30" i="19"/>
  <c r="J30" i="19" s="1"/>
  <c r="K30" i="19" a="1"/>
  <c r="K30" i="19" s="1"/>
  <c r="L30" i="19" s="1"/>
  <c r="N30" i="19"/>
  <c r="O30" i="19"/>
  <c r="P30" i="19"/>
  <c r="Q30" i="19" s="1"/>
  <c r="T30" i="19"/>
  <c r="W30" i="19"/>
  <c r="X30" i="19"/>
  <c r="Z30" i="19" s="1"/>
  <c r="AA30" i="19"/>
  <c r="AB30" i="19" s="1"/>
  <c r="A31" i="19"/>
  <c r="C31" i="19"/>
  <c r="D31" i="19"/>
  <c r="E31" i="19"/>
  <c r="I31" i="19"/>
  <c r="J31" i="19" s="1"/>
  <c r="AG31" i="19" s="1"/>
  <c r="K31" i="19" a="1"/>
  <c r="K31" i="19" s="1"/>
  <c r="L31" i="19" s="1"/>
  <c r="N31" i="19"/>
  <c r="O31" i="19"/>
  <c r="P31" i="19"/>
  <c r="Q31" i="19" s="1"/>
  <c r="U31" i="19"/>
  <c r="T31" i="19"/>
  <c r="W31" i="19"/>
  <c r="X31" i="19"/>
  <c r="Z31" i="19"/>
  <c r="AA31" i="19"/>
  <c r="AB31" i="19" s="1"/>
  <c r="A32" i="19"/>
  <c r="C32" i="19"/>
  <c r="D32" i="19"/>
  <c r="E32" i="19"/>
  <c r="I32" i="19"/>
  <c r="J32" i="19" s="1"/>
  <c r="AG32" i="19" s="1"/>
  <c r="K32" i="19" a="1"/>
  <c r="K32" i="19" s="1"/>
  <c r="L32" i="19" s="1"/>
  <c r="N32" i="19"/>
  <c r="O32" i="19"/>
  <c r="P32" i="19"/>
  <c r="Q32" i="19" s="1"/>
  <c r="U32" i="19"/>
  <c r="T32" i="19"/>
  <c r="W32" i="19"/>
  <c r="X32" i="19"/>
  <c r="Z32" i="19"/>
  <c r="AA32" i="19"/>
  <c r="AB32" i="19" s="1"/>
  <c r="A33" i="19"/>
  <c r="C33" i="19"/>
  <c r="D33" i="19"/>
  <c r="E33" i="19"/>
  <c r="I33" i="19"/>
  <c r="J33" i="19" s="1"/>
  <c r="K33" i="19" a="1"/>
  <c r="K33" i="19" s="1"/>
  <c r="L33" i="19" s="1"/>
  <c r="N33" i="19"/>
  <c r="O33" i="19"/>
  <c r="P33" i="19"/>
  <c r="Q33" i="19" s="1"/>
  <c r="U33" i="19"/>
  <c r="T33" i="19"/>
  <c r="W33" i="19"/>
  <c r="X33" i="19"/>
  <c r="Z33" i="19" s="1"/>
  <c r="AA33" i="19"/>
  <c r="AB33" i="19" s="1"/>
  <c r="A34" i="19"/>
  <c r="C34" i="19"/>
  <c r="D34" i="19"/>
  <c r="E34" i="19"/>
  <c r="I34" i="19"/>
  <c r="J34" i="19" s="1"/>
  <c r="AG34" i="19" s="1"/>
  <c r="K34" i="19" a="1"/>
  <c r="K34" i="19" s="1"/>
  <c r="L34" i="19" s="1"/>
  <c r="N34" i="19"/>
  <c r="O34" i="19"/>
  <c r="P34" i="19"/>
  <c r="Q34" i="19" s="1"/>
  <c r="U34" i="19"/>
  <c r="T34" i="19"/>
  <c r="W34" i="19"/>
  <c r="X34" i="19"/>
  <c r="Z34" i="19" s="1"/>
  <c r="AA34" i="19"/>
  <c r="AB34" i="19" s="1"/>
  <c r="A35" i="19"/>
  <c r="C35" i="19"/>
  <c r="D35" i="19"/>
  <c r="E35" i="19"/>
  <c r="I35" i="19"/>
  <c r="J35" i="19" s="1"/>
  <c r="AG35" i="19" s="1"/>
  <c r="K35" i="19" a="1"/>
  <c r="K35" i="19" s="1"/>
  <c r="L35" i="19" s="1"/>
  <c r="N35" i="19"/>
  <c r="O35" i="19"/>
  <c r="P35" i="19"/>
  <c r="Q35" i="19" s="1"/>
  <c r="U35" i="19"/>
  <c r="T35" i="19"/>
  <c r="W35" i="19"/>
  <c r="X35" i="19"/>
  <c r="Z35" i="19" s="1"/>
  <c r="AA35" i="19"/>
  <c r="AB35" i="19" s="1"/>
  <c r="A36" i="19"/>
  <c r="C36" i="19"/>
  <c r="D36" i="19"/>
  <c r="E36" i="19"/>
  <c r="I36" i="19"/>
  <c r="J36" i="19" s="1"/>
  <c r="K36" i="19" a="1"/>
  <c r="K36" i="19" s="1"/>
  <c r="L36" i="19" s="1"/>
  <c r="N36" i="19"/>
  <c r="O36" i="19"/>
  <c r="P36" i="19"/>
  <c r="Q36" i="19" s="1"/>
  <c r="T36" i="19"/>
  <c r="W36" i="19"/>
  <c r="X36" i="19"/>
  <c r="Z36" i="19"/>
  <c r="AA36" i="19"/>
  <c r="AB36" i="19" s="1"/>
  <c r="A37" i="19"/>
  <c r="C37" i="19"/>
  <c r="D37" i="19"/>
  <c r="E37" i="19"/>
  <c r="I37" i="19"/>
  <c r="J37" i="19" s="1"/>
  <c r="AG37" i="19" s="1"/>
  <c r="K37" i="19" a="1"/>
  <c r="K37" i="19" s="1"/>
  <c r="L37" i="19" s="1"/>
  <c r="N37" i="19"/>
  <c r="O37" i="19"/>
  <c r="P37" i="19"/>
  <c r="Q37" i="19" s="1"/>
  <c r="U37" i="19"/>
  <c r="T37" i="19"/>
  <c r="W37" i="19"/>
  <c r="X37" i="19"/>
  <c r="Z37" i="19" s="1"/>
  <c r="AA37" i="19"/>
  <c r="AB37" i="19" s="1"/>
  <c r="A38" i="19"/>
  <c r="C38" i="19"/>
  <c r="D38" i="19"/>
  <c r="E38" i="19"/>
  <c r="I38" i="19"/>
  <c r="J38" i="19" s="1"/>
  <c r="K38" i="19" a="1"/>
  <c r="K38" i="19" s="1"/>
  <c r="L38" i="19" s="1"/>
  <c r="N38" i="19"/>
  <c r="O38" i="19"/>
  <c r="P38" i="19"/>
  <c r="Q38" i="19" s="1"/>
  <c r="T38" i="19"/>
  <c r="W38" i="19"/>
  <c r="X38" i="19"/>
  <c r="Z38" i="19" s="1"/>
  <c r="AA38" i="19"/>
  <c r="AB38" i="19" s="1"/>
  <c r="A39" i="19"/>
  <c r="C39" i="19"/>
  <c r="D39" i="19"/>
  <c r="E39" i="19"/>
  <c r="I39" i="19"/>
  <c r="J39" i="19" s="1"/>
  <c r="AG39" i="19" s="1"/>
  <c r="K39" i="19" a="1"/>
  <c r="K39" i="19" s="1"/>
  <c r="L39" i="19" s="1"/>
  <c r="N39" i="19"/>
  <c r="O39" i="19"/>
  <c r="P39" i="19"/>
  <c r="Q39" i="19" s="1"/>
  <c r="U39" i="19"/>
  <c r="T39" i="19"/>
  <c r="W39" i="19"/>
  <c r="X39" i="19"/>
  <c r="Z39" i="19"/>
  <c r="AA39" i="19"/>
  <c r="AB39" i="19" s="1"/>
  <c r="A40" i="19"/>
  <c r="C40" i="19"/>
  <c r="D40" i="19"/>
  <c r="E40" i="19"/>
  <c r="I40" i="19"/>
  <c r="J40" i="19" s="1"/>
  <c r="K40" i="19" a="1"/>
  <c r="K40" i="19" s="1"/>
  <c r="L40" i="19" s="1"/>
  <c r="N40" i="19"/>
  <c r="O40" i="19"/>
  <c r="P40" i="19"/>
  <c r="Q40" i="19" s="1"/>
  <c r="U40" i="19"/>
  <c r="T40" i="19"/>
  <c r="W40" i="19"/>
  <c r="X40" i="19"/>
  <c r="Z40" i="19"/>
  <c r="AA40" i="19"/>
  <c r="AB40" i="19" s="1"/>
  <c r="A41" i="19"/>
  <c r="C41" i="19"/>
  <c r="D41" i="19"/>
  <c r="E41" i="19"/>
  <c r="I41" i="19"/>
  <c r="J41" i="19" s="1"/>
  <c r="AG41" i="19" s="1"/>
  <c r="K41" i="19" a="1"/>
  <c r="K41" i="19" s="1"/>
  <c r="L41" i="19" s="1"/>
  <c r="N41" i="19"/>
  <c r="O41" i="19"/>
  <c r="P41" i="19"/>
  <c r="Q41" i="19" s="1"/>
  <c r="U41" i="19"/>
  <c r="T41" i="19"/>
  <c r="W41" i="19"/>
  <c r="X41" i="19"/>
  <c r="Z41" i="19" s="1"/>
  <c r="AA41" i="19"/>
  <c r="AB41" i="19" s="1"/>
  <c r="A42" i="19"/>
  <c r="C42" i="19"/>
  <c r="D42" i="19"/>
  <c r="E42" i="19"/>
  <c r="I42" i="19"/>
  <c r="J42" i="19" s="1"/>
  <c r="K42" i="19" a="1"/>
  <c r="K42" i="19" s="1"/>
  <c r="L42" i="19" s="1"/>
  <c r="N42" i="19"/>
  <c r="O42" i="19"/>
  <c r="P42" i="19"/>
  <c r="Q42" i="19" s="1"/>
  <c r="U42" i="19"/>
  <c r="T42" i="19"/>
  <c r="W42" i="19"/>
  <c r="X42" i="19"/>
  <c r="Z42" i="19" s="1"/>
  <c r="AA42" i="19"/>
  <c r="AB42" i="19" s="1"/>
  <c r="A43" i="19"/>
  <c r="C43" i="19"/>
  <c r="D43" i="19"/>
  <c r="E43" i="19"/>
  <c r="I43" i="19"/>
  <c r="J43" i="19" s="1"/>
  <c r="AG43" i="19" s="1"/>
  <c r="K43" i="19" a="1"/>
  <c r="K43" i="19" s="1"/>
  <c r="L43" i="19" s="1"/>
  <c r="N43" i="19"/>
  <c r="O43" i="19"/>
  <c r="P43" i="19"/>
  <c r="Q43" i="19" s="1"/>
  <c r="T43" i="19"/>
  <c r="W43" i="19"/>
  <c r="X43" i="19"/>
  <c r="Z43" i="19" s="1"/>
  <c r="AA43" i="19"/>
  <c r="AB43" i="19" s="1"/>
  <c r="A44" i="19"/>
  <c r="C44" i="19"/>
  <c r="D44" i="19"/>
  <c r="E44" i="19"/>
  <c r="I44" i="19"/>
  <c r="J44" i="19" s="1"/>
  <c r="K44" i="19" a="1"/>
  <c r="K44" i="19" s="1"/>
  <c r="L44" i="19" s="1"/>
  <c r="N44" i="19"/>
  <c r="O44" i="19"/>
  <c r="P44" i="19"/>
  <c r="Q44" i="19" s="1"/>
  <c r="T44" i="19"/>
  <c r="W44" i="19"/>
  <c r="X44" i="19"/>
  <c r="Z44" i="19" s="1"/>
  <c r="AA44" i="19"/>
  <c r="AB44" i="19" s="1"/>
  <c r="A45" i="19"/>
  <c r="C45" i="19"/>
  <c r="D45" i="19"/>
  <c r="E45" i="19"/>
  <c r="I45" i="19"/>
  <c r="J45" i="19" s="1"/>
  <c r="K45" i="19" a="1"/>
  <c r="K45" i="19" s="1"/>
  <c r="L45" i="19" s="1"/>
  <c r="N45" i="19"/>
  <c r="O45" i="19"/>
  <c r="P45" i="19"/>
  <c r="Q45" i="19" s="1"/>
  <c r="U45" i="19"/>
  <c r="T45" i="19"/>
  <c r="W45" i="19"/>
  <c r="X45" i="19"/>
  <c r="Z45" i="19" s="1"/>
  <c r="AA45" i="19"/>
  <c r="AB45" i="19" s="1"/>
  <c r="A46" i="19"/>
  <c r="C46" i="19"/>
  <c r="D46" i="19"/>
  <c r="E46" i="19"/>
  <c r="I46" i="19"/>
  <c r="J46" i="19" s="1"/>
  <c r="K46" i="19" a="1"/>
  <c r="K46" i="19" s="1"/>
  <c r="L46" i="19" s="1"/>
  <c r="N46" i="19"/>
  <c r="O46" i="19"/>
  <c r="P46" i="19"/>
  <c r="Q46" i="19" s="1"/>
  <c r="U46" i="19"/>
  <c r="T46" i="19"/>
  <c r="W46" i="19"/>
  <c r="X46" i="19"/>
  <c r="Z46" i="19" s="1"/>
  <c r="Y46" i="19" s="1"/>
  <c r="AA46" i="19"/>
  <c r="AB46" i="19" s="1"/>
  <c r="A47" i="19"/>
  <c r="C47" i="19"/>
  <c r="D47" i="19"/>
  <c r="E47" i="19"/>
  <c r="I47" i="19"/>
  <c r="J47" i="19" s="1"/>
  <c r="AG47" i="19" s="1"/>
  <c r="K47" i="19" a="1"/>
  <c r="K47" i="19" s="1"/>
  <c r="L47" i="19" s="1"/>
  <c r="N47" i="19"/>
  <c r="O47" i="19"/>
  <c r="P47" i="19"/>
  <c r="Q47" i="19" s="1"/>
  <c r="U47" i="19"/>
  <c r="T47" i="19"/>
  <c r="W47" i="19"/>
  <c r="X47" i="19"/>
  <c r="Z47" i="19"/>
  <c r="AA47" i="19"/>
  <c r="AB47" i="19" s="1"/>
  <c r="A48" i="19"/>
  <c r="C48" i="19"/>
  <c r="D48" i="19"/>
  <c r="E48" i="19"/>
  <c r="I48" i="19"/>
  <c r="J48" i="19" s="1"/>
  <c r="K48" i="19" a="1"/>
  <c r="K48" i="19" s="1"/>
  <c r="N48" i="19"/>
  <c r="O48" i="19"/>
  <c r="P48" i="19"/>
  <c r="Q48" i="19" s="1"/>
  <c r="U48" i="19"/>
  <c r="T48" i="19"/>
  <c r="W48" i="19"/>
  <c r="X48" i="19"/>
  <c r="Z48" i="19"/>
  <c r="AA48" i="19"/>
  <c r="AB48" i="19" s="1"/>
  <c r="A49" i="19"/>
  <c r="C49" i="19"/>
  <c r="D49" i="19"/>
  <c r="E49" i="19"/>
  <c r="I49" i="19"/>
  <c r="J49" i="19" s="1"/>
  <c r="K49" i="19" a="1"/>
  <c r="K49" i="19" s="1"/>
  <c r="L49" i="19" s="1"/>
  <c r="N49" i="19"/>
  <c r="O49" i="19"/>
  <c r="P49" i="19"/>
  <c r="Q49" i="19" s="1"/>
  <c r="U49" i="19"/>
  <c r="T49" i="19"/>
  <c r="W49" i="19"/>
  <c r="X49" i="19"/>
  <c r="Z49" i="19"/>
  <c r="AA49" i="19"/>
  <c r="AB49" i="19" s="1"/>
  <c r="A50" i="19"/>
  <c r="C50" i="19"/>
  <c r="D50" i="19"/>
  <c r="E50" i="19"/>
  <c r="I50" i="19"/>
  <c r="J50" i="19" s="1"/>
  <c r="K50" i="19" a="1"/>
  <c r="K50" i="19" s="1"/>
  <c r="L50" i="19" s="1"/>
  <c r="N50" i="19"/>
  <c r="O50" i="19"/>
  <c r="P50" i="19"/>
  <c r="Q50" i="19" s="1"/>
  <c r="V50" i="19"/>
  <c r="T50" i="19"/>
  <c r="W50" i="19"/>
  <c r="X50" i="19"/>
  <c r="Z50" i="19"/>
  <c r="AA50" i="19"/>
  <c r="AB50" i="19" s="1"/>
  <c r="A51" i="19"/>
  <c r="C51" i="19"/>
  <c r="D51" i="19"/>
  <c r="E51" i="19"/>
  <c r="I51" i="19"/>
  <c r="J51" i="19" s="1"/>
  <c r="K51" i="19" a="1"/>
  <c r="K51" i="19" s="1"/>
  <c r="L51" i="19" s="1"/>
  <c r="N51" i="19"/>
  <c r="O51" i="19"/>
  <c r="P51" i="19"/>
  <c r="Q51" i="19" s="1"/>
  <c r="U51" i="19"/>
  <c r="T51" i="19"/>
  <c r="W51" i="19"/>
  <c r="X51" i="19"/>
  <c r="Z51" i="19"/>
  <c r="AA51" i="19"/>
  <c r="AB51" i="19" s="1"/>
  <c r="A52" i="19"/>
  <c r="C52" i="19"/>
  <c r="D52" i="19"/>
  <c r="E52" i="19"/>
  <c r="I52" i="19"/>
  <c r="J52" i="19" s="1"/>
  <c r="K52" i="19" a="1"/>
  <c r="K52" i="19" s="1"/>
  <c r="L52" i="19" s="1"/>
  <c r="N52" i="19"/>
  <c r="O52" i="19"/>
  <c r="P52" i="19"/>
  <c r="Q52" i="19" s="1"/>
  <c r="U52" i="19"/>
  <c r="T52" i="19"/>
  <c r="W52" i="19"/>
  <c r="X52" i="19"/>
  <c r="Z52" i="19"/>
  <c r="AA52" i="19"/>
  <c r="AB52" i="19" s="1"/>
  <c r="A53" i="19"/>
  <c r="C53" i="19"/>
  <c r="D53" i="19"/>
  <c r="E53" i="19"/>
  <c r="I53" i="19"/>
  <c r="J53" i="19" s="1"/>
  <c r="AG53" i="19" s="1"/>
  <c r="K53" i="19" a="1"/>
  <c r="K53" i="19" s="1"/>
  <c r="L53" i="19" s="1"/>
  <c r="N53" i="19"/>
  <c r="O53" i="19"/>
  <c r="P53" i="19"/>
  <c r="Q53" i="19" s="1"/>
  <c r="T53" i="19"/>
  <c r="W53" i="19"/>
  <c r="X53" i="19"/>
  <c r="Z53" i="19"/>
  <c r="AA53" i="19"/>
  <c r="AB53" i="19" s="1"/>
  <c r="A54" i="19"/>
  <c r="C54" i="19"/>
  <c r="D54" i="19"/>
  <c r="E54" i="19"/>
  <c r="I54" i="19"/>
  <c r="J54" i="19" s="1"/>
  <c r="AG54" i="19" s="1"/>
  <c r="K54" i="19" a="1"/>
  <c r="K54" i="19" s="1"/>
  <c r="L54" i="19" s="1"/>
  <c r="N54" i="19"/>
  <c r="O54" i="19"/>
  <c r="P54" i="19"/>
  <c r="Q54" i="19" s="1"/>
  <c r="T54" i="19"/>
  <c r="W54" i="19"/>
  <c r="X54" i="19"/>
  <c r="Z54" i="19" s="1"/>
  <c r="AA54" i="19"/>
  <c r="AB54" i="19" s="1"/>
  <c r="A55" i="19"/>
  <c r="C55" i="19"/>
  <c r="D55" i="19"/>
  <c r="E55" i="19"/>
  <c r="I55" i="19"/>
  <c r="J55" i="19" s="1"/>
  <c r="K55" i="19" a="1"/>
  <c r="K55" i="19" s="1"/>
  <c r="L55" i="19" s="1"/>
  <c r="N55" i="19"/>
  <c r="O55" i="19"/>
  <c r="P55" i="19"/>
  <c r="Q55" i="19" s="1"/>
  <c r="U55" i="19"/>
  <c r="T55" i="19"/>
  <c r="W55" i="19"/>
  <c r="X55" i="19"/>
  <c r="Z55" i="19" s="1"/>
  <c r="AA55" i="19"/>
  <c r="AB55" i="19" s="1"/>
  <c r="A56" i="19"/>
  <c r="C56" i="19"/>
  <c r="D56" i="19"/>
  <c r="E56" i="19"/>
  <c r="I56" i="19"/>
  <c r="J56" i="19" s="1"/>
  <c r="K56" i="19" a="1"/>
  <c r="K56" i="19" s="1"/>
  <c r="L56" i="19" s="1"/>
  <c r="N56" i="19"/>
  <c r="O56" i="19"/>
  <c r="P56" i="19"/>
  <c r="Q56" i="19" s="1"/>
  <c r="U56" i="19"/>
  <c r="T56" i="19"/>
  <c r="W56" i="19"/>
  <c r="X56" i="19"/>
  <c r="Z56" i="19"/>
  <c r="AA56" i="19"/>
  <c r="AB56" i="19" s="1"/>
  <c r="A57" i="19"/>
  <c r="C57" i="19"/>
  <c r="D57" i="19"/>
  <c r="E57" i="19"/>
  <c r="I57" i="19"/>
  <c r="J57" i="19" s="1"/>
  <c r="AG57" i="19" s="1"/>
  <c r="K57" i="19" a="1"/>
  <c r="K57" i="19" s="1"/>
  <c r="L57" i="19" s="1"/>
  <c r="N57" i="19"/>
  <c r="O57" i="19"/>
  <c r="P57" i="19"/>
  <c r="Q57" i="19" s="1"/>
  <c r="U57" i="19"/>
  <c r="T57" i="19"/>
  <c r="W57" i="19"/>
  <c r="X57" i="19"/>
  <c r="Z57" i="19"/>
  <c r="AA57" i="19"/>
  <c r="AB57" i="19" s="1"/>
  <c r="A58" i="19"/>
  <c r="C58" i="19"/>
  <c r="D58" i="19"/>
  <c r="E58" i="19"/>
  <c r="I58" i="19"/>
  <c r="J58" i="19" s="1"/>
  <c r="K58" i="19" a="1"/>
  <c r="K58" i="19" s="1"/>
  <c r="L58" i="19" s="1"/>
  <c r="N58" i="19"/>
  <c r="O58" i="19"/>
  <c r="P58" i="19"/>
  <c r="Q58" i="19" s="1"/>
  <c r="T58" i="19"/>
  <c r="W58" i="19"/>
  <c r="X58" i="19"/>
  <c r="Z58" i="19" s="1"/>
  <c r="AA58" i="19"/>
  <c r="AB58" i="19" s="1"/>
  <c r="A59" i="19"/>
  <c r="C59" i="19"/>
  <c r="D59" i="19"/>
  <c r="E59" i="19"/>
  <c r="I59" i="19"/>
  <c r="J59" i="19" s="1"/>
  <c r="AG59" i="19" s="1"/>
  <c r="K59" i="19" a="1"/>
  <c r="K59" i="19" s="1"/>
  <c r="L59" i="19" s="1"/>
  <c r="N59" i="19"/>
  <c r="O59" i="19"/>
  <c r="P59" i="19"/>
  <c r="Q59" i="19" s="1"/>
  <c r="U59" i="19"/>
  <c r="T59" i="19"/>
  <c r="W59" i="19"/>
  <c r="X59" i="19"/>
  <c r="Z59" i="19" s="1"/>
  <c r="AA59" i="19"/>
  <c r="AB59" i="19" s="1"/>
  <c r="A60" i="19"/>
  <c r="C60" i="19"/>
  <c r="D60" i="19"/>
  <c r="E60" i="19"/>
  <c r="I60" i="19"/>
  <c r="J60" i="19" s="1"/>
  <c r="K60" i="19" a="1"/>
  <c r="K60" i="19" s="1"/>
  <c r="L60" i="19" s="1"/>
  <c r="N60" i="19"/>
  <c r="O60" i="19"/>
  <c r="P60" i="19"/>
  <c r="Q60" i="19" s="1"/>
  <c r="T60" i="19"/>
  <c r="W60" i="19"/>
  <c r="X60" i="19"/>
  <c r="Z60" i="19"/>
  <c r="AA60" i="19"/>
  <c r="AB60" i="19" s="1"/>
  <c r="A61" i="19"/>
  <c r="C61" i="19"/>
  <c r="D61" i="19"/>
  <c r="E61" i="19"/>
  <c r="I61" i="19"/>
  <c r="J61" i="19" s="1"/>
  <c r="AG61" i="19" s="1"/>
  <c r="K61" i="19" a="1"/>
  <c r="K61" i="19" s="1"/>
  <c r="L61" i="19" s="1"/>
  <c r="N61" i="19"/>
  <c r="O61" i="19"/>
  <c r="P61" i="19"/>
  <c r="Q61" i="19" s="1"/>
  <c r="U61" i="19"/>
  <c r="T61" i="19"/>
  <c r="W61" i="19"/>
  <c r="X61" i="19"/>
  <c r="Z61" i="19"/>
  <c r="AA61" i="19"/>
  <c r="AB61" i="19" s="1"/>
  <c r="A62" i="19"/>
  <c r="C62" i="19"/>
  <c r="D62" i="19"/>
  <c r="E62" i="19"/>
  <c r="I62" i="19"/>
  <c r="J62" i="19" s="1"/>
  <c r="K62" i="19" a="1"/>
  <c r="K62" i="19" s="1"/>
  <c r="L62" i="19" s="1"/>
  <c r="N62" i="19"/>
  <c r="O62" i="19"/>
  <c r="P62" i="19"/>
  <c r="Q62" i="19" s="1"/>
  <c r="U62" i="19"/>
  <c r="T62" i="19"/>
  <c r="W62" i="19"/>
  <c r="X62" i="19"/>
  <c r="Z62" i="19" s="1"/>
  <c r="AA62" i="19"/>
  <c r="AB62" i="19" s="1"/>
  <c r="A63" i="19"/>
  <c r="C63" i="19"/>
  <c r="D63" i="19"/>
  <c r="E63" i="19"/>
  <c r="I63" i="19"/>
  <c r="J63" i="19" s="1"/>
  <c r="AG63" i="19" s="1"/>
  <c r="K63" i="19" a="1"/>
  <c r="K63" i="19" s="1"/>
  <c r="L63" i="19" s="1"/>
  <c r="N63" i="19"/>
  <c r="O63" i="19"/>
  <c r="P63" i="19"/>
  <c r="Q63" i="19" s="1"/>
  <c r="T63" i="19"/>
  <c r="W63" i="19"/>
  <c r="X63" i="19"/>
  <c r="Z63" i="19" s="1"/>
  <c r="AA63" i="19"/>
  <c r="AB63" i="19" s="1"/>
  <c r="A64" i="19"/>
  <c r="C64" i="19"/>
  <c r="D64" i="19"/>
  <c r="E64" i="19"/>
  <c r="I64" i="19"/>
  <c r="J64" i="19" s="1"/>
  <c r="K64" i="19" a="1"/>
  <c r="K64" i="19" s="1"/>
  <c r="L64" i="19" s="1"/>
  <c r="N64" i="19"/>
  <c r="O64" i="19"/>
  <c r="P64" i="19"/>
  <c r="Q64" i="19" s="1"/>
  <c r="T64" i="19"/>
  <c r="W64" i="19"/>
  <c r="X64" i="19"/>
  <c r="Z64" i="19" s="1"/>
  <c r="AA64" i="19"/>
  <c r="AB64" i="19" s="1"/>
  <c r="A65" i="19"/>
  <c r="C65" i="19"/>
  <c r="D65" i="19"/>
  <c r="E65" i="19"/>
  <c r="I65" i="19"/>
  <c r="J65" i="19" s="1"/>
  <c r="AG65" i="19" s="1"/>
  <c r="K65" i="19" a="1"/>
  <c r="K65" i="19" s="1"/>
  <c r="L65" i="19" s="1"/>
  <c r="N65" i="19"/>
  <c r="O65" i="19"/>
  <c r="P65" i="19"/>
  <c r="Q65" i="19" s="1"/>
  <c r="U65" i="19"/>
  <c r="T65" i="19"/>
  <c r="W65" i="19"/>
  <c r="X65" i="19"/>
  <c r="Z65" i="19"/>
  <c r="AA65" i="19"/>
  <c r="AB65" i="19" s="1"/>
  <c r="A66" i="19"/>
  <c r="C66" i="19"/>
  <c r="D66" i="19"/>
  <c r="E66" i="19"/>
  <c r="I66" i="19"/>
  <c r="J66" i="19" s="1"/>
  <c r="AG66" i="19" s="1"/>
  <c r="K66" i="19" a="1"/>
  <c r="K66" i="19" s="1"/>
  <c r="L66" i="19" s="1"/>
  <c r="N66" i="19"/>
  <c r="O66" i="19"/>
  <c r="P66" i="19"/>
  <c r="Q66" i="19" s="1"/>
  <c r="U66" i="19"/>
  <c r="T66" i="19"/>
  <c r="W66" i="19"/>
  <c r="X66" i="19"/>
  <c r="Z66" i="19"/>
  <c r="AA66" i="19"/>
  <c r="AB66" i="19" s="1"/>
  <c r="A67" i="19"/>
  <c r="C67" i="19"/>
  <c r="D67" i="19"/>
  <c r="E67" i="19"/>
  <c r="I67" i="19"/>
  <c r="J67" i="19" s="1"/>
  <c r="K67" i="19" a="1"/>
  <c r="K67" i="19" s="1"/>
  <c r="L67" i="19" s="1"/>
  <c r="N67" i="19"/>
  <c r="O67" i="19"/>
  <c r="P67" i="19"/>
  <c r="Q67" i="19" s="1"/>
  <c r="U67" i="19"/>
  <c r="T67" i="19"/>
  <c r="W67" i="19"/>
  <c r="X67" i="19"/>
  <c r="Z67" i="19" s="1"/>
  <c r="AA67" i="19"/>
  <c r="AB67" i="19" s="1"/>
  <c r="A68" i="19"/>
  <c r="C68" i="19"/>
  <c r="D68" i="19"/>
  <c r="E68" i="19"/>
  <c r="I68" i="19"/>
  <c r="J68" i="19" s="1"/>
  <c r="K68" i="19" a="1"/>
  <c r="K68" i="19" s="1"/>
  <c r="L68" i="19" s="1"/>
  <c r="N68" i="19"/>
  <c r="O68" i="19"/>
  <c r="P68" i="19"/>
  <c r="Q68" i="19" s="1"/>
  <c r="U68" i="19"/>
  <c r="T68" i="19"/>
  <c r="W68" i="19"/>
  <c r="X68" i="19"/>
  <c r="Z68" i="19" s="1"/>
  <c r="AA68" i="19"/>
  <c r="AB68" i="19" s="1"/>
  <c r="A69" i="19"/>
  <c r="C69" i="19"/>
  <c r="D69" i="19"/>
  <c r="E69" i="19"/>
  <c r="I69" i="19"/>
  <c r="J69" i="19" s="1"/>
  <c r="K69" i="19" a="1"/>
  <c r="K69" i="19" s="1"/>
  <c r="L69" i="19" s="1"/>
  <c r="N69" i="19"/>
  <c r="O69" i="19"/>
  <c r="P69" i="19"/>
  <c r="Q69" i="19" s="1"/>
  <c r="T69" i="19"/>
  <c r="W69" i="19"/>
  <c r="X69" i="19"/>
  <c r="Z69" i="19"/>
  <c r="AA69" i="19"/>
  <c r="AB69" i="19" s="1"/>
  <c r="A70" i="19"/>
  <c r="C70" i="19"/>
  <c r="D70" i="19"/>
  <c r="E70" i="19"/>
  <c r="I70" i="19"/>
  <c r="J70" i="19" s="1"/>
  <c r="K70" i="19" a="1"/>
  <c r="K70" i="19" s="1"/>
  <c r="L70" i="19" s="1"/>
  <c r="N70" i="19"/>
  <c r="O70" i="19"/>
  <c r="P70" i="19"/>
  <c r="Q70" i="19" s="1"/>
  <c r="T70" i="19"/>
  <c r="W70" i="19"/>
  <c r="X70" i="19"/>
  <c r="Z70" i="19"/>
  <c r="AA70" i="19"/>
  <c r="AB70" i="19" s="1"/>
  <c r="A71" i="19"/>
  <c r="C71" i="19"/>
  <c r="D71" i="19"/>
  <c r="E71" i="19"/>
  <c r="I71" i="19"/>
  <c r="J71" i="19" s="1"/>
  <c r="K71" i="19" a="1"/>
  <c r="K71" i="19" s="1"/>
  <c r="L71" i="19" s="1"/>
  <c r="N71" i="19"/>
  <c r="O71" i="19"/>
  <c r="P71" i="19"/>
  <c r="Q71" i="19" s="1"/>
  <c r="U71" i="19"/>
  <c r="T71" i="19"/>
  <c r="W71" i="19"/>
  <c r="X71" i="19"/>
  <c r="Z71" i="19"/>
  <c r="AA71" i="19"/>
  <c r="AB71" i="19" s="1"/>
  <c r="A72" i="19"/>
  <c r="C72" i="19"/>
  <c r="D72" i="19"/>
  <c r="E72" i="19"/>
  <c r="I72" i="19"/>
  <c r="J72" i="19" s="1"/>
  <c r="AG72" i="19" s="1"/>
  <c r="K72" i="19" a="1"/>
  <c r="K72" i="19" s="1"/>
  <c r="L72" i="19" s="1"/>
  <c r="N72" i="19"/>
  <c r="O72" i="19"/>
  <c r="P72" i="19"/>
  <c r="Q72" i="19" s="1"/>
  <c r="T72" i="19"/>
  <c r="W72" i="19"/>
  <c r="X72" i="19"/>
  <c r="Z72" i="19" s="1"/>
  <c r="AA72" i="19"/>
  <c r="AB72" i="19" s="1"/>
  <c r="A73" i="19"/>
  <c r="C73" i="19"/>
  <c r="D73" i="19"/>
  <c r="E73" i="19"/>
  <c r="I73" i="19"/>
  <c r="J73" i="19" s="1"/>
  <c r="K73" i="19" a="1"/>
  <c r="K73" i="19" s="1"/>
  <c r="L73" i="19" s="1"/>
  <c r="N73" i="19"/>
  <c r="O73" i="19"/>
  <c r="P73" i="19"/>
  <c r="Q73" i="19" s="1"/>
  <c r="U73" i="19"/>
  <c r="T73" i="19"/>
  <c r="W73" i="19"/>
  <c r="X73" i="19"/>
  <c r="Z73" i="19" s="1"/>
  <c r="AA73" i="19"/>
  <c r="AB73" i="19" s="1"/>
  <c r="A74" i="19"/>
  <c r="C74" i="19"/>
  <c r="D74" i="19"/>
  <c r="E74" i="19"/>
  <c r="I74" i="19"/>
  <c r="J74" i="19" s="1"/>
  <c r="K74" i="19" a="1"/>
  <c r="K74" i="19" s="1"/>
  <c r="L74" i="19" s="1"/>
  <c r="N74" i="19"/>
  <c r="O74" i="19"/>
  <c r="P74" i="19"/>
  <c r="Q74" i="19" s="1"/>
  <c r="T74" i="19"/>
  <c r="W74" i="19"/>
  <c r="X74" i="19"/>
  <c r="Z74" i="19" s="1"/>
  <c r="AA74" i="19"/>
  <c r="AB74" i="19" s="1"/>
  <c r="A75" i="19"/>
  <c r="C75" i="19"/>
  <c r="D75" i="19"/>
  <c r="E75" i="19"/>
  <c r="I75" i="19"/>
  <c r="J75" i="19" s="1"/>
  <c r="AG75" i="19" s="1"/>
  <c r="K75" i="19" a="1"/>
  <c r="K75" i="19" s="1"/>
  <c r="L75" i="19" s="1"/>
  <c r="N75" i="19"/>
  <c r="O75" i="19"/>
  <c r="P75" i="19"/>
  <c r="Q75" i="19" s="1"/>
  <c r="U75" i="19"/>
  <c r="T75" i="19"/>
  <c r="W75" i="19"/>
  <c r="X75" i="19"/>
  <c r="Z75" i="19"/>
  <c r="AA75" i="19"/>
  <c r="AB75" i="19" s="1"/>
  <c r="A76" i="19"/>
  <c r="C76" i="19"/>
  <c r="D76" i="19"/>
  <c r="E76" i="19"/>
  <c r="I76" i="19"/>
  <c r="J76" i="19" s="1"/>
  <c r="K76" i="19" a="1"/>
  <c r="K76" i="19" s="1"/>
  <c r="L76" i="19" s="1"/>
  <c r="N76" i="19"/>
  <c r="O76" i="19"/>
  <c r="P76" i="19"/>
  <c r="Q76" i="19" s="1"/>
  <c r="T76" i="19"/>
  <c r="W76" i="19"/>
  <c r="X76" i="19"/>
  <c r="Z76" i="19"/>
  <c r="AA76" i="19"/>
  <c r="AB76" i="19" s="1"/>
  <c r="A77" i="19"/>
  <c r="C77" i="19"/>
  <c r="D77" i="19"/>
  <c r="E77" i="19"/>
  <c r="I77" i="19"/>
  <c r="J77" i="19" s="1"/>
  <c r="AG77" i="19" s="1"/>
  <c r="K77" i="19" a="1"/>
  <c r="K77" i="19" s="1"/>
  <c r="L77" i="19" s="1"/>
  <c r="N77" i="19"/>
  <c r="O77" i="19"/>
  <c r="P77" i="19"/>
  <c r="Q77" i="19" s="1"/>
  <c r="T77" i="19"/>
  <c r="W77" i="19"/>
  <c r="X77" i="19"/>
  <c r="Z77" i="19"/>
  <c r="AA77" i="19"/>
  <c r="AB77" i="19" s="1"/>
  <c r="A78" i="19"/>
  <c r="C78" i="19"/>
  <c r="D78" i="19"/>
  <c r="E78" i="19"/>
  <c r="I78" i="19"/>
  <c r="J78" i="19" s="1"/>
  <c r="K78" i="19" a="1"/>
  <c r="K78" i="19" s="1"/>
  <c r="L78" i="19" s="1"/>
  <c r="N78" i="19"/>
  <c r="O78" i="19"/>
  <c r="P78" i="19"/>
  <c r="Q78" i="19" s="1"/>
  <c r="T78" i="19"/>
  <c r="W78" i="19"/>
  <c r="X78" i="19"/>
  <c r="Z78" i="19" s="1"/>
  <c r="AA78" i="19"/>
  <c r="AB78" i="19" s="1"/>
  <c r="A79" i="19"/>
  <c r="C79" i="19"/>
  <c r="D79" i="19"/>
  <c r="E79" i="19"/>
  <c r="I79" i="19"/>
  <c r="J79" i="19" s="1"/>
  <c r="K79" i="19" a="1"/>
  <c r="K79" i="19" s="1"/>
  <c r="L79" i="19" s="1"/>
  <c r="N79" i="19"/>
  <c r="O79" i="19"/>
  <c r="P79" i="19"/>
  <c r="Q79" i="19" s="1"/>
  <c r="U79" i="19"/>
  <c r="T79" i="19"/>
  <c r="W79" i="19"/>
  <c r="X79" i="19"/>
  <c r="Z79" i="19" s="1"/>
  <c r="AA79" i="19"/>
  <c r="AB79" i="19" s="1"/>
  <c r="A80" i="19"/>
  <c r="C80" i="19"/>
  <c r="D80" i="19"/>
  <c r="E80" i="19"/>
  <c r="I80" i="19"/>
  <c r="J80" i="19" s="1"/>
  <c r="K80" i="19" a="1"/>
  <c r="K80" i="19" s="1"/>
  <c r="L80" i="19" s="1"/>
  <c r="N80" i="19"/>
  <c r="O80" i="19"/>
  <c r="P80" i="19"/>
  <c r="Q80" i="19" s="1"/>
  <c r="U80" i="19"/>
  <c r="T80" i="19"/>
  <c r="W80" i="19"/>
  <c r="X80" i="19"/>
  <c r="Z80" i="19" s="1"/>
  <c r="AA80" i="19"/>
  <c r="AB80" i="19" s="1"/>
  <c r="A81" i="19"/>
  <c r="C81" i="19"/>
  <c r="D81" i="19"/>
  <c r="E81" i="19"/>
  <c r="I81" i="19"/>
  <c r="J81" i="19" s="1"/>
  <c r="K81" i="19" a="1"/>
  <c r="K81" i="19" s="1"/>
  <c r="L81" i="19" s="1"/>
  <c r="N81" i="19"/>
  <c r="O81" i="19"/>
  <c r="P81" i="19"/>
  <c r="Q81" i="19" s="1"/>
  <c r="U81" i="19"/>
  <c r="T81" i="19"/>
  <c r="W81" i="19"/>
  <c r="X81" i="19"/>
  <c r="Z81" i="19" s="1"/>
  <c r="AA81" i="19"/>
  <c r="AB81" i="19" s="1"/>
  <c r="A82" i="19"/>
  <c r="C82" i="19"/>
  <c r="D82" i="19"/>
  <c r="E82" i="19"/>
  <c r="I82" i="19"/>
  <c r="J82" i="19" s="1"/>
  <c r="AG82" i="19" s="1"/>
  <c r="K82" i="19" a="1"/>
  <c r="K82" i="19" s="1"/>
  <c r="L82" i="19" s="1"/>
  <c r="N82" i="19"/>
  <c r="O82" i="19"/>
  <c r="P82" i="19"/>
  <c r="Q82" i="19" s="1"/>
  <c r="T82" i="19"/>
  <c r="W82" i="19"/>
  <c r="X82" i="19"/>
  <c r="Z82" i="19" s="1"/>
  <c r="AA82" i="19"/>
  <c r="AB82" i="19" s="1"/>
  <c r="A83" i="19"/>
  <c r="C83" i="19"/>
  <c r="D83" i="19"/>
  <c r="E83" i="19"/>
  <c r="I83" i="19"/>
  <c r="J83" i="19" s="1"/>
  <c r="K83" i="19" a="1"/>
  <c r="K83" i="19" s="1"/>
  <c r="L83" i="19" s="1"/>
  <c r="N83" i="19"/>
  <c r="O83" i="19"/>
  <c r="P83" i="19"/>
  <c r="Q83" i="19" s="1"/>
  <c r="U83" i="19"/>
  <c r="T83" i="19"/>
  <c r="W83" i="19"/>
  <c r="X83" i="19"/>
  <c r="Z83" i="19" s="1"/>
  <c r="AA83" i="19"/>
  <c r="AB83" i="19" s="1"/>
  <c r="A84" i="19"/>
  <c r="C84" i="19"/>
  <c r="D84" i="19"/>
  <c r="E84" i="19"/>
  <c r="I84" i="19"/>
  <c r="J84" i="19" s="1"/>
  <c r="K84" i="19" a="1"/>
  <c r="K84" i="19" s="1"/>
  <c r="N84" i="19"/>
  <c r="O84" i="19"/>
  <c r="P84" i="19"/>
  <c r="Q84" i="19" s="1"/>
  <c r="U84" i="19"/>
  <c r="T84" i="19"/>
  <c r="W84" i="19"/>
  <c r="X84" i="19"/>
  <c r="Z84" i="19" s="1"/>
  <c r="AA84" i="19"/>
  <c r="AB84" i="19" s="1"/>
  <c r="A85" i="19"/>
  <c r="C85" i="19"/>
  <c r="D85" i="19"/>
  <c r="E85" i="19"/>
  <c r="I85" i="19"/>
  <c r="J85" i="19" s="1"/>
  <c r="K85" i="19" a="1"/>
  <c r="K85" i="19" s="1"/>
  <c r="L85" i="19" s="1"/>
  <c r="N85" i="19"/>
  <c r="O85" i="19"/>
  <c r="P85" i="19"/>
  <c r="Q85" i="19" s="1"/>
  <c r="U85" i="19"/>
  <c r="T85" i="19"/>
  <c r="W85" i="19"/>
  <c r="X85" i="19"/>
  <c r="Z85" i="19"/>
  <c r="AA85" i="19"/>
  <c r="AB85" i="19" s="1"/>
  <c r="A86" i="19"/>
  <c r="C86" i="19"/>
  <c r="D86" i="19"/>
  <c r="E86" i="19"/>
  <c r="I86" i="19"/>
  <c r="J86" i="19" s="1"/>
  <c r="K86" i="19" a="1"/>
  <c r="K86" i="19" s="1"/>
  <c r="L86" i="19" s="1"/>
  <c r="N86" i="19"/>
  <c r="O86" i="19"/>
  <c r="P86" i="19"/>
  <c r="Q86" i="19" s="1"/>
  <c r="U86" i="19"/>
  <c r="T86" i="19"/>
  <c r="W86" i="19"/>
  <c r="X86" i="19"/>
  <c r="Z86" i="19"/>
  <c r="AA86" i="19"/>
  <c r="AB86" i="19" s="1"/>
  <c r="A87" i="19"/>
  <c r="C87" i="19"/>
  <c r="D87" i="19"/>
  <c r="E87" i="19"/>
  <c r="I87" i="19"/>
  <c r="J87" i="19" s="1"/>
  <c r="AG87" i="19" s="1"/>
  <c r="K87" i="19" a="1"/>
  <c r="K87" i="19" s="1"/>
  <c r="L87" i="19" s="1"/>
  <c r="N87" i="19"/>
  <c r="O87" i="19"/>
  <c r="P87" i="19"/>
  <c r="Q87" i="19" s="1"/>
  <c r="U87" i="19"/>
  <c r="T87" i="19"/>
  <c r="W87" i="19"/>
  <c r="X87" i="19"/>
  <c r="Z87" i="19"/>
  <c r="AA87" i="19"/>
  <c r="AB87" i="19" s="1"/>
  <c r="A88" i="19"/>
  <c r="C88" i="19"/>
  <c r="D88" i="19"/>
  <c r="E88" i="19"/>
  <c r="I88" i="19"/>
  <c r="J88" i="19" s="1"/>
  <c r="AG88" i="19" s="1"/>
  <c r="K88" i="19" a="1"/>
  <c r="K88" i="19" s="1"/>
  <c r="L88" i="19" s="1"/>
  <c r="N88" i="19"/>
  <c r="O88" i="19"/>
  <c r="P88" i="19"/>
  <c r="Q88" i="19" s="1"/>
  <c r="U88" i="19"/>
  <c r="T88" i="19"/>
  <c r="W88" i="19"/>
  <c r="X88" i="19"/>
  <c r="Z88" i="19" s="1"/>
  <c r="AA88" i="19"/>
  <c r="AB88" i="19" s="1"/>
  <c r="A89" i="19"/>
  <c r="C89" i="19"/>
  <c r="D89" i="19"/>
  <c r="E89" i="19"/>
  <c r="I89" i="19"/>
  <c r="J89" i="19" s="1"/>
  <c r="K89" i="19" a="1"/>
  <c r="K89" i="19" s="1"/>
  <c r="L89" i="19" s="1"/>
  <c r="N89" i="19"/>
  <c r="O89" i="19"/>
  <c r="P89" i="19"/>
  <c r="Q89" i="19" s="1"/>
  <c r="U89" i="19"/>
  <c r="T89" i="19"/>
  <c r="W89" i="19"/>
  <c r="X89" i="19"/>
  <c r="Z89" i="19" s="1"/>
  <c r="AA89" i="19"/>
  <c r="AB89" i="19" s="1"/>
  <c r="A90" i="19"/>
  <c r="C90" i="19"/>
  <c r="D90" i="19"/>
  <c r="E90" i="19"/>
  <c r="I90" i="19"/>
  <c r="J90" i="19" s="1"/>
  <c r="K90" i="19" a="1"/>
  <c r="K90" i="19" s="1"/>
  <c r="L90" i="19" s="1"/>
  <c r="N90" i="19"/>
  <c r="O90" i="19"/>
  <c r="P90" i="19"/>
  <c r="Q90" i="19" s="1"/>
  <c r="U90" i="19"/>
  <c r="T90" i="19"/>
  <c r="W90" i="19"/>
  <c r="X90" i="19"/>
  <c r="Z90" i="19" s="1"/>
  <c r="AA90" i="19"/>
  <c r="AB90" i="19" s="1"/>
  <c r="A91" i="19"/>
  <c r="C91" i="19"/>
  <c r="D91" i="19"/>
  <c r="E91" i="19"/>
  <c r="I91" i="19"/>
  <c r="J91" i="19" s="1"/>
  <c r="K91" i="19" a="1"/>
  <c r="K91" i="19" s="1"/>
  <c r="L91" i="19" s="1"/>
  <c r="N91" i="19"/>
  <c r="O91" i="19"/>
  <c r="P91" i="19"/>
  <c r="Q91" i="19" s="1"/>
  <c r="U91" i="19"/>
  <c r="T91" i="19"/>
  <c r="W91" i="19"/>
  <c r="X91" i="19"/>
  <c r="Z91" i="19"/>
  <c r="AA91" i="19"/>
  <c r="AB91" i="19" s="1"/>
  <c r="A92" i="19"/>
  <c r="C92" i="19"/>
  <c r="D92" i="19"/>
  <c r="E92" i="19"/>
  <c r="I92" i="19"/>
  <c r="J92" i="19" s="1"/>
  <c r="K92" i="19" a="1"/>
  <c r="K92" i="19" s="1"/>
  <c r="L92" i="19" s="1"/>
  <c r="N92" i="19"/>
  <c r="O92" i="19"/>
  <c r="P92" i="19"/>
  <c r="Q92" i="19" s="1"/>
  <c r="T92" i="19"/>
  <c r="W92" i="19"/>
  <c r="X92" i="19"/>
  <c r="Z92" i="19"/>
  <c r="AA92" i="19"/>
  <c r="AB92" i="19" s="1"/>
  <c r="A93" i="19"/>
  <c r="C93" i="19"/>
  <c r="D93" i="19"/>
  <c r="E93" i="19"/>
  <c r="I93" i="19"/>
  <c r="J93" i="19" s="1"/>
  <c r="K93" i="19" a="1"/>
  <c r="K93" i="19" s="1"/>
  <c r="L93" i="19" s="1"/>
  <c r="N93" i="19"/>
  <c r="O93" i="19"/>
  <c r="P93" i="19"/>
  <c r="Q93" i="19" s="1"/>
  <c r="T93" i="19"/>
  <c r="W93" i="19"/>
  <c r="X93" i="19"/>
  <c r="Z93" i="19"/>
  <c r="AA93" i="19"/>
  <c r="AB93" i="19" s="1"/>
  <c r="A94" i="19"/>
  <c r="C94" i="19"/>
  <c r="D94" i="19"/>
  <c r="E94" i="19"/>
  <c r="I94" i="19"/>
  <c r="J94" i="19" s="1"/>
  <c r="AG94" i="19" s="1"/>
  <c r="K94" i="19" a="1"/>
  <c r="K94" i="19" s="1"/>
  <c r="L94" i="19" s="1"/>
  <c r="N94" i="19"/>
  <c r="O94" i="19"/>
  <c r="P94" i="19"/>
  <c r="Q94" i="19" s="1"/>
  <c r="U94" i="19"/>
  <c r="T94" i="19"/>
  <c r="W94" i="19"/>
  <c r="X94" i="19"/>
  <c r="Z94" i="19" s="1"/>
  <c r="AA94" i="19"/>
  <c r="AB94" i="19" s="1"/>
  <c r="A95" i="19"/>
  <c r="C95" i="19"/>
  <c r="D95" i="19"/>
  <c r="E95" i="19"/>
  <c r="I95" i="19"/>
  <c r="J95" i="19" s="1"/>
  <c r="K95" i="19" a="1"/>
  <c r="K95" i="19" s="1"/>
  <c r="L95" i="19" s="1"/>
  <c r="N95" i="19"/>
  <c r="O95" i="19"/>
  <c r="P95" i="19"/>
  <c r="Q95" i="19" s="1"/>
  <c r="T95" i="19"/>
  <c r="W95" i="19"/>
  <c r="X95" i="19"/>
  <c r="Z95" i="19"/>
  <c r="AA95" i="19"/>
  <c r="AB95" i="19" s="1"/>
  <c r="A96" i="19"/>
  <c r="C96" i="19"/>
  <c r="D96" i="19"/>
  <c r="E96" i="19"/>
  <c r="I96" i="19"/>
  <c r="J96" i="19" s="1"/>
  <c r="AG96" i="19" s="1"/>
  <c r="K96" i="19" a="1"/>
  <c r="K96" i="19" s="1"/>
  <c r="L96" i="19" s="1"/>
  <c r="N96" i="19"/>
  <c r="O96" i="19"/>
  <c r="P96" i="19"/>
  <c r="Q96" i="19" s="1"/>
  <c r="U96" i="19"/>
  <c r="T96" i="19"/>
  <c r="W96" i="19"/>
  <c r="X96" i="19"/>
  <c r="Z96" i="19"/>
  <c r="AA96" i="19"/>
  <c r="AB96" i="19" s="1"/>
  <c r="A97" i="19"/>
  <c r="C97" i="19"/>
  <c r="D97" i="19"/>
  <c r="E97" i="19"/>
  <c r="I97" i="19"/>
  <c r="J97" i="19" s="1"/>
  <c r="K97" i="19" a="1"/>
  <c r="K97" i="19" s="1"/>
  <c r="L97" i="19" s="1"/>
  <c r="N97" i="19"/>
  <c r="O97" i="19"/>
  <c r="P97" i="19"/>
  <c r="Q97" i="19" s="1"/>
  <c r="U97" i="19"/>
  <c r="T97" i="19"/>
  <c r="W97" i="19"/>
  <c r="X97" i="19"/>
  <c r="Z97" i="19"/>
  <c r="AA97" i="19"/>
  <c r="AB97" i="19" s="1"/>
  <c r="A98" i="19"/>
  <c r="C98" i="19"/>
  <c r="D98" i="19"/>
  <c r="E98" i="19"/>
  <c r="I98" i="19"/>
  <c r="J98" i="19" s="1"/>
  <c r="K98" i="19" a="1"/>
  <c r="K98" i="19" s="1"/>
  <c r="L98" i="19" s="1"/>
  <c r="N98" i="19"/>
  <c r="O98" i="19"/>
  <c r="P98" i="19"/>
  <c r="Q98" i="19" s="1"/>
  <c r="U98" i="19"/>
  <c r="T98" i="19"/>
  <c r="W98" i="19"/>
  <c r="X98" i="19"/>
  <c r="Z98" i="19" s="1"/>
  <c r="AA98" i="19"/>
  <c r="AB98" i="19" s="1"/>
  <c r="A99" i="19"/>
  <c r="C99" i="19"/>
  <c r="D99" i="19"/>
  <c r="E99" i="19"/>
  <c r="I99" i="19"/>
  <c r="J99" i="19" s="1"/>
  <c r="K99" i="19" a="1"/>
  <c r="K99" i="19" s="1"/>
  <c r="L99" i="19" s="1"/>
  <c r="N99" i="19"/>
  <c r="O99" i="19"/>
  <c r="P99" i="19"/>
  <c r="Q99" i="19" s="1"/>
  <c r="U99" i="19"/>
  <c r="T99" i="19"/>
  <c r="W99" i="19"/>
  <c r="X99" i="19"/>
  <c r="Z99" i="19"/>
  <c r="AA99" i="19"/>
  <c r="AB99" i="19" s="1"/>
  <c r="A100" i="19"/>
  <c r="C100" i="19"/>
  <c r="D100" i="19"/>
  <c r="E100" i="19"/>
  <c r="I100" i="19"/>
  <c r="J100" i="19" s="1"/>
  <c r="K100" i="19" a="1"/>
  <c r="K100" i="19" s="1"/>
  <c r="L100" i="19" s="1"/>
  <c r="N100" i="19"/>
  <c r="O100" i="19"/>
  <c r="P100" i="19"/>
  <c r="Q100" i="19" s="1"/>
  <c r="U100" i="19"/>
  <c r="T100" i="19"/>
  <c r="W100" i="19"/>
  <c r="X100" i="19"/>
  <c r="Z100" i="19" s="1"/>
  <c r="AA100" i="19"/>
  <c r="AB100" i="19" s="1"/>
  <c r="A101" i="19"/>
  <c r="C101" i="19"/>
  <c r="D101" i="19"/>
  <c r="E101" i="19"/>
  <c r="I101" i="19"/>
  <c r="J101" i="19" s="1"/>
  <c r="AG101" i="19" s="1"/>
  <c r="K101" i="19" a="1"/>
  <c r="K101" i="19" s="1"/>
  <c r="L101" i="19" s="1"/>
  <c r="N101" i="19"/>
  <c r="O101" i="19"/>
  <c r="P101" i="19"/>
  <c r="Q101" i="19" s="1"/>
  <c r="U101" i="19"/>
  <c r="T101" i="19"/>
  <c r="W101" i="19"/>
  <c r="X101" i="19"/>
  <c r="Z101" i="19" s="1"/>
  <c r="AA101" i="19"/>
  <c r="AB101" i="19" s="1"/>
  <c r="A102" i="19"/>
  <c r="C102" i="19"/>
  <c r="D102" i="19"/>
  <c r="E102" i="19"/>
  <c r="I102" i="19"/>
  <c r="J102" i="19" s="1"/>
  <c r="K102" i="19" a="1"/>
  <c r="K102" i="19" s="1"/>
  <c r="L102" i="19" s="1"/>
  <c r="N102" i="19"/>
  <c r="O102" i="19"/>
  <c r="P102" i="19"/>
  <c r="Q102" i="19" s="1"/>
  <c r="U102" i="19"/>
  <c r="T102" i="19"/>
  <c r="W102" i="19"/>
  <c r="X102" i="19"/>
  <c r="Z102" i="19" s="1"/>
  <c r="AA102" i="19"/>
  <c r="AB102" i="19" s="1"/>
  <c r="A103" i="19"/>
  <c r="C103" i="19"/>
  <c r="D103" i="19"/>
  <c r="E103" i="19"/>
  <c r="I103" i="19"/>
  <c r="J103" i="19" s="1"/>
  <c r="K103" i="19" a="1"/>
  <c r="K103" i="19" s="1"/>
  <c r="L103" i="19" s="1"/>
  <c r="N103" i="19"/>
  <c r="O103" i="19"/>
  <c r="P103" i="19"/>
  <c r="Q103" i="19" s="1"/>
  <c r="U103" i="19"/>
  <c r="T103" i="19"/>
  <c r="W103" i="19"/>
  <c r="X103" i="19"/>
  <c r="Z103" i="19" s="1"/>
  <c r="AA103" i="19"/>
  <c r="AB103" i="19" s="1"/>
  <c r="A104" i="19"/>
  <c r="C104" i="19"/>
  <c r="D104" i="19"/>
  <c r="E104" i="19"/>
  <c r="I104" i="19"/>
  <c r="J104" i="19" s="1"/>
  <c r="K104" i="19" a="1"/>
  <c r="K104" i="19" s="1"/>
  <c r="L104" i="19" s="1"/>
  <c r="N104" i="19"/>
  <c r="O104" i="19"/>
  <c r="P104" i="19"/>
  <c r="Q104" i="19" s="1"/>
  <c r="U104" i="19"/>
  <c r="T104" i="19"/>
  <c r="W104" i="19"/>
  <c r="X104" i="19"/>
  <c r="Z104" i="19"/>
  <c r="AA104" i="19"/>
  <c r="AB104" i="19" s="1"/>
  <c r="A105" i="19"/>
  <c r="C105" i="19"/>
  <c r="D105" i="19"/>
  <c r="E105" i="19"/>
  <c r="I105" i="19"/>
  <c r="J105" i="19" s="1"/>
  <c r="K105" i="19" a="1"/>
  <c r="K105" i="19" s="1"/>
  <c r="L105" i="19" s="1"/>
  <c r="N105" i="19"/>
  <c r="O105" i="19"/>
  <c r="P105" i="19"/>
  <c r="Q105" i="19" s="1"/>
  <c r="T105" i="19"/>
  <c r="W105" i="19"/>
  <c r="X105" i="19"/>
  <c r="Z105" i="19" s="1"/>
  <c r="AA105" i="19"/>
  <c r="AB105" i="19" s="1"/>
  <c r="A106" i="19"/>
  <c r="C106" i="19"/>
  <c r="D106" i="19"/>
  <c r="E106" i="19"/>
  <c r="I106" i="19"/>
  <c r="J106" i="19" s="1"/>
  <c r="K106" i="19" a="1"/>
  <c r="K106" i="19" s="1"/>
  <c r="L106" i="19" s="1"/>
  <c r="N106" i="19"/>
  <c r="O106" i="19"/>
  <c r="P106" i="19"/>
  <c r="Q106" i="19" s="1"/>
  <c r="U106" i="19"/>
  <c r="T106" i="19"/>
  <c r="W106" i="19"/>
  <c r="X106" i="19"/>
  <c r="Z106" i="19"/>
  <c r="AA106" i="19"/>
  <c r="AB106" i="19" s="1"/>
  <c r="A107" i="19"/>
  <c r="C107" i="19"/>
  <c r="D107" i="19"/>
  <c r="E107" i="19"/>
  <c r="I107" i="19"/>
  <c r="J107" i="19" s="1"/>
  <c r="K107" i="19" a="1"/>
  <c r="K107" i="19" s="1"/>
  <c r="L107" i="19" s="1"/>
  <c r="N107" i="19"/>
  <c r="O107" i="19"/>
  <c r="P107" i="19"/>
  <c r="Q107" i="19" s="1"/>
  <c r="U107" i="19"/>
  <c r="T107" i="19"/>
  <c r="W107" i="19"/>
  <c r="X107" i="19"/>
  <c r="Z107" i="19" s="1"/>
  <c r="AA107" i="19"/>
  <c r="AB107" i="19" s="1"/>
  <c r="A108" i="19"/>
  <c r="C108" i="19"/>
  <c r="D108" i="19"/>
  <c r="E108" i="19"/>
  <c r="I108" i="19"/>
  <c r="J108" i="19" s="1"/>
  <c r="K108" i="19" a="1"/>
  <c r="K108" i="19" s="1"/>
  <c r="L108" i="19" s="1"/>
  <c r="N108" i="19"/>
  <c r="O108" i="19"/>
  <c r="P108" i="19"/>
  <c r="Q108" i="19" s="1"/>
  <c r="U108" i="19"/>
  <c r="T108" i="19"/>
  <c r="W108" i="19"/>
  <c r="X108" i="19"/>
  <c r="Z108" i="19" s="1"/>
  <c r="AA108" i="19"/>
  <c r="AB108" i="19" s="1"/>
  <c r="A109" i="19"/>
  <c r="C109" i="19"/>
  <c r="D109" i="19"/>
  <c r="E109" i="19"/>
  <c r="I109" i="19"/>
  <c r="J109" i="19" s="1"/>
  <c r="K109" i="19" a="1"/>
  <c r="K109" i="19" s="1"/>
  <c r="L109" i="19" s="1"/>
  <c r="N109" i="19"/>
  <c r="O109" i="19"/>
  <c r="P109" i="19"/>
  <c r="Q109" i="19" s="1"/>
  <c r="U109" i="19"/>
  <c r="T109" i="19"/>
  <c r="W109" i="19"/>
  <c r="X109" i="19"/>
  <c r="Z109" i="19" s="1"/>
  <c r="AA109" i="19"/>
  <c r="AB109" i="19" s="1"/>
  <c r="A110" i="19"/>
  <c r="C110" i="19"/>
  <c r="D110" i="19"/>
  <c r="E110" i="19"/>
  <c r="I110" i="19"/>
  <c r="J110" i="19" s="1"/>
  <c r="K110" i="19" a="1"/>
  <c r="K110" i="19" s="1"/>
  <c r="L110" i="19" s="1"/>
  <c r="N110" i="19"/>
  <c r="O110" i="19"/>
  <c r="P110" i="19"/>
  <c r="Q110" i="19" s="1"/>
  <c r="U110" i="19"/>
  <c r="T110" i="19"/>
  <c r="W110" i="19"/>
  <c r="X110" i="19"/>
  <c r="Z110" i="19" s="1"/>
  <c r="AA110" i="19"/>
  <c r="AB110" i="19" s="1"/>
  <c r="A111" i="19"/>
  <c r="C111" i="19"/>
  <c r="D111" i="19"/>
  <c r="E111" i="19"/>
  <c r="I111" i="19"/>
  <c r="J111" i="19" s="1"/>
  <c r="K111" i="19" a="1"/>
  <c r="K111" i="19" s="1"/>
  <c r="L111" i="19" s="1"/>
  <c r="N111" i="19"/>
  <c r="O111" i="19"/>
  <c r="P111" i="19"/>
  <c r="Q111" i="19" s="1"/>
  <c r="T111" i="19"/>
  <c r="W111" i="19"/>
  <c r="X111" i="19"/>
  <c r="Z111" i="19"/>
  <c r="AA111" i="19"/>
  <c r="AB111" i="19" s="1"/>
  <c r="A112" i="19"/>
  <c r="C112" i="19"/>
  <c r="D112" i="19"/>
  <c r="E112" i="19"/>
  <c r="I112" i="19"/>
  <c r="J112" i="19" s="1"/>
  <c r="K112" i="19" a="1"/>
  <c r="K112" i="19" s="1"/>
  <c r="N112" i="19"/>
  <c r="O112" i="19"/>
  <c r="P112" i="19"/>
  <c r="Q112" i="19" s="1"/>
  <c r="U112" i="19"/>
  <c r="T112" i="19"/>
  <c r="W112" i="19"/>
  <c r="X112" i="19"/>
  <c r="Z112" i="19"/>
  <c r="AA112" i="19"/>
  <c r="AB112" i="19" s="1"/>
  <c r="A113" i="19"/>
  <c r="C113" i="19"/>
  <c r="D113" i="19"/>
  <c r="E113" i="19"/>
  <c r="I113" i="19"/>
  <c r="J113" i="19" s="1"/>
  <c r="K113" i="19" a="1"/>
  <c r="K113" i="19" s="1"/>
  <c r="N113" i="19"/>
  <c r="O113" i="19"/>
  <c r="P113" i="19"/>
  <c r="Q113" i="19" s="1"/>
  <c r="T113" i="19"/>
  <c r="W113" i="19"/>
  <c r="X113" i="19"/>
  <c r="Z113" i="19"/>
  <c r="AA113" i="19"/>
  <c r="AB113" i="19" s="1"/>
  <c r="A114" i="19"/>
  <c r="C114" i="19"/>
  <c r="D114" i="19"/>
  <c r="E114" i="19"/>
  <c r="I114" i="19"/>
  <c r="J114" i="19" s="1"/>
  <c r="K114" i="19" a="1"/>
  <c r="K114" i="19" s="1"/>
  <c r="N114" i="19"/>
  <c r="O114" i="19"/>
  <c r="P114" i="19"/>
  <c r="Q114" i="19" s="1"/>
  <c r="U114" i="19"/>
  <c r="T114" i="19"/>
  <c r="W114" i="19"/>
  <c r="X114" i="19"/>
  <c r="Z114" i="19"/>
  <c r="AA114" i="19"/>
  <c r="AB114" i="19" s="1"/>
  <c r="A115" i="19"/>
  <c r="C115" i="19"/>
  <c r="D115" i="19"/>
  <c r="E115" i="19"/>
  <c r="I115" i="19"/>
  <c r="J115" i="19" s="1"/>
  <c r="K115" i="19" a="1"/>
  <c r="K115" i="19" s="1"/>
  <c r="L115" i="19" s="1"/>
  <c r="N115" i="19"/>
  <c r="O115" i="19"/>
  <c r="P115" i="19"/>
  <c r="Q115" i="19" s="1"/>
  <c r="T115" i="19"/>
  <c r="W115" i="19"/>
  <c r="X115" i="19"/>
  <c r="Z115" i="19" s="1"/>
  <c r="AA115" i="19"/>
  <c r="AB115" i="19" s="1"/>
  <c r="A116" i="19"/>
  <c r="C116" i="19"/>
  <c r="D116" i="19"/>
  <c r="E116" i="19"/>
  <c r="I116" i="19"/>
  <c r="J116" i="19" s="1"/>
  <c r="K116" i="19" a="1"/>
  <c r="K116" i="19" s="1"/>
  <c r="L116" i="19" s="1"/>
  <c r="N116" i="19"/>
  <c r="O116" i="19"/>
  <c r="P116" i="19"/>
  <c r="Q116" i="19" s="1"/>
  <c r="U116" i="19"/>
  <c r="T116" i="19"/>
  <c r="W116" i="19"/>
  <c r="X116" i="19"/>
  <c r="Z116" i="19"/>
  <c r="AA116" i="19"/>
  <c r="AB116" i="19" s="1"/>
  <c r="A117" i="19"/>
  <c r="C117" i="19"/>
  <c r="D117" i="19"/>
  <c r="E117" i="19"/>
  <c r="I117" i="19"/>
  <c r="J117" i="19" s="1"/>
  <c r="K117" i="19" a="1"/>
  <c r="K117" i="19" s="1"/>
  <c r="L117" i="19" s="1"/>
  <c r="N117" i="19"/>
  <c r="O117" i="19"/>
  <c r="P117" i="19"/>
  <c r="Q117" i="19" s="1"/>
  <c r="T117" i="19"/>
  <c r="W117" i="19"/>
  <c r="X117" i="19"/>
  <c r="Z117" i="19"/>
  <c r="AA117" i="19"/>
  <c r="AB117" i="19" s="1"/>
  <c r="A118" i="19"/>
  <c r="C118" i="19"/>
  <c r="D118" i="19"/>
  <c r="E118" i="19"/>
  <c r="I118" i="19"/>
  <c r="J118" i="19" s="1"/>
  <c r="AG118" i="19" s="1"/>
  <c r="K118" i="19" a="1"/>
  <c r="K118" i="19" s="1"/>
  <c r="L118" i="19" s="1"/>
  <c r="N118" i="19"/>
  <c r="O118" i="19"/>
  <c r="P118" i="19"/>
  <c r="Q118" i="19" s="1"/>
  <c r="U118" i="19"/>
  <c r="T118" i="19"/>
  <c r="W118" i="19"/>
  <c r="X118" i="19"/>
  <c r="Z118" i="19"/>
  <c r="AA118" i="19"/>
  <c r="AB118" i="19" s="1"/>
  <c r="A119" i="19"/>
  <c r="C119" i="19"/>
  <c r="D119" i="19"/>
  <c r="E119" i="19"/>
  <c r="I119" i="19"/>
  <c r="J119" i="19" s="1"/>
  <c r="K119" i="19" a="1"/>
  <c r="K119" i="19" s="1"/>
  <c r="L119" i="19" s="1"/>
  <c r="N119" i="19"/>
  <c r="O119" i="19"/>
  <c r="P119" i="19"/>
  <c r="Q119" i="19" s="1"/>
  <c r="U119" i="19"/>
  <c r="T119" i="19"/>
  <c r="W119" i="19"/>
  <c r="X119" i="19"/>
  <c r="Z119" i="19"/>
  <c r="AA119" i="19"/>
  <c r="AB119" i="19" s="1"/>
  <c r="A120" i="19"/>
  <c r="C120" i="19"/>
  <c r="D120" i="19"/>
  <c r="E120" i="19"/>
  <c r="I120" i="19"/>
  <c r="J120" i="19" s="1"/>
  <c r="K120" i="19" a="1"/>
  <c r="K120" i="19" s="1"/>
  <c r="L120" i="19" s="1"/>
  <c r="N120" i="19"/>
  <c r="O120" i="19"/>
  <c r="P120" i="19"/>
  <c r="Q120" i="19" s="1"/>
  <c r="T120" i="19"/>
  <c r="W120" i="19"/>
  <c r="X120" i="19"/>
  <c r="Z120" i="19" s="1"/>
  <c r="AA120" i="19"/>
  <c r="AB120" i="19" s="1"/>
  <c r="A121" i="19"/>
  <c r="C121" i="19"/>
  <c r="D121" i="19"/>
  <c r="E121" i="19"/>
  <c r="I121" i="19"/>
  <c r="J121" i="19" s="1"/>
  <c r="K121" i="19" a="1"/>
  <c r="K121" i="19" s="1"/>
  <c r="L121" i="19" s="1"/>
  <c r="N121" i="19"/>
  <c r="O121" i="19"/>
  <c r="P121" i="19"/>
  <c r="Q121" i="19" s="1"/>
  <c r="U121" i="19"/>
  <c r="T121" i="19"/>
  <c r="W121" i="19"/>
  <c r="X121" i="19"/>
  <c r="Z121" i="19" s="1"/>
  <c r="AA121" i="19"/>
  <c r="AB121" i="19" s="1"/>
  <c r="A122" i="19"/>
  <c r="C122" i="19"/>
  <c r="D122" i="19"/>
  <c r="E122" i="19"/>
  <c r="I122" i="19"/>
  <c r="J122" i="19" s="1"/>
  <c r="AG122" i="19" s="1"/>
  <c r="K122" i="19" a="1"/>
  <c r="K122" i="19" s="1"/>
  <c r="L122" i="19" s="1"/>
  <c r="N122" i="19"/>
  <c r="O122" i="19"/>
  <c r="P122" i="19"/>
  <c r="Q122" i="19" s="1"/>
  <c r="U122" i="19"/>
  <c r="T122" i="19"/>
  <c r="W122" i="19"/>
  <c r="X122" i="19"/>
  <c r="Z122" i="19"/>
  <c r="AA122" i="19"/>
  <c r="AB122" i="19" s="1"/>
  <c r="A123" i="19"/>
  <c r="C123" i="19"/>
  <c r="D123" i="19"/>
  <c r="E123" i="19"/>
  <c r="I123" i="19"/>
  <c r="J123" i="19" s="1"/>
  <c r="AG123" i="19" s="1"/>
  <c r="K123" i="19" a="1"/>
  <c r="K123" i="19" s="1"/>
  <c r="L123" i="19" s="1"/>
  <c r="N123" i="19"/>
  <c r="O123" i="19"/>
  <c r="P123" i="19"/>
  <c r="Q123" i="19" s="1"/>
  <c r="U123" i="19"/>
  <c r="T123" i="19"/>
  <c r="W123" i="19"/>
  <c r="X123" i="19"/>
  <c r="Z123" i="19" s="1"/>
  <c r="AA123" i="19"/>
  <c r="AB123" i="19" s="1"/>
  <c r="A124" i="19"/>
  <c r="C124" i="19"/>
  <c r="D124" i="19"/>
  <c r="E124" i="19"/>
  <c r="I124" i="19"/>
  <c r="J124" i="19" s="1"/>
  <c r="AG124" i="19" s="1"/>
  <c r="K124" i="19" a="1"/>
  <c r="K124" i="19" s="1"/>
  <c r="L124" i="19" s="1"/>
  <c r="N124" i="19"/>
  <c r="O124" i="19"/>
  <c r="P124" i="19"/>
  <c r="Q124" i="19" s="1"/>
  <c r="U124" i="19"/>
  <c r="T124" i="19"/>
  <c r="W124" i="19"/>
  <c r="X124" i="19"/>
  <c r="Z124" i="19" s="1"/>
  <c r="AA124" i="19"/>
  <c r="AB124" i="19" s="1"/>
  <c r="A125" i="19"/>
  <c r="C125" i="19"/>
  <c r="D125" i="19"/>
  <c r="E125" i="19"/>
  <c r="I125" i="19"/>
  <c r="J125" i="19" s="1"/>
  <c r="K125" i="19" a="1"/>
  <c r="K125" i="19" s="1"/>
  <c r="L125" i="19" s="1"/>
  <c r="N125" i="19"/>
  <c r="O125" i="19"/>
  <c r="P125" i="19"/>
  <c r="Q125" i="19" s="1"/>
  <c r="T125" i="19"/>
  <c r="W125" i="19"/>
  <c r="X125" i="19"/>
  <c r="Z125" i="19" s="1"/>
  <c r="AA125" i="19"/>
  <c r="AB125" i="19" s="1"/>
  <c r="A126" i="19"/>
  <c r="C126" i="19"/>
  <c r="D126" i="19"/>
  <c r="E126" i="19"/>
  <c r="I126" i="19"/>
  <c r="J126" i="19" s="1"/>
  <c r="AG126" i="19" s="1"/>
  <c r="K126" i="19" a="1"/>
  <c r="K126" i="19" s="1"/>
  <c r="L126" i="19" s="1"/>
  <c r="N126" i="19"/>
  <c r="O126" i="19"/>
  <c r="P126" i="19"/>
  <c r="Q126" i="19" s="1"/>
  <c r="T126" i="19"/>
  <c r="W126" i="19"/>
  <c r="X126" i="19"/>
  <c r="Z126" i="19" s="1"/>
  <c r="AA126" i="19"/>
  <c r="AB126" i="19" s="1"/>
  <c r="A127" i="19"/>
  <c r="C127" i="19"/>
  <c r="D127" i="19"/>
  <c r="E127" i="19"/>
  <c r="I127" i="19"/>
  <c r="J127" i="19" s="1"/>
  <c r="K127" i="19" a="1"/>
  <c r="K127" i="19" s="1"/>
  <c r="L127" i="19" s="1"/>
  <c r="N127" i="19"/>
  <c r="O127" i="19"/>
  <c r="P127" i="19"/>
  <c r="Q127" i="19" s="1"/>
  <c r="U127" i="19"/>
  <c r="T127" i="19"/>
  <c r="W127" i="19"/>
  <c r="X127" i="19"/>
  <c r="Z127" i="19"/>
  <c r="AA127" i="19"/>
  <c r="AB127" i="19" s="1"/>
  <c r="A128" i="19"/>
  <c r="C128" i="19"/>
  <c r="D128" i="19"/>
  <c r="E128" i="19"/>
  <c r="I128" i="19"/>
  <c r="J128" i="19" s="1"/>
  <c r="AG128" i="19" s="1"/>
  <c r="K128" i="19" a="1"/>
  <c r="K128" i="19" s="1"/>
  <c r="L128" i="19" s="1"/>
  <c r="N128" i="19"/>
  <c r="O128" i="19"/>
  <c r="P128" i="19"/>
  <c r="Q128" i="19" s="1"/>
  <c r="T128" i="19"/>
  <c r="W128" i="19"/>
  <c r="X128" i="19"/>
  <c r="Z128" i="19" s="1"/>
  <c r="AA128" i="19"/>
  <c r="AB128" i="19" s="1"/>
  <c r="A129" i="19"/>
  <c r="C129" i="19"/>
  <c r="D129" i="19"/>
  <c r="E129" i="19"/>
  <c r="I129" i="19"/>
  <c r="J129" i="19" s="1"/>
  <c r="AG129" i="19" s="1"/>
  <c r="K129" i="19" a="1"/>
  <c r="K129" i="19" s="1"/>
  <c r="L129" i="19" s="1"/>
  <c r="N129" i="19"/>
  <c r="O129" i="19"/>
  <c r="P129" i="19"/>
  <c r="Q129" i="19" s="1"/>
  <c r="T129" i="19"/>
  <c r="W129" i="19"/>
  <c r="X129" i="19"/>
  <c r="Z129" i="19"/>
  <c r="AA129" i="19"/>
  <c r="AB129" i="19" s="1"/>
  <c r="A130" i="19"/>
  <c r="C130" i="19"/>
  <c r="D130" i="19"/>
  <c r="E130" i="19"/>
  <c r="I130" i="19"/>
  <c r="J130" i="19"/>
  <c r="AG130" i="19" s="1"/>
  <c r="K130" i="19" a="1"/>
  <c r="K130" i="19" s="1"/>
  <c r="L130" i="19" s="1"/>
  <c r="N130" i="19"/>
  <c r="O130" i="19"/>
  <c r="P130" i="19"/>
  <c r="Q130" i="19" s="1"/>
  <c r="T130" i="19"/>
  <c r="W130" i="19"/>
  <c r="X130" i="19"/>
  <c r="Z130" i="19" s="1"/>
  <c r="AA130" i="19"/>
  <c r="AB130" i="19" s="1"/>
  <c r="A131" i="19"/>
  <c r="C131" i="19"/>
  <c r="D131" i="19"/>
  <c r="E131" i="19"/>
  <c r="I131" i="19"/>
  <c r="J131" i="19" s="1"/>
  <c r="AG131" i="19" s="1"/>
  <c r="K131" i="19" a="1"/>
  <c r="K131" i="19" s="1"/>
  <c r="L131" i="19" s="1"/>
  <c r="N131" i="19"/>
  <c r="O131" i="19"/>
  <c r="P131" i="19"/>
  <c r="Q131" i="19" s="1"/>
  <c r="T131" i="19"/>
  <c r="W131" i="19"/>
  <c r="X131" i="19"/>
  <c r="Z131" i="19" s="1"/>
  <c r="AA131" i="19"/>
  <c r="AB131" i="19" s="1"/>
  <c r="A132" i="19"/>
  <c r="C132" i="19"/>
  <c r="D132" i="19"/>
  <c r="E132" i="19"/>
  <c r="I132" i="19"/>
  <c r="J132" i="19"/>
  <c r="AG132" i="19" s="1"/>
  <c r="K132" i="19" a="1"/>
  <c r="K132" i="19" s="1"/>
  <c r="L132" i="19" s="1"/>
  <c r="N132" i="19"/>
  <c r="O132" i="19"/>
  <c r="P132" i="19"/>
  <c r="Q132" i="19" s="1"/>
  <c r="T132" i="19"/>
  <c r="W132" i="19"/>
  <c r="X132" i="19"/>
  <c r="Z132" i="19" s="1"/>
  <c r="AA132" i="19"/>
  <c r="AB132" i="19" s="1"/>
  <c r="A133" i="19"/>
  <c r="C133" i="19"/>
  <c r="D133" i="19"/>
  <c r="E133" i="19"/>
  <c r="I133" i="19"/>
  <c r="J133" i="19" s="1"/>
  <c r="AG133" i="19" s="1"/>
  <c r="K133" i="19" a="1"/>
  <c r="K133" i="19" s="1"/>
  <c r="L133" i="19" s="1"/>
  <c r="N133" i="19"/>
  <c r="O133" i="19"/>
  <c r="P133" i="19"/>
  <c r="Q133" i="19" s="1"/>
  <c r="T133" i="19"/>
  <c r="W133" i="19"/>
  <c r="X133" i="19"/>
  <c r="Z133" i="19" s="1"/>
  <c r="AA133" i="19"/>
  <c r="AB133" i="19" s="1"/>
  <c r="A134" i="19"/>
  <c r="C134" i="19"/>
  <c r="D134" i="19"/>
  <c r="E134" i="19"/>
  <c r="I134" i="19"/>
  <c r="J134" i="19" s="1"/>
  <c r="AG134" i="19" s="1"/>
  <c r="K134" i="19" a="1"/>
  <c r="K134" i="19" s="1"/>
  <c r="L134" i="19" s="1"/>
  <c r="N134" i="19"/>
  <c r="O134" i="19"/>
  <c r="P134" i="19"/>
  <c r="Q134" i="19" s="1"/>
  <c r="T134" i="19"/>
  <c r="W134" i="19"/>
  <c r="X134" i="19"/>
  <c r="Z134" i="19"/>
  <c r="AA134" i="19"/>
  <c r="AB134" i="19" s="1"/>
  <c r="A135" i="19"/>
  <c r="C135" i="19"/>
  <c r="D135" i="19"/>
  <c r="E135" i="19"/>
  <c r="I135" i="19"/>
  <c r="J135" i="19" s="1"/>
  <c r="AG135" i="19" s="1"/>
  <c r="K135" i="19" a="1"/>
  <c r="K135" i="19" s="1"/>
  <c r="L135" i="19" s="1"/>
  <c r="N135" i="19"/>
  <c r="O135" i="19"/>
  <c r="P135" i="19"/>
  <c r="Q135" i="19" s="1"/>
  <c r="U135" i="19"/>
  <c r="T135" i="19"/>
  <c r="W135" i="19"/>
  <c r="X135" i="19"/>
  <c r="Z135" i="19" s="1"/>
  <c r="AA135" i="19"/>
  <c r="AB135" i="19" s="1"/>
  <c r="A136" i="19"/>
  <c r="C136" i="19"/>
  <c r="D136" i="19"/>
  <c r="E136" i="19"/>
  <c r="I136" i="19"/>
  <c r="J136" i="19" s="1"/>
  <c r="AG136" i="19" s="1"/>
  <c r="K136" i="19" a="1"/>
  <c r="K136" i="19" s="1"/>
  <c r="L136" i="19" s="1"/>
  <c r="N136" i="19"/>
  <c r="O136" i="19"/>
  <c r="P136" i="19"/>
  <c r="Q136" i="19" s="1"/>
  <c r="U136" i="19"/>
  <c r="T136" i="19"/>
  <c r="W136" i="19"/>
  <c r="X136" i="19"/>
  <c r="Z136" i="19"/>
  <c r="AA136" i="19"/>
  <c r="AB136" i="19" s="1"/>
  <c r="A137" i="19"/>
  <c r="C137" i="19"/>
  <c r="D137" i="19"/>
  <c r="E137" i="19"/>
  <c r="I137" i="19"/>
  <c r="J137" i="19" s="1"/>
  <c r="AG137" i="19" s="1"/>
  <c r="K137" i="19" a="1"/>
  <c r="K137" i="19" s="1"/>
  <c r="L137" i="19" s="1"/>
  <c r="N137" i="19"/>
  <c r="O137" i="19"/>
  <c r="P137" i="19"/>
  <c r="Q137" i="19" s="1"/>
  <c r="T137" i="19"/>
  <c r="W137" i="19"/>
  <c r="X137" i="19"/>
  <c r="Z137" i="19"/>
  <c r="AA137" i="19"/>
  <c r="AB137" i="19" s="1"/>
  <c r="A138" i="19"/>
  <c r="C138" i="19"/>
  <c r="D138" i="19"/>
  <c r="E138" i="19"/>
  <c r="I138" i="19"/>
  <c r="J138" i="19" s="1"/>
  <c r="AG138" i="19" s="1"/>
  <c r="K138" i="19" a="1"/>
  <c r="K138" i="19" s="1"/>
  <c r="L138" i="19" s="1"/>
  <c r="N138" i="19"/>
  <c r="O138" i="19"/>
  <c r="P138" i="19"/>
  <c r="Q138" i="19" s="1"/>
  <c r="T138" i="19"/>
  <c r="W138" i="19"/>
  <c r="X138" i="19"/>
  <c r="Z138" i="19"/>
  <c r="AA138" i="19"/>
  <c r="AB138" i="19" s="1"/>
  <c r="A139" i="19"/>
  <c r="C139" i="19"/>
  <c r="D139" i="19"/>
  <c r="E139" i="19"/>
  <c r="I139" i="19"/>
  <c r="J139" i="19" s="1"/>
  <c r="K139" i="19" a="1"/>
  <c r="K139" i="19" s="1"/>
  <c r="L139" i="19" s="1"/>
  <c r="N139" i="19"/>
  <c r="O139" i="19"/>
  <c r="P139" i="19"/>
  <c r="Q139" i="19" s="1"/>
  <c r="U139" i="19"/>
  <c r="T139" i="19"/>
  <c r="W139" i="19"/>
  <c r="X139" i="19"/>
  <c r="Z139" i="19" s="1"/>
  <c r="AA139" i="19"/>
  <c r="AB139" i="19" s="1"/>
  <c r="A140" i="19"/>
  <c r="C140" i="19"/>
  <c r="D140" i="19"/>
  <c r="E140" i="19"/>
  <c r="I140" i="19"/>
  <c r="J140" i="19" s="1"/>
  <c r="AG140" i="19" s="1"/>
  <c r="K140" i="19" a="1"/>
  <c r="K140" i="19" s="1"/>
  <c r="L140" i="19" s="1"/>
  <c r="N140" i="19"/>
  <c r="O140" i="19"/>
  <c r="P140" i="19"/>
  <c r="Q140" i="19" s="1"/>
  <c r="U140" i="19"/>
  <c r="T140" i="19"/>
  <c r="W140" i="19"/>
  <c r="X140" i="19"/>
  <c r="Z140" i="19"/>
  <c r="AA140" i="19"/>
  <c r="AB140" i="19" s="1"/>
  <c r="A141" i="19"/>
  <c r="C141" i="19"/>
  <c r="D141" i="19"/>
  <c r="E141" i="19"/>
  <c r="I141" i="19"/>
  <c r="J141" i="19" s="1"/>
  <c r="K141" i="19" a="1"/>
  <c r="K141" i="19" s="1"/>
  <c r="L141" i="19" s="1"/>
  <c r="N141" i="19"/>
  <c r="O141" i="19"/>
  <c r="P141" i="19"/>
  <c r="Q141" i="19" s="1"/>
  <c r="T141" i="19"/>
  <c r="W141" i="19"/>
  <c r="X141" i="19"/>
  <c r="Z141" i="19" s="1"/>
  <c r="AA141" i="19"/>
  <c r="AB141" i="19" s="1"/>
  <c r="A142" i="19"/>
  <c r="C142" i="19"/>
  <c r="D142" i="19"/>
  <c r="E142" i="19"/>
  <c r="I142" i="19"/>
  <c r="J142" i="19" s="1"/>
  <c r="AG142" i="19" s="1"/>
  <c r="K142" i="19" a="1"/>
  <c r="K142" i="19" s="1"/>
  <c r="L142" i="19" s="1"/>
  <c r="N142" i="19"/>
  <c r="O142" i="19"/>
  <c r="P142" i="19"/>
  <c r="Q142" i="19" s="1"/>
  <c r="U142" i="19"/>
  <c r="T142" i="19"/>
  <c r="W142" i="19"/>
  <c r="X142" i="19"/>
  <c r="Z142" i="19"/>
  <c r="AA142" i="19"/>
  <c r="AB142" i="19" s="1"/>
  <c r="A143" i="19"/>
  <c r="C143" i="19"/>
  <c r="D143" i="19"/>
  <c r="E143" i="19"/>
  <c r="I143" i="19"/>
  <c r="J143" i="19" s="1"/>
  <c r="K143" i="19" a="1"/>
  <c r="K143" i="19" s="1"/>
  <c r="L143" i="19" s="1"/>
  <c r="N143" i="19"/>
  <c r="O143" i="19"/>
  <c r="P143" i="19"/>
  <c r="Q143" i="19" s="1"/>
  <c r="U143" i="19"/>
  <c r="T143" i="19"/>
  <c r="W143" i="19"/>
  <c r="X143" i="19"/>
  <c r="Z143" i="19" s="1"/>
  <c r="AA143" i="19"/>
  <c r="AB143" i="19" s="1"/>
  <c r="A144" i="19"/>
  <c r="C144" i="19"/>
  <c r="D144" i="19"/>
  <c r="E144" i="19"/>
  <c r="I144" i="19"/>
  <c r="J144" i="19" s="1"/>
  <c r="AG144" i="19" s="1"/>
  <c r="K144" i="19" a="1"/>
  <c r="K144" i="19" s="1"/>
  <c r="L144" i="19" s="1"/>
  <c r="N144" i="19"/>
  <c r="O144" i="19"/>
  <c r="P144" i="19"/>
  <c r="Q144" i="19" s="1"/>
  <c r="T144" i="19"/>
  <c r="W144" i="19"/>
  <c r="X144" i="19"/>
  <c r="Z144" i="19"/>
  <c r="AA144" i="19"/>
  <c r="AB144" i="19" s="1"/>
  <c r="A145" i="19"/>
  <c r="C145" i="19"/>
  <c r="D145" i="19"/>
  <c r="E145" i="19"/>
  <c r="I145" i="19"/>
  <c r="J145" i="19" s="1"/>
  <c r="K145" i="19" a="1"/>
  <c r="K145" i="19" s="1"/>
  <c r="L145" i="19" s="1"/>
  <c r="N145" i="19"/>
  <c r="O145" i="19"/>
  <c r="P145" i="19"/>
  <c r="Q145" i="19" s="1"/>
  <c r="T145" i="19"/>
  <c r="W145" i="19"/>
  <c r="X145" i="19"/>
  <c r="Z145" i="19" s="1"/>
  <c r="AA145" i="19"/>
  <c r="AB145" i="19" s="1"/>
  <c r="A146" i="19"/>
  <c r="C146" i="19"/>
  <c r="D146" i="19"/>
  <c r="E146" i="19"/>
  <c r="I146" i="19"/>
  <c r="J146" i="19" s="1"/>
  <c r="K146" i="19" a="1"/>
  <c r="K146" i="19" s="1"/>
  <c r="L146" i="19" s="1"/>
  <c r="N146" i="19"/>
  <c r="O146" i="19"/>
  <c r="P146" i="19"/>
  <c r="Q146" i="19" s="1"/>
  <c r="U146" i="19"/>
  <c r="T146" i="19"/>
  <c r="W146" i="19"/>
  <c r="X146" i="19"/>
  <c r="Z146" i="19" s="1"/>
  <c r="AA146" i="19"/>
  <c r="AB146" i="19" s="1"/>
  <c r="A147" i="19"/>
  <c r="C147" i="19"/>
  <c r="D147" i="19"/>
  <c r="E147" i="19"/>
  <c r="I147" i="19"/>
  <c r="J147" i="19" s="1"/>
  <c r="AG147" i="19" s="1"/>
  <c r="K147" i="19" a="1"/>
  <c r="K147" i="19" s="1"/>
  <c r="L147" i="19" s="1"/>
  <c r="N147" i="19"/>
  <c r="O147" i="19"/>
  <c r="P147" i="19"/>
  <c r="Q147" i="19" s="1"/>
  <c r="U147" i="19"/>
  <c r="T147" i="19"/>
  <c r="W147" i="19"/>
  <c r="X147" i="19"/>
  <c r="Z147" i="19" s="1"/>
  <c r="AA147" i="19"/>
  <c r="AB147" i="19" s="1"/>
  <c r="A148" i="19"/>
  <c r="C148" i="19"/>
  <c r="D148" i="19"/>
  <c r="E148" i="19"/>
  <c r="I148" i="19"/>
  <c r="J148" i="19" s="1"/>
  <c r="K148" i="19" a="1"/>
  <c r="K148" i="19" s="1"/>
  <c r="L148" i="19" s="1"/>
  <c r="N148" i="19"/>
  <c r="O148" i="19"/>
  <c r="P148" i="19"/>
  <c r="Q148" i="19" s="1"/>
  <c r="T148" i="19"/>
  <c r="W148" i="19"/>
  <c r="X148" i="19"/>
  <c r="Z148" i="19" s="1"/>
  <c r="AA148" i="19"/>
  <c r="AB148" i="19" s="1"/>
  <c r="A149" i="19"/>
  <c r="C149" i="19"/>
  <c r="D149" i="19"/>
  <c r="E149" i="19"/>
  <c r="I149" i="19"/>
  <c r="J149" i="19" s="1"/>
  <c r="AG149" i="19" s="1"/>
  <c r="K149" i="19" a="1"/>
  <c r="K149" i="19" s="1"/>
  <c r="L149" i="19" s="1"/>
  <c r="N149" i="19"/>
  <c r="O149" i="19"/>
  <c r="P149" i="19"/>
  <c r="Q149" i="19" s="1"/>
  <c r="U149" i="19"/>
  <c r="T149" i="19"/>
  <c r="W149" i="19"/>
  <c r="X149" i="19"/>
  <c r="Z149" i="19" s="1"/>
  <c r="AA149" i="19"/>
  <c r="AB149" i="19" s="1"/>
  <c r="A150" i="19"/>
  <c r="C150" i="19"/>
  <c r="D150" i="19"/>
  <c r="E150" i="19"/>
  <c r="I150" i="19"/>
  <c r="J150" i="19" s="1"/>
  <c r="AG150" i="19" s="1"/>
  <c r="K150" i="19" a="1"/>
  <c r="K150" i="19" s="1"/>
  <c r="L150" i="19" s="1"/>
  <c r="N150" i="19"/>
  <c r="O150" i="19"/>
  <c r="P150" i="19"/>
  <c r="Q150" i="19" s="1"/>
  <c r="U150" i="19"/>
  <c r="T150" i="19"/>
  <c r="W150" i="19"/>
  <c r="X150" i="19"/>
  <c r="Z150" i="19"/>
  <c r="AA150" i="19"/>
  <c r="AB150" i="19" s="1"/>
  <c r="A151" i="19"/>
  <c r="C151" i="19"/>
  <c r="D151" i="19"/>
  <c r="E151" i="19"/>
  <c r="I151" i="19"/>
  <c r="J151" i="19" s="1"/>
  <c r="AG151" i="19" s="1"/>
  <c r="K151" i="19" a="1"/>
  <c r="K151" i="19" s="1"/>
  <c r="L151" i="19" s="1"/>
  <c r="N151" i="19"/>
  <c r="O151" i="19"/>
  <c r="P151" i="19"/>
  <c r="Q151" i="19" s="1"/>
  <c r="T151" i="19"/>
  <c r="W151" i="19"/>
  <c r="X151" i="19"/>
  <c r="Z151" i="19" s="1"/>
  <c r="AA151" i="19"/>
  <c r="AB151" i="19" s="1"/>
  <c r="A152" i="19"/>
  <c r="C152" i="19"/>
  <c r="D152" i="19"/>
  <c r="E152" i="19"/>
  <c r="I152" i="19"/>
  <c r="J152" i="19" s="1"/>
  <c r="AG152" i="19" s="1"/>
  <c r="K152" i="19" a="1"/>
  <c r="K152" i="19" s="1"/>
  <c r="L152" i="19" s="1"/>
  <c r="N152" i="19"/>
  <c r="O152" i="19"/>
  <c r="P152" i="19"/>
  <c r="Q152" i="19" s="1"/>
  <c r="U152" i="19"/>
  <c r="T152" i="19"/>
  <c r="W152" i="19"/>
  <c r="X152" i="19"/>
  <c r="Z152" i="19"/>
  <c r="AA152" i="19"/>
  <c r="AB152" i="19" s="1"/>
  <c r="A153" i="19"/>
  <c r="C153" i="19"/>
  <c r="D153" i="19"/>
  <c r="E153" i="19"/>
  <c r="I153" i="19"/>
  <c r="J153" i="19" s="1"/>
  <c r="AG153" i="19" s="1"/>
  <c r="K153" i="19" a="1"/>
  <c r="K153" i="19" s="1"/>
  <c r="L153" i="19" s="1"/>
  <c r="N153" i="19"/>
  <c r="O153" i="19"/>
  <c r="P153" i="19"/>
  <c r="Q153" i="19" s="1"/>
  <c r="U153" i="19"/>
  <c r="T153" i="19"/>
  <c r="W153" i="19"/>
  <c r="X153" i="19"/>
  <c r="Z153" i="19"/>
  <c r="AA153" i="19"/>
  <c r="AB153" i="19" s="1"/>
  <c r="A154" i="19"/>
  <c r="C154" i="19"/>
  <c r="D154" i="19"/>
  <c r="E154" i="19"/>
  <c r="I154" i="19"/>
  <c r="J154" i="19" s="1"/>
  <c r="AG154" i="19" s="1"/>
  <c r="K154" i="19" a="1"/>
  <c r="K154" i="19" s="1"/>
  <c r="L154" i="19" s="1"/>
  <c r="N154" i="19"/>
  <c r="O154" i="19"/>
  <c r="P154" i="19"/>
  <c r="Q154" i="19" s="1"/>
  <c r="U154" i="19"/>
  <c r="T154" i="19"/>
  <c r="W154" i="19"/>
  <c r="X154" i="19"/>
  <c r="Z154" i="19"/>
  <c r="AA154" i="19"/>
  <c r="AB154" i="19" s="1"/>
  <c r="A155" i="19"/>
  <c r="C155" i="19"/>
  <c r="D155" i="19"/>
  <c r="E155" i="19"/>
  <c r="I155" i="19"/>
  <c r="J155" i="19" s="1"/>
  <c r="K155" i="19" a="1"/>
  <c r="K155" i="19" s="1"/>
  <c r="L155" i="19" s="1"/>
  <c r="N155" i="19"/>
  <c r="O155" i="19"/>
  <c r="P155" i="19"/>
  <c r="Q155" i="19" s="1"/>
  <c r="T155" i="19"/>
  <c r="W155" i="19"/>
  <c r="X155" i="19"/>
  <c r="Z155" i="19"/>
  <c r="AA155" i="19"/>
  <c r="AB155" i="19" s="1"/>
  <c r="A156" i="19"/>
  <c r="C156" i="19"/>
  <c r="D156" i="19"/>
  <c r="E156" i="19"/>
  <c r="I156" i="19"/>
  <c r="J156" i="19" s="1"/>
  <c r="AG156" i="19" s="1"/>
  <c r="K156" i="19" a="1"/>
  <c r="K156" i="19" s="1"/>
  <c r="L156" i="19" s="1"/>
  <c r="N156" i="19"/>
  <c r="O156" i="19"/>
  <c r="P156" i="19"/>
  <c r="Q156" i="19" s="1"/>
  <c r="U156" i="19"/>
  <c r="T156" i="19"/>
  <c r="W156" i="19"/>
  <c r="X156" i="19"/>
  <c r="Z156" i="19"/>
  <c r="AA156" i="19"/>
  <c r="AB156" i="19" s="1"/>
  <c r="A157" i="19"/>
  <c r="C157" i="19"/>
  <c r="D157" i="19"/>
  <c r="E157" i="19"/>
  <c r="I157" i="19"/>
  <c r="J157" i="19" s="1"/>
  <c r="AG157" i="19" s="1"/>
  <c r="K157" i="19" a="1"/>
  <c r="K157" i="19" s="1"/>
  <c r="L157" i="19" s="1"/>
  <c r="N157" i="19"/>
  <c r="O157" i="19"/>
  <c r="P157" i="19"/>
  <c r="Q157" i="19" s="1"/>
  <c r="T157" i="19"/>
  <c r="W157" i="19"/>
  <c r="X157" i="19"/>
  <c r="Z157" i="19"/>
  <c r="AA157" i="19"/>
  <c r="AB157" i="19" s="1"/>
  <c r="A158" i="19"/>
  <c r="C158" i="19"/>
  <c r="D158" i="19"/>
  <c r="E158" i="19"/>
  <c r="I158" i="19"/>
  <c r="J158" i="19" s="1"/>
  <c r="AG158" i="19" s="1"/>
  <c r="K158" i="19" a="1"/>
  <c r="K158" i="19" s="1"/>
  <c r="L158" i="19" s="1"/>
  <c r="N158" i="19"/>
  <c r="O158" i="19"/>
  <c r="P158" i="19"/>
  <c r="Q158" i="19" s="1"/>
  <c r="U158" i="19"/>
  <c r="T158" i="19"/>
  <c r="W158" i="19"/>
  <c r="X158" i="19"/>
  <c r="Z158" i="19"/>
  <c r="AA158" i="19"/>
  <c r="AB158" i="19" s="1"/>
  <c r="A159" i="19"/>
  <c r="C159" i="19"/>
  <c r="D159" i="19"/>
  <c r="E159" i="19"/>
  <c r="I159" i="19"/>
  <c r="J159" i="19" s="1"/>
  <c r="K159" i="19" a="1"/>
  <c r="K159" i="19" s="1"/>
  <c r="L159" i="19" s="1"/>
  <c r="N159" i="19"/>
  <c r="O159" i="19"/>
  <c r="P159" i="19"/>
  <c r="Q159" i="19" s="1"/>
  <c r="U159" i="19"/>
  <c r="T159" i="19"/>
  <c r="W159" i="19"/>
  <c r="X159" i="19"/>
  <c r="Z159" i="19"/>
  <c r="AA159" i="19"/>
  <c r="AB159" i="19" s="1"/>
  <c r="A160" i="19"/>
  <c r="C160" i="19"/>
  <c r="D160" i="19"/>
  <c r="E160" i="19"/>
  <c r="I160" i="19"/>
  <c r="J160" i="19" s="1"/>
  <c r="AG160" i="19" s="1"/>
  <c r="K160" i="19" a="1"/>
  <c r="K160" i="19" s="1"/>
  <c r="L160" i="19" s="1"/>
  <c r="N160" i="19"/>
  <c r="O160" i="19"/>
  <c r="P160" i="19"/>
  <c r="Q160" i="19" s="1"/>
  <c r="U160" i="19"/>
  <c r="T160" i="19"/>
  <c r="W160" i="19"/>
  <c r="X160" i="19"/>
  <c r="Z160" i="19"/>
  <c r="AA160" i="19"/>
  <c r="AB160" i="19" s="1"/>
  <c r="A161" i="19"/>
  <c r="C161" i="19"/>
  <c r="D161" i="19"/>
  <c r="E161" i="19"/>
  <c r="I161" i="19"/>
  <c r="J161" i="19" s="1"/>
  <c r="AG161" i="19" s="1"/>
  <c r="K161" i="19" a="1"/>
  <c r="K161" i="19" s="1"/>
  <c r="L161" i="19" s="1"/>
  <c r="N161" i="19"/>
  <c r="O161" i="19"/>
  <c r="P161" i="19"/>
  <c r="Q161" i="19" s="1"/>
  <c r="U161" i="19"/>
  <c r="T161" i="19"/>
  <c r="W161" i="19"/>
  <c r="X161" i="19"/>
  <c r="Z161" i="19"/>
  <c r="AA161" i="19"/>
  <c r="AB161" i="19" s="1"/>
  <c r="A162" i="19"/>
  <c r="C162" i="19"/>
  <c r="D162" i="19"/>
  <c r="E162" i="19"/>
  <c r="I162" i="19"/>
  <c r="J162" i="19" s="1"/>
  <c r="AG162" i="19" s="1"/>
  <c r="K162" i="19" a="1"/>
  <c r="K162" i="19" s="1"/>
  <c r="L162" i="19" s="1"/>
  <c r="N162" i="19"/>
  <c r="O162" i="19"/>
  <c r="P162" i="19"/>
  <c r="Q162" i="19" s="1"/>
  <c r="U162" i="19"/>
  <c r="T162" i="19"/>
  <c r="W162" i="19"/>
  <c r="X162" i="19"/>
  <c r="Z162" i="19"/>
  <c r="AA162" i="19"/>
  <c r="AB162" i="19" s="1"/>
  <c r="A163" i="19"/>
  <c r="C163" i="19"/>
  <c r="D163" i="19"/>
  <c r="E163" i="19"/>
  <c r="I163" i="19"/>
  <c r="J163" i="19" s="1"/>
  <c r="K163" i="19" a="1"/>
  <c r="K163" i="19" s="1"/>
  <c r="L163" i="19" s="1"/>
  <c r="N163" i="19"/>
  <c r="O163" i="19"/>
  <c r="P163" i="19"/>
  <c r="Q163" i="19" s="1"/>
  <c r="T163" i="19"/>
  <c r="W163" i="19"/>
  <c r="X163" i="19"/>
  <c r="Z163" i="19" s="1"/>
  <c r="AA163" i="19"/>
  <c r="AB163" i="19" s="1"/>
  <c r="A164" i="19"/>
  <c r="C164" i="19"/>
  <c r="D164" i="19"/>
  <c r="E164" i="19"/>
  <c r="I164" i="19"/>
  <c r="J164" i="19" s="1"/>
  <c r="K164" i="19" a="1"/>
  <c r="K164" i="19" s="1"/>
  <c r="L164" i="19" s="1"/>
  <c r="N164" i="19"/>
  <c r="O164" i="19"/>
  <c r="P164" i="19"/>
  <c r="Q164" i="19" s="1"/>
  <c r="V164" i="19"/>
  <c r="T164" i="19"/>
  <c r="W164" i="19"/>
  <c r="X164" i="19"/>
  <c r="Z164" i="19"/>
  <c r="AA164" i="19"/>
  <c r="AB164" i="19" s="1"/>
  <c r="A165" i="19"/>
  <c r="C165" i="19"/>
  <c r="D165" i="19"/>
  <c r="E165" i="19"/>
  <c r="I165" i="19"/>
  <c r="J165" i="19" s="1"/>
  <c r="AG165" i="19" s="1"/>
  <c r="K165" i="19" a="1"/>
  <c r="K165" i="19" s="1"/>
  <c r="L165" i="19" s="1"/>
  <c r="N165" i="19"/>
  <c r="O165" i="19"/>
  <c r="P165" i="19"/>
  <c r="Q165" i="19" s="1"/>
  <c r="T165" i="19"/>
  <c r="W165" i="19"/>
  <c r="X165" i="19"/>
  <c r="Z165" i="19"/>
  <c r="AA165" i="19"/>
  <c r="AB165" i="19" s="1"/>
  <c r="A166" i="19"/>
  <c r="C166" i="19"/>
  <c r="D166" i="19"/>
  <c r="E166" i="19"/>
  <c r="I166" i="19"/>
  <c r="J166" i="19" s="1"/>
  <c r="AG166" i="19" s="1"/>
  <c r="K166" i="19" a="1"/>
  <c r="K166" i="19" s="1"/>
  <c r="L166" i="19" s="1"/>
  <c r="N166" i="19"/>
  <c r="O166" i="19"/>
  <c r="P166" i="19"/>
  <c r="Q166" i="19" s="1"/>
  <c r="U166" i="19"/>
  <c r="T166" i="19"/>
  <c r="W166" i="19"/>
  <c r="X166" i="19"/>
  <c r="Z166" i="19"/>
  <c r="AA166" i="19"/>
  <c r="AB166" i="19" s="1"/>
  <c r="A167" i="19"/>
  <c r="C167" i="19"/>
  <c r="D167" i="19"/>
  <c r="E167" i="19"/>
  <c r="I167" i="19"/>
  <c r="J167" i="19" s="1"/>
  <c r="K167" i="19" a="1"/>
  <c r="K167" i="19" s="1"/>
  <c r="L167" i="19" s="1"/>
  <c r="N167" i="19"/>
  <c r="O167" i="19"/>
  <c r="P167" i="19"/>
  <c r="Q167" i="19" s="1"/>
  <c r="T167" i="19"/>
  <c r="W167" i="19"/>
  <c r="X167" i="19"/>
  <c r="Z167" i="19"/>
  <c r="AA167" i="19"/>
  <c r="AB167" i="19" s="1"/>
  <c r="A168" i="19"/>
  <c r="C168" i="19"/>
  <c r="D168" i="19"/>
  <c r="E168" i="19"/>
  <c r="I168" i="19"/>
  <c r="J168" i="19" s="1"/>
  <c r="AG168" i="19" s="1"/>
  <c r="K168" i="19" a="1"/>
  <c r="K168" i="19" s="1"/>
  <c r="L168" i="19" s="1"/>
  <c r="N168" i="19"/>
  <c r="O168" i="19"/>
  <c r="P168" i="19"/>
  <c r="Q168" i="19" s="1"/>
  <c r="U168" i="19"/>
  <c r="T168" i="19"/>
  <c r="W168" i="19"/>
  <c r="X168" i="19"/>
  <c r="Z168" i="19"/>
  <c r="AA168" i="19"/>
  <c r="AB168" i="19" s="1"/>
  <c r="A169" i="19"/>
  <c r="C169" i="19"/>
  <c r="D169" i="19"/>
  <c r="E169" i="19"/>
  <c r="I169" i="19"/>
  <c r="J169" i="19" s="1"/>
  <c r="AG169" i="19" s="1"/>
  <c r="K169" i="19" a="1"/>
  <c r="K169" i="19" s="1"/>
  <c r="L169" i="19" s="1"/>
  <c r="N169" i="19"/>
  <c r="O169" i="19"/>
  <c r="P169" i="19"/>
  <c r="Q169" i="19" s="1"/>
  <c r="T169" i="19"/>
  <c r="W169" i="19"/>
  <c r="X169" i="19"/>
  <c r="Z169" i="19"/>
  <c r="AA169" i="19"/>
  <c r="AB169" i="19" s="1"/>
  <c r="A170" i="19"/>
  <c r="C170" i="19"/>
  <c r="D170" i="19"/>
  <c r="E170" i="19"/>
  <c r="I170" i="19"/>
  <c r="J170" i="19" s="1"/>
  <c r="AG170" i="19" s="1"/>
  <c r="K170" i="19" a="1"/>
  <c r="K170" i="19" s="1"/>
  <c r="L170" i="19" s="1"/>
  <c r="N170" i="19"/>
  <c r="O170" i="19"/>
  <c r="P170" i="19"/>
  <c r="Q170" i="19" s="1"/>
  <c r="U170" i="19"/>
  <c r="T170" i="19"/>
  <c r="W170" i="19"/>
  <c r="X170" i="19"/>
  <c r="Z170" i="19"/>
  <c r="AA170" i="19"/>
  <c r="AB170" i="19" s="1"/>
  <c r="A171" i="19"/>
  <c r="C171" i="19"/>
  <c r="D171" i="19"/>
  <c r="E171" i="19"/>
  <c r="I171" i="19"/>
  <c r="J171" i="19" s="1"/>
  <c r="AG171" i="19" s="1"/>
  <c r="K171" i="19" a="1"/>
  <c r="K171" i="19" s="1"/>
  <c r="L171" i="19" s="1"/>
  <c r="N171" i="19"/>
  <c r="O171" i="19"/>
  <c r="P171" i="19"/>
  <c r="Q171" i="19" s="1"/>
  <c r="U171" i="19"/>
  <c r="T171" i="19"/>
  <c r="W171" i="19"/>
  <c r="X171" i="19"/>
  <c r="Z171" i="19"/>
  <c r="AA171" i="19"/>
  <c r="AB171" i="19" s="1"/>
  <c r="A172" i="19"/>
  <c r="C172" i="19"/>
  <c r="D172" i="19"/>
  <c r="E172" i="19"/>
  <c r="I172" i="19"/>
  <c r="J172" i="19" s="1"/>
  <c r="K172" i="19" a="1"/>
  <c r="K172" i="19" s="1"/>
  <c r="L172" i="19" s="1"/>
  <c r="N172" i="19"/>
  <c r="O172" i="19"/>
  <c r="P172" i="19"/>
  <c r="Q172" i="19" s="1"/>
  <c r="U172" i="19"/>
  <c r="T172" i="19"/>
  <c r="W172" i="19"/>
  <c r="X172" i="19"/>
  <c r="Z172" i="19"/>
  <c r="AA172" i="19"/>
  <c r="AB172" i="19" s="1"/>
  <c r="A173" i="19"/>
  <c r="C173" i="19"/>
  <c r="D173" i="19"/>
  <c r="E173" i="19"/>
  <c r="I173" i="19"/>
  <c r="J173" i="19" s="1"/>
  <c r="K173" i="19" a="1"/>
  <c r="K173" i="19" s="1"/>
  <c r="L173" i="19" s="1"/>
  <c r="N173" i="19"/>
  <c r="O173" i="19"/>
  <c r="P173" i="19"/>
  <c r="Q173" i="19" s="1"/>
  <c r="T173" i="19"/>
  <c r="W173" i="19"/>
  <c r="X173" i="19"/>
  <c r="Z173" i="19"/>
  <c r="AA173" i="19"/>
  <c r="AB173" i="19" s="1"/>
  <c r="A174" i="19"/>
  <c r="C174" i="19"/>
  <c r="D174" i="19"/>
  <c r="E174" i="19"/>
  <c r="I174" i="19"/>
  <c r="J174" i="19" s="1"/>
  <c r="AG174" i="19" s="1"/>
  <c r="K174" i="19" a="1"/>
  <c r="K174" i="19" s="1"/>
  <c r="L174" i="19" s="1"/>
  <c r="N174" i="19"/>
  <c r="O174" i="19"/>
  <c r="P174" i="19"/>
  <c r="Q174" i="19" s="1"/>
  <c r="T174" i="19"/>
  <c r="W174" i="19"/>
  <c r="X174" i="19"/>
  <c r="Z174" i="19"/>
  <c r="AA174" i="19"/>
  <c r="AB174" i="19" s="1"/>
  <c r="A175" i="19"/>
  <c r="C175" i="19"/>
  <c r="D175" i="19"/>
  <c r="E175" i="19"/>
  <c r="I175" i="19"/>
  <c r="J175" i="19" s="1"/>
  <c r="AG175" i="19" s="1"/>
  <c r="K175" i="19" a="1"/>
  <c r="K175" i="19" s="1"/>
  <c r="L175" i="19" s="1"/>
  <c r="N175" i="19"/>
  <c r="O175" i="19"/>
  <c r="P175" i="19"/>
  <c r="Q175" i="19" s="1"/>
  <c r="U175" i="19"/>
  <c r="T175" i="19"/>
  <c r="W175" i="19"/>
  <c r="X175" i="19"/>
  <c r="Z175" i="19"/>
  <c r="AA175" i="19"/>
  <c r="AB175" i="19" s="1"/>
  <c r="A176" i="19"/>
  <c r="C176" i="19"/>
  <c r="D176" i="19"/>
  <c r="E176" i="19"/>
  <c r="I176" i="19"/>
  <c r="J176" i="19" s="1"/>
  <c r="AG176" i="19" s="1"/>
  <c r="K176" i="19" a="1"/>
  <c r="K176" i="19" s="1"/>
  <c r="L176" i="19" s="1"/>
  <c r="N176" i="19"/>
  <c r="O176" i="19"/>
  <c r="P176" i="19"/>
  <c r="Q176" i="19" s="1"/>
  <c r="T176" i="19"/>
  <c r="W176" i="19"/>
  <c r="X176" i="19"/>
  <c r="Z176" i="19"/>
  <c r="AA176" i="19"/>
  <c r="AB176" i="19" s="1"/>
  <c r="A177" i="19"/>
  <c r="C177" i="19"/>
  <c r="D177" i="19"/>
  <c r="E177" i="19"/>
  <c r="I177" i="19"/>
  <c r="J177" i="19" s="1"/>
  <c r="AG177" i="19" s="1"/>
  <c r="K177" i="19" a="1"/>
  <c r="K177" i="19" s="1"/>
  <c r="L177" i="19" s="1"/>
  <c r="N177" i="19"/>
  <c r="O177" i="19"/>
  <c r="P177" i="19"/>
  <c r="Q177" i="19" s="1"/>
  <c r="T177" i="19"/>
  <c r="W177" i="19"/>
  <c r="X177" i="19"/>
  <c r="Z177" i="19"/>
  <c r="AA177" i="19"/>
  <c r="AB177" i="19" s="1"/>
  <c r="A178" i="19"/>
  <c r="C178" i="19"/>
  <c r="D178" i="19"/>
  <c r="E178" i="19"/>
  <c r="I178" i="19"/>
  <c r="J178" i="19" s="1"/>
  <c r="K178" i="19" a="1"/>
  <c r="K178" i="19" s="1"/>
  <c r="L178" i="19" s="1"/>
  <c r="N178" i="19"/>
  <c r="O178" i="19"/>
  <c r="P178" i="19"/>
  <c r="Q178" i="19" s="1"/>
  <c r="U178" i="19"/>
  <c r="T178" i="19"/>
  <c r="W178" i="19"/>
  <c r="X178" i="19"/>
  <c r="Z178" i="19"/>
  <c r="AA178" i="19"/>
  <c r="AB178" i="19" s="1"/>
  <c r="A179" i="19"/>
  <c r="C179" i="19"/>
  <c r="D179" i="19"/>
  <c r="E179" i="19"/>
  <c r="I179" i="19"/>
  <c r="J179" i="19" s="1"/>
  <c r="AG179" i="19" s="1"/>
  <c r="K179" i="19" a="1"/>
  <c r="K179" i="19" s="1"/>
  <c r="L179" i="19" s="1"/>
  <c r="N179" i="19"/>
  <c r="O179" i="19"/>
  <c r="P179" i="19"/>
  <c r="Q179" i="19" s="1"/>
  <c r="T179" i="19"/>
  <c r="W179" i="19"/>
  <c r="X179" i="19"/>
  <c r="Z179" i="19"/>
  <c r="AA179" i="19"/>
  <c r="AB179" i="19" s="1"/>
  <c r="A180" i="19"/>
  <c r="C180" i="19"/>
  <c r="D180" i="19"/>
  <c r="E180" i="19"/>
  <c r="I180" i="19"/>
  <c r="J180" i="19" s="1"/>
  <c r="AG180" i="19" s="1"/>
  <c r="K180" i="19" a="1"/>
  <c r="K180" i="19" s="1"/>
  <c r="L180" i="19" s="1"/>
  <c r="N180" i="19"/>
  <c r="O180" i="19"/>
  <c r="P180" i="19"/>
  <c r="Q180" i="19" s="1"/>
  <c r="U180" i="19"/>
  <c r="T180" i="19"/>
  <c r="W180" i="19"/>
  <c r="X180" i="19"/>
  <c r="Z180" i="19"/>
  <c r="AA180" i="19"/>
  <c r="AB180" i="19" s="1"/>
  <c r="A181" i="19"/>
  <c r="C181" i="19"/>
  <c r="D181" i="19"/>
  <c r="E181" i="19"/>
  <c r="I181" i="19"/>
  <c r="J181" i="19" s="1"/>
  <c r="K181" i="19" a="1"/>
  <c r="K181" i="19" s="1"/>
  <c r="L181" i="19" s="1"/>
  <c r="N181" i="19"/>
  <c r="O181" i="19"/>
  <c r="P181" i="19"/>
  <c r="Q181" i="19" s="1"/>
  <c r="U181" i="19"/>
  <c r="T181" i="19"/>
  <c r="W181" i="19"/>
  <c r="X181" i="19"/>
  <c r="Z181" i="19"/>
  <c r="AA181" i="19"/>
  <c r="AB181" i="19" s="1"/>
  <c r="A182" i="19"/>
  <c r="C182" i="19"/>
  <c r="D182" i="19"/>
  <c r="E182" i="19"/>
  <c r="I182" i="19"/>
  <c r="J182" i="19" s="1"/>
  <c r="K182" i="19" a="1"/>
  <c r="K182" i="19" s="1"/>
  <c r="L182" i="19" s="1"/>
  <c r="N182" i="19"/>
  <c r="O182" i="19"/>
  <c r="P182" i="19"/>
  <c r="Q182" i="19" s="1"/>
  <c r="T182" i="19"/>
  <c r="W182" i="19"/>
  <c r="X182" i="19"/>
  <c r="Z182" i="19" s="1"/>
  <c r="AA182" i="19"/>
  <c r="AB182" i="19" s="1"/>
  <c r="A183" i="19"/>
  <c r="C183" i="19"/>
  <c r="D183" i="19"/>
  <c r="E183" i="19"/>
  <c r="I183" i="19"/>
  <c r="J183" i="19" s="1"/>
  <c r="AG183" i="19" s="1"/>
  <c r="K183" i="19" a="1"/>
  <c r="K183" i="19" s="1"/>
  <c r="L183" i="19" s="1"/>
  <c r="N183" i="19"/>
  <c r="O183" i="19"/>
  <c r="P183" i="19"/>
  <c r="Q183" i="19" s="1"/>
  <c r="T183" i="19"/>
  <c r="W183" i="19"/>
  <c r="X183" i="19"/>
  <c r="Z183" i="19"/>
  <c r="AA183" i="19"/>
  <c r="AB183" i="19" s="1"/>
  <c r="A184" i="19"/>
  <c r="C184" i="19"/>
  <c r="D184" i="19"/>
  <c r="E184" i="19"/>
  <c r="I184" i="19"/>
  <c r="J184" i="19" s="1"/>
  <c r="AG184" i="19" s="1"/>
  <c r="K184" i="19" a="1"/>
  <c r="K184" i="19" s="1"/>
  <c r="N184" i="19"/>
  <c r="O184" i="19"/>
  <c r="P184" i="19"/>
  <c r="Q184" i="19" s="1"/>
  <c r="T184" i="19"/>
  <c r="W184" i="19"/>
  <c r="X184" i="19"/>
  <c r="Z184" i="19"/>
  <c r="AA184" i="19"/>
  <c r="AB184" i="19" s="1"/>
  <c r="A185" i="19"/>
  <c r="C185" i="19"/>
  <c r="D185" i="19"/>
  <c r="E185" i="19"/>
  <c r="I185" i="19"/>
  <c r="J185" i="19" s="1"/>
  <c r="AG185" i="19" s="1"/>
  <c r="K185" i="19" a="1"/>
  <c r="K185" i="19" s="1"/>
  <c r="L185" i="19" s="1"/>
  <c r="N185" i="19"/>
  <c r="O185" i="19"/>
  <c r="P185" i="19"/>
  <c r="Q185" i="19" s="1"/>
  <c r="U185" i="19"/>
  <c r="T185" i="19"/>
  <c r="W185" i="19"/>
  <c r="X185" i="19"/>
  <c r="Z185" i="19"/>
  <c r="AA185" i="19"/>
  <c r="AB185" i="19" s="1"/>
  <c r="A186" i="19"/>
  <c r="C186" i="19"/>
  <c r="D186" i="19"/>
  <c r="E186" i="19"/>
  <c r="I186" i="19"/>
  <c r="J186" i="19" s="1"/>
  <c r="K186" i="19" a="1"/>
  <c r="K186" i="19" s="1"/>
  <c r="L186" i="19" s="1"/>
  <c r="N186" i="19"/>
  <c r="O186" i="19"/>
  <c r="P186" i="19"/>
  <c r="Q186" i="19" s="1"/>
  <c r="U186" i="19"/>
  <c r="T186" i="19"/>
  <c r="W186" i="19"/>
  <c r="X186" i="19"/>
  <c r="Z186" i="19"/>
  <c r="AA186" i="19"/>
  <c r="AB186" i="19" s="1"/>
  <c r="A187" i="19"/>
  <c r="C187" i="19"/>
  <c r="D187" i="19"/>
  <c r="E187" i="19"/>
  <c r="I187" i="19"/>
  <c r="J187" i="19" s="1"/>
  <c r="AG187" i="19" s="1"/>
  <c r="K187" i="19" a="1"/>
  <c r="K187" i="19" s="1"/>
  <c r="L187" i="19" s="1"/>
  <c r="N187" i="19"/>
  <c r="O187" i="19"/>
  <c r="P187" i="19"/>
  <c r="Q187" i="19" s="1"/>
  <c r="U187" i="19"/>
  <c r="T187" i="19"/>
  <c r="W187" i="19"/>
  <c r="X187" i="19"/>
  <c r="Z187" i="19"/>
  <c r="AA187" i="19"/>
  <c r="AB187" i="19" s="1"/>
  <c r="A188" i="19"/>
  <c r="C188" i="19"/>
  <c r="D188" i="19"/>
  <c r="E188" i="19"/>
  <c r="I188" i="19"/>
  <c r="J188" i="19" s="1"/>
  <c r="AG188" i="19" s="1"/>
  <c r="K188" i="19" a="1"/>
  <c r="K188" i="19" s="1"/>
  <c r="L188" i="19" s="1"/>
  <c r="N188" i="19"/>
  <c r="O188" i="19"/>
  <c r="P188" i="19"/>
  <c r="Q188" i="19" s="1"/>
  <c r="U188" i="19"/>
  <c r="T188" i="19"/>
  <c r="W188" i="19"/>
  <c r="X188" i="19"/>
  <c r="Z188" i="19"/>
  <c r="AA188" i="19"/>
  <c r="AB188" i="19" s="1"/>
  <c r="A189" i="19"/>
  <c r="C189" i="19"/>
  <c r="D189" i="19"/>
  <c r="E189" i="19"/>
  <c r="I189" i="19"/>
  <c r="J189" i="19" s="1"/>
  <c r="K189" i="19" a="1"/>
  <c r="K189" i="19" s="1"/>
  <c r="L189" i="19" s="1"/>
  <c r="N189" i="19"/>
  <c r="O189" i="19"/>
  <c r="P189" i="19"/>
  <c r="Q189" i="19" s="1"/>
  <c r="U189" i="19"/>
  <c r="T189" i="19"/>
  <c r="W189" i="19"/>
  <c r="X189" i="19"/>
  <c r="Z189" i="19"/>
  <c r="AA189" i="19"/>
  <c r="AB189" i="19" s="1"/>
  <c r="A190" i="19"/>
  <c r="C190" i="19"/>
  <c r="D190" i="19"/>
  <c r="E190" i="19"/>
  <c r="I190" i="19"/>
  <c r="J190" i="19" s="1"/>
  <c r="K190" i="19" a="1"/>
  <c r="K190" i="19" s="1"/>
  <c r="L190" i="19" s="1"/>
  <c r="N190" i="19"/>
  <c r="O190" i="19"/>
  <c r="P190" i="19"/>
  <c r="Q190" i="19" s="1"/>
  <c r="T190" i="19"/>
  <c r="W190" i="19"/>
  <c r="X190" i="19"/>
  <c r="Z190" i="19" s="1"/>
  <c r="AA190" i="19"/>
  <c r="AB190" i="19" s="1"/>
  <c r="A191" i="19"/>
  <c r="C191" i="19"/>
  <c r="D191" i="19"/>
  <c r="E191" i="19"/>
  <c r="I191" i="19"/>
  <c r="J191" i="19" s="1"/>
  <c r="AG191" i="19" s="1"/>
  <c r="K191" i="19" a="1"/>
  <c r="K191" i="19" s="1"/>
  <c r="L191" i="19" s="1"/>
  <c r="N191" i="19"/>
  <c r="O191" i="19"/>
  <c r="P191" i="19"/>
  <c r="Q191" i="19" s="1"/>
  <c r="U191" i="19"/>
  <c r="T191" i="19"/>
  <c r="W191" i="19"/>
  <c r="X191" i="19"/>
  <c r="Z191" i="19"/>
  <c r="AA191" i="19"/>
  <c r="AB191" i="19" s="1"/>
  <c r="A192" i="19"/>
  <c r="C192" i="19"/>
  <c r="D192" i="19"/>
  <c r="E192" i="19"/>
  <c r="I192" i="19"/>
  <c r="J192" i="19" s="1"/>
  <c r="AG192" i="19" s="1"/>
  <c r="K192" i="19" a="1"/>
  <c r="K192" i="19" s="1"/>
  <c r="L192" i="19" s="1"/>
  <c r="N192" i="19"/>
  <c r="O192" i="19"/>
  <c r="P192" i="19"/>
  <c r="Q192" i="19" s="1"/>
  <c r="T192" i="19"/>
  <c r="W192" i="19"/>
  <c r="X192" i="19"/>
  <c r="Z192" i="19"/>
  <c r="AA192" i="19"/>
  <c r="AB192" i="19" s="1"/>
  <c r="A193" i="19"/>
  <c r="C193" i="19"/>
  <c r="D193" i="19"/>
  <c r="E193" i="19"/>
  <c r="I193" i="19"/>
  <c r="J193" i="19" s="1"/>
  <c r="K193" i="19" a="1"/>
  <c r="K193" i="19" s="1"/>
  <c r="L193" i="19" s="1"/>
  <c r="N193" i="19"/>
  <c r="O193" i="19"/>
  <c r="P193" i="19"/>
  <c r="Q193" i="19" s="1"/>
  <c r="U193" i="19"/>
  <c r="T193" i="19"/>
  <c r="W193" i="19"/>
  <c r="X193" i="19"/>
  <c r="Z193" i="19"/>
  <c r="AA193" i="19"/>
  <c r="AB193" i="19" s="1"/>
  <c r="A194" i="19"/>
  <c r="C194" i="19"/>
  <c r="D194" i="19"/>
  <c r="E194" i="19"/>
  <c r="I194" i="19"/>
  <c r="J194" i="19" s="1"/>
  <c r="K194" i="19" a="1"/>
  <c r="K194" i="19" s="1"/>
  <c r="L194" i="19" s="1"/>
  <c r="N194" i="19"/>
  <c r="O194" i="19"/>
  <c r="P194" i="19"/>
  <c r="Q194" i="19" s="1"/>
  <c r="U194" i="19"/>
  <c r="T194" i="19"/>
  <c r="W194" i="19"/>
  <c r="X194" i="19"/>
  <c r="Z194" i="19"/>
  <c r="AA194" i="19"/>
  <c r="AB194" i="19" s="1"/>
  <c r="A195" i="19"/>
  <c r="C195" i="19"/>
  <c r="D195" i="19"/>
  <c r="E195" i="19"/>
  <c r="I195" i="19"/>
  <c r="J195" i="19" s="1"/>
  <c r="AG195" i="19" s="1"/>
  <c r="K195" i="19" a="1"/>
  <c r="K195" i="19" s="1"/>
  <c r="L195" i="19" s="1"/>
  <c r="N195" i="19"/>
  <c r="O195" i="19"/>
  <c r="P195" i="19"/>
  <c r="Q195" i="19" s="1"/>
  <c r="U195" i="19"/>
  <c r="T195" i="19"/>
  <c r="W195" i="19"/>
  <c r="X195" i="19"/>
  <c r="Z195" i="19"/>
  <c r="AA195" i="19"/>
  <c r="AB195" i="19" s="1"/>
  <c r="A196" i="19"/>
  <c r="C196" i="19"/>
  <c r="D196" i="19"/>
  <c r="E196" i="19"/>
  <c r="I196" i="19"/>
  <c r="J196" i="19" s="1"/>
  <c r="AG196" i="19" s="1"/>
  <c r="K196" i="19" a="1"/>
  <c r="K196" i="19" s="1"/>
  <c r="L196" i="19" s="1"/>
  <c r="N196" i="19"/>
  <c r="O196" i="19"/>
  <c r="P196" i="19"/>
  <c r="Q196" i="19" s="1"/>
  <c r="T196" i="19"/>
  <c r="W196" i="19"/>
  <c r="X196" i="19"/>
  <c r="Z196" i="19"/>
  <c r="AA196" i="19"/>
  <c r="AB196" i="19" s="1"/>
  <c r="A197" i="19"/>
  <c r="C197" i="19"/>
  <c r="D197" i="19"/>
  <c r="E197" i="19"/>
  <c r="I197" i="19"/>
  <c r="J197" i="19" s="1"/>
  <c r="K197" i="19" a="1"/>
  <c r="K197" i="19" s="1"/>
  <c r="L197" i="19" s="1"/>
  <c r="N197" i="19"/>
  <c r="O197" i="19"/>
  <c r="P197" i="19"/>
  <c r="Q197" i="19" s="1"/>
  <c r="U197" i="19"/>
  <c r="T197" i="19"/>
  <c r="W197" i="19"/>
  <c r="X197" i="19"/>
  <c r="Z197" i="19"/>
  <c r="AA197" i="19"/>
  <c r="AB197" i="19" s="1"/>
  <c r="A198" i="19"/>
  <c r="C198" i="19"/>
  <c r="D198" i="19"/>
  <c r="E198" i="19"/>
  <c r="I198" i="19"/>
  <c r="J198" i="19" s="1"/>
  <c r="AG198" i="19" s="1"/>
  <c r="K198" i="19" a="1"/>
  <c r="K198" i="19" s="1"/>
  <c r="L198" i="19" s="1"/>
  <c r="N198" i="19"/>
  <c r="O198" i="19"/>
  <c r="P198" i="19"/>
  <c r="Q198" i="19" s="1"/>
  <c r="U198" i="19"/>
  <c r="T198" i="19"/>
  <c r="W198" i="19"/>
  <c r="X198" i="19"/>
  <c r="Z198" i="19" s="1"/>
  <c r="AA198" i="19"/>
  <c r="AB198" i="19" s="1"/>
  <c r="A199" i="19"/>
  <c r="C199" i="19"/>
  <c r="D199" i="19"/>
  <c r="E199" i="19"/>
  <c r="I199" i="19"/>
  <c r="J199" i="19" s="1"/>
  <c r="AG199" i="19" s="1"/>
  <c r="K199" i="19" a="1"/>
  <c r="K199" i="19" s="1"/>
  <c r="L199" i="19" s="1"/>
  <c r="N199" i="19"/>
  <c r="O199" i="19"/>
  <c r="P199" i="19"/>
  <c r="Q199" i="19" s="1"/>
  <c r="T199" i="19"/>
  <c r="W199" i="19"/>
  <c r="X199" i="19"/>
  <c r="Z199" i="19"/>
  <c r="AA199" i="19"/>
  <c r="AB199" i="19" s="1"/>
  <c r="A200" i="19"/>
  <c r="C200" i="19"/>
  <c r="D200" i="19"/>
  <c r="E200" i="19"/>
  <c r="I200" i="19"/>
  <c r="J200" i="19" s="1"/>
  <c r="AG200" i="19" s="1"/>
  <c r="K200" i="19" a="1"/>
  <c r="K200" i="19" s="1"/>
  <c r="L200" i="19" s="1"/>
  <c r="N200" i="19"/>
  <c r="O200" i="19"/>
  <c r="P200" i="19"/>
  <c r="Q200" i="19" s="1"/>
  <c r="U200" i="19"/>
  <c r="T200" i="19"/>
  <c r="W200" i="19"/>
  <c r="X200" i="19"/>
  <c r="Z200" i="19"/>
  <c r="AA200" i="19"/>
  <c r="AB200" i="19" s="1"/>
  <c r="A201" i="19"/>
  <c r="C201" i="19"/>
  <c r="D201" i="19"/>
  <c r="E201" i="19"/>
  <c r="I201" i="19"/>
  <c r="J201" i="19" s="1"/>
  <c r="K201" i="19" a="1"/>
  <c r="K201" i="19" s="1"/>
  <c r="L201" i="19" s="1"/>
  <c r="N201" i="19"/>
  <c r="O201" i="19"/>
  <c r="P201" i="19"/>
  <c r="Q201" i="19" s="1"/>
  <c r="T201" i="19"/>
  <c r="W201" i="19"/>
  <c r="X201" i="19"/>
  <c r="Z201" i="19"/>
  <c r="AA201" i="19"/>
  <c r="AB201" i="19" s="1"/>
  <c r="A202" i="19"/>
  <c r="C202" i="19"/>
  <c r="D202" i="19"/>
  <c r="E202" i="19"/>
  <c r="I202" i="19"/>
  <c r="J202" i="19" s="1"/>
  <c r="AG202" i="19" s="1"/>
  <c r="K202" i="19" a="1"/>
  <c r="K202" i="19" s="1"/>
  <c r="L202" i="19" s="1"/>
  <c r="N202" i="19"/>
  <c r="O202" i="19"/>
  <c r="P202" i="19"/>
  <c r="Q202" i="19" s="1"/>
  <c r="U202" i="19"/>
  <c r="T202" i="19"/>
  <c r="W202" i="19"/>
  <c r="X202" i="19"/>
  <c r="Z202" i="19"/>
  <c r="AA202" i="19"/>
  <c r="AB202" i="19" s="1"/>
  <c r="A203" i="19"/>
  <c r="C203" i="19"/>
  <c r="D203" i="19"/>
  <c r="E203" i="19"/>
  <c r="I203" i="19"/>
  <c r="J203" i="19" s="1"/>
  <c r="K203" i="19" a="1"/>
  <c r="K203" i="19" s="1"/>
  <c r="L203" i="19" s="1"/>
  <c r="N203" i="19"/>
  <c r="O203" i="19"/>
  <c r="P203" i="19"/>
  <c r="Q203" i="19" s="1"/>
  <c r="T203" i="19"/>
  <c r="W203" i="19"/>
  <c r="X203" i="19"/>
  <c r="Z203" i="19"/>
  <c r="AA203" i="19"/>
  <c r="AB203" i="19" s="1"/>
  <c r="A204" i="19"/>
  <c r="C204" i="19"/>
  <c r="D204" i="19"/>
  <c r="E204" i="19"/>
  <c r="I204" i="19"/>
  <c r="J204" i="19" s="1"/>
  <c r="AG204" i="19" s="1"/>
  <c r="K204" i="19" a="1"/>
  <c r="K204" i="19" s="1"/>
  <c r="L204" i="19" s="1"/>
  <c r="N204" i="19"/>
  <c r="O204" i="19"/>
  <c r="P204" i="19"/>
  <c r="Q204" i="19" s="1"/>
  <c r="T204" i="19"/>
  <c r="W204" i="19"/>
  <c r="X204" i="19"/>
  <c r="Z204" i="19"/>
  <c r="AA204" i="19"/>
  <c r="AB204" i="19" s="1"/>
  <c r="A205" i="19"/>
  <c r="C205" i="19"/>
  <c r="D205" i="19"/>
  <c r="E205" i="19"/>
  <c r="I205" i="19"/>
  <c r="J205" i="19" s="1"/>
  <c r="AG205" i="19" s="1"/>
  <c r="K205" i="19" a="1"/>
  <c r="K205" i="19" s="1"/>
  <c r="L205" i="19" s="1"/>
  <c r="N205" i="19"/>
  <c r="O205" i="19"/>
  <c r="P205" i="19"/>
  <c r="Q205" i="19" s="1"/>
  <c r="U205" i="19"/>
  <c r="T205" i="19"/>
  <c r="W205" i="19"/>
  <c r="X205" i="19"/>
  <c r="Z205" i="19"/>
  <c r="AA205" i="19"/>
  <c r="AB205" i="19" s="1"/>
  <c r="A206" i="19"/>
  <c r="C206" i="19"/>
  <c r="D206" i="19"/>
  <c r="E206" i="19"/>
  <c r="I206" i="19"/>
  <c r="J206" i="19" s="1"/>
  <c r="AG206" i="19" s="1"/>
  <c r="K206" i="19" a="1"/>
  <c r="K206" i="19" s="1"/>
  <c r="L206" i="19" s="1"/>
  <c r="N206" i="19"/>
  <c r="O206" i="19"/>
  <c r="P206" i="19"/>
  <c r="Q206" i="19" s="1"/>
  <c r="T206" i="19"/>
  <c r="W206" i="19"/>
  <c r="X206" i="19"/>
  <c r="Z206" i="19"/>
  <c r="AA206" i="19"/>
  <c r="AB206" i="19" s="1"/>
  <c r="A207" i="19"/>
  <c r="C207" i="19"/>
  <c r="D207" i="19"/>
  <c r="E207" i="19"/>
  <c r="I207" i="19"/>
  <c r="J207" i="19" s="1"/>
  <c r="AG207" i="19" s="1"/>
  <c r="K207" i="19" a="1"/>
  <c r="K207" i="19" s="1"/>
  <c r="L207" i="19" s="1"/>
  <c r="N207" i="19"/>
  <c r="O207" i="19"/>
  <c r="P207" i="19"/>
  <c r="Q207" i="19" s="1"/>
  <c r="U207" i="19"/>
  <c r="T207" i="19"/>
  <c r="W207" i="19"/>
  <c r="X207" i="19"/>
  <c r="Z207" i="19"/>
  <c r="AA207" i="19"/>
  <c r="AB207" i="19" s="1"/>
  <c r="A208" i="19"/>
  <c r="C208" i="19"/>
  <c r="D208" i="19"/>
  <c r="E208" i="19"/>
  <c r="I208" i="19"/>
  <c r="J208" i="19" s="1"/>
  <c r="AG208" i="19" s="1"/>
  <c r="K208" i="19" a="1"/>
  <c r="K208" i="19" s="1"/>
  <c r="L208" i="19" s="1"/>
  <c r="N208" i="19"/>
  <c r="O208" i="19"/>
  <c r="P208" i="19"/>
  <c r="Q208" i="19" s="1"/>
  <c r="U208" i="19"/>
  <c r="T208" i="19"/>
  <c r="W208" i="19"/>
  <c r="X208" i="19"/>
  <c r="Z208" i="19"/>
  <c r="AA208" i="19"/>
  <c r="AB208" i="19" s="1"/>
  <c r="A209" i="19"/>
  <c r="C209" i="19"/>
  <c r="D209" i="19"/>
  <c r="E209" i="19"/>
  <c r="I209" i="19"/>
  <c r="J209" i="19" s="1"/>
  <c r="AG209" i="19" s="1"/>
  <c r="K209" i="19" a="1"/>
  <c r="K209" i="19" s="1"/>
  <c r="L209" i="19" s="1"/>
  <c r="N209" i="19"/>
  <c r="O209" i="19"/>
  <c r="P209" i="19"/>
  <c r="Q209" i="19" s="1"/>
  <c r="U209" i="19"/>
  <c r="T209" i="19"/>
  <c r="W209" i="19"/>
  <c r="X209" i="19"/>
  <c r="Z209" i="19" s="1"/>
  <c r="AA209" i="19"/>
  <c r="AB209" i="19" s="1"/>
  <c r="A210" i="19"/>
  <c r="C210" i="19"/>
  <c r="D210" i="19"/>
  <c r="E210" i="19"/>
  <c r="I210" i="19"/>
  <c r="J210" i="19" s="1"/>
  <c r="AG210" i="19" s="1"/>
  <c r="K210" i="19" a="1"/>
  <c r="K210" i="19" s="1"/>
  <c r="L210" i="19" s="1"/>
  <c r="N210" i="19"/>
  <c r="O210" i="19"/>
  <c r="P210" i="19"/>
  <c r="Q210" i="19" s="1"/>
  <c r="T210" i="19"/>
  <c r="W210" i="19"/>
  <c r="X210" i="19"/>
  <c r="Z210" i="19" s="1"/>
  <c r="AA210" i="19"/>
  <c r="AB210" i="19" s="1"/>
  <c r="A211" i="19"/>
  <c r="C211" i="19"/>
  <c r="D211" i="19"/>
  <c r="E211" i="19"/>
  <c r="I211" i="19"/>
  <c r="J211" i="19" s="1"/>
  <c r="K211" i="19" a="1"/>
  <c r="K211" i="19" s="1"/>
  <c r="L211" i="19" s="1"/>
  <c r="N211" i="19"/>
  <c r="O211" i="19"/>
  <c r="P211" i="19"/>
  <c r="Q211" i="19" s="1"/>
  <c r="T211" i="19"/>
  <c r="W211" i="19"/>
  <c r="X211" i="19"/>
  <c r="Z211" i="19"/>
  <c r="AA211" i="19"/>
  <c r="AB211" i="19" s="1"/>
  <c r="A212" i="19"/>
  <c r="C212" i="19"/>
  <c r="D212" i="19"/>
  <c r="E212" i="19"/>
  <c r="I212" i="19"/>
  <c r="J212" i="19" s="1"/>
  <c r="K212" i="19" a="1"/>
  <c r="K212" i="19" s="1"/>
  <c r="L212" i="19" s="1"/>
  <c r="N212" i="19"/>
  <c r="O212" i="19"/>
  <c r="P212" i="19"/>
  <c r="Q212" i="19" s="1"/>
  <c r="U212" i="19"/>
  <c r="T212" i="19"/>
  <c r="W212" i="19"/>
  <c r="X212" i="19"/>
  <c r="Z212" i="19"/>
  <c r="AA212" i="19"/>
  <c r="AB212" i="19" s="1"/>
  <c r="A213" i="19"/>
  <c r="C213" i="19"/>
  <c r="D213" i="19"/>
  <c r="E213" i="19"/>
  <c r="I213" i="19"/>
  <c r="J213" i="19" s="1"/>
  <c r="AG213" i="19" s="1"/>
  <c r="K213" i="19" a="1"/>
  <c r="K213" i="19" s="1"/>
  <c r="N213" i="19"/>
  <c r="O213" i="19"/>
  <c r="P213" i="19"/>
  <c r="Q213" i="19" s="1"/>
  <c r="T213" i="19"/>
  <c r="W213" i="19"/>
  <c r="X213" i="19"/>
  <c r="Z213" i="19"/>
  <c r="AA213" i="19"/>
  <c r="AB213" i="19" s="1"/>
  <c r="A214" i="19"/>
  <c r="C214" i="19"/>
  <c r="D214" i="19"/>
  <c r="E214" i="19"/>
  <c r="I214" i="19"/>
  <c r="J214" i="19" s="1"/>
  <c r="AG214" i="19" s="1"/>
  <c r="K214" i="19" a="1"/>
  <c r="K214" i="19" s="1"/>
  <c r="L214" i="19" s="1"/>
  <c r="N214" i="19"/>
  <c r="O214" i="19"/>
  <c r="P214" i="19"/>
  <c r="Q214" i="19" s="1"/>
  <c r="U214" i="19"/>
  <c r="T214" i="19"/>
  <c r="W214" i="19"/>
  <c r="X214" i="19"/>
  <c r="Z214" i="19"/>
  <c r="AA214" i="19"/>
  <c r="AB214" i="19" s="1"/>
  <c r="A215" i="19"/>
  <c r="C215" i="19"/>
  <c r="D215" i="19"/>
  <c r="E215" i="19"/>
  <c r="I215" i="19"/>
  <c r="J215" i="19" s="1"/>
  <c r="AG215" i="19" s="1"/>
  <c r="K215" i="19" a="1"/>
  <c r="K215" i="19" s="1"/>
  <c r="L215" i="19" s="1"/>
  <c r="N215" i="19"/>
  <c r="O215" i="19"/>
  <c r="P215" i="19"/>
  <c r="Q215" i="19" s="1"/>
  <c r="T215" i="19"/>
  <c r="W215" i="19"/>
  <c r="X215" i="19"/>
  <c r="Z215" i="19"/>
  <c r="AA215" i="19"/>
  <c r="AB215" i="19" s="1"/>
  <c r="A216" i="19"/>
  <c r="C216" i="19"/>
  <c r="D216" i="19"/>
  <c r="E216" i="19"/>
  <c r="I216" i="19"/>
  <c r="J216" i="19" s="1"/>
  <c r="AG216" i="19" s="1"/>
  <c r="K216" i="19" a="1"/>
  <c r="K216" i="19" s="1"/>
  <c r="L216" i="19" s="1"/>
  <c r="N216" i="19"/>
  <c r="O216" i="19"/>
  <c r="P216" i="19"/>
  <c r="Q216" i="19" s="1"/>
  <c r="T216" i="19"/>
  <c r="W216" i="19"/>
  <c r="X216" i="19"/>
  <c r="Z216" i="19"/>
  <c r="AA216" i="19"/>
  <c r="AB216" i="19" s="1"/>
  <c r="A217" i="19"/>
  <c r="C217" i="19"/>
  <c r="D217" i="19"/>
  <c r="E217" i="19"/>
  <c r="I217" i="19"/>
  <c r="J217" i="19" s="1"/>
  <c r="AG217" i="19" s="1"/>
  <c r="K217" i="19" a="1"/>
  <c r="K217" i="19" s="1"/>
  <c r="L217" i="19" s="1"/>
  <c r="N217" i="19"/>
  <c r="O217" i="19"/>
  <c r="P217" i="19"/>
  <c r="Q217" i="19" s="1"/>
  <c r="V217" i="19"/>
  <c r="T217" i="19"/>
  <c r="W217" i="19"/>
  <c r="X217" i="19"/>
  <c r="Z217" i="19"/>
  <c r="AA217" i="19"/>
  <c r="AB217" i="19" s="1"/>
  <c r="A218" i="19"/>
  <c r="C218" i="19"/>
  <c r="D218" i="19"/>
  <c r="E218" i="19"/>
  <c r="I218" i="19"/>
  <c r="J218" i="19" s="1"/>
  <c r="K218" i="19" a="1"/>
  <c r="K218" i="19" s="1"/>
  <c r="L218" i="19" s="1"/>
  <c r="N218" i="19"/>
  <c r="O218" i="19"/>
  <c r="P218" i="19"/>
  <c r="Q218" i="19" s="1"/>
  <c r="U218" i="19"/>
  <c r="T218" i="19"/>
  <c r="W218" i="19"/>
  <c r="X218" i="19"/>
  <c r="Z218" i="19"/>
  <c r="AA218" i="19"/>
  <c r="AB218" i="19" s="1"/>
  <c r="A219" i="19"/>
  <c r="C219" i="19"/>
  <c r="D219" i="19"/>
  <c r="E219" i="19"/>
  <c r="I219" i="19"/>
  <c r="J219" i="19" s="1"/>
  <c r="AG219" i="19" s="1"/>
  <c r="K219" i="19" a="1"/>
  <c r="K219" i="19" s="1"/>
  <c r="L219" i="19" s="1"/>
  <c r="N219" i="19"/>
  <c r="O219" i="19"/>
  <c r="P219" i="19"/>
  <c r="Q219" i="19" s="1"/>
  <c r="U219" i="19"/>
  <c r="T219" i="19"/>
  <c r="W219" i="19"/>
  <c r="X219" i="19"/>
  <c r="Z219" i="19"/>
  <c r="AA219" i="19"/>
  <c r="AB219" i="19" s="1"/>
  <c r="A220" i="19"/>
  <c r="C220" i="19"/>
  <c r="D220" i="19"/>
  <c r="E220" i="19"/>
  <c r="I220" i="19"/>
  <c r="J220" i="19" s="1"/>
  <c r="AG220" i="19" s="1"/>
  <c r="K220" i="19" a="1"/>
  <c r="K220" i="19" s="1"/>
  <c r="L220" i="19" s="1"/>
  <c r="N220" i="19"/>
  <c r="O220" i="19"/>
  <c r="P220" i="19"/>
  <c r="Q220" i="19" s="1"/>
  <c r="U220" i="19"/>
  <c r="T220" i="19"/>
  <c r="W220" i="19"/>
  <c r="X220" i="19"/>
  <c r="Z220" i="19" s="1"/>
  <c r="AA220" i="19"/>
  <c r="AB220" i="19" s="1"/>
  <c r="A221" i="19"/>
  <c r="C221" i="19"/>
  <c r="D221" i="19"/>
  <c r="E221" i="19"/>
  <c r="I221" i="19"/>
  <c r="J221" i="19" s="1"/>
  <c r="K221" i="19" a="1"/>
  <c r="K221" i="19" s="1"/>
  <c r="L221" i="19" s="1"/>
  <c r="N221" i="19"/>
  <c r="O221" i="19"/>
  <c r="P221" i="19"/>
  <c r="Q221" i="19" s="1"/>
  <c r="U221" i="19"/>
  <c r="T221" i="19"/>
  <c r="W221" i="19"/>
  <c r="X221" i="19"/>
  <c r="Z221" i="19"/>
  <c r="AA221" i="19"/>
  <c r="AB221" i="19" s="1"/>
  <c r="A222" i="19"/>
  <c r="C222" i="19"/>
  <c r="D222" i="19"/>
  <c r="E222" i="19"/>
  <c r="I222" i="19"/>
  <c r="J222" i="19" s="1"/>
  <c r="AG222" i="19" s="1"/>
  <c r="K222" i="19" a="1"/>
  <c r="K222" i="19" s="1"/>
  <c r="L222" i="19" s="1"/>
  <c r="N222" i="19"/>
  <c r="O222" i="19"/>
  <c r="P222" i="19"/>
  <c r="Q222" i="19" s="1"/>
  <c r="U222" i="19"/>
  <c r="T222" i="19"/>
  <c r="W222" i="19"/>
  <c r="X222" i="19"/>
  <c r="Z222" i="19"/>
  <c r="AA222" i="19"/>
  <c r="AB222" i="19" s="1"/>
  <c r="A223" i="19"/>
  <c r="C223" i="19"/>
  <c r="D223" i="19"/>
  <c r="E223" i="19"/>
  <c r="I223" i="19"/>
  <c r="J223" i="19" s="1"/>
  <c r="AG223" i="19" s="1"/>
  <c r="K223" i="19" a="1"/>
  <c r="K223" i="19" s="1"/>
  <c r="L223" i="19" s="1"/>
  <c r="N223" i="19"/>
  <c r="O223" i="19"/>
  <c r="P223" i="19"/>
  <c r="Q223" i="19" s="1"/>
  <c r="U223" i="19"/>
  <c r="T223" i="19"/>
  <c r="W223" i="19"/>
  <c r="X223" i="19"/>
  <c r="Z223" i="19"/>
  <c r="AA223" i="19"/>
  <c r="AB223" i="19" s="1"/>
  <c r="A224" i="19"/>
  <c r="C224" i="19"/>
  <c r="D224" i="19"/>
  <c r="E224" i="19"/>
  <c r="I224" i="19"/>
  <c r="J224" i="19" s="1"/>
  <c r="K224" i="19" a="1"/>
  <c r="K224" i="19" s="1"/>
  <c r="L224" i="19" s="1"/>
  <c r="N224" i="19"/>
  <c r="O224" i="19"/>
  <c r="P224" i="19"/>
  <c r="Q224" i="19" s="1"/>
  <c r="T224" i="19"/>
  <c r="W224" i="19"/>
  <c r="X224" i="19"/>
  <c r="Z224" i="19" s="1"/>
  <c r="AA224" i="19"/>
  <c r="AB224" i="19" s="1"/>
  <c r="I3" i="19"/>
  <c r="J3" i="19" s="1"/>
  <c r="AR208" i="19" l="1"/>
  <c r="AR168" i="19"/>
  <c r="AQ28" i="19"/>
  <c r="AR28" i="19"/>
  <c r="AR73" i="19"/>
  <c r="AQ25" i="19"/>
  <c r="AR25" i="19"/>
  <c r="AQ11" i="19"/>
  <c r="AR11" i="19"/>
  <c r="AQ223" i="19"/>
  <c r="AR223" i="19"/>
  <c r="AR137" i="19"/>
  <c r="AR15" i="19"/>
  <c r="AR117" i="19"/>
  <c r="AR111" i="19"/>
  <c r="AQ216" i="19"/>
  <c r="AR216" i="19"/>
  <c r="AR141" i="19"/>
  <c r="AQ131" i="19"/>
  <c r="AR131" i="19"/>
  <c r="AQ87" i="19"/>
  <c r="AR87" i="19"/>
  <c r="AQ77" i="19"/>
  <c r="AR77" i="19"/>
  <c r="AR39" i="19"/>
  <c r="AQ39" i="19"/>
  <c r="AQ29" i="19"/>
  <c r="AR29" i="19"/>
  <c r="AR26" i="19"/>
  <c r="AR98" i="19"/>
  <c r="AR50" i="19"/>
  <c r="AR155" i="19"/>
  <c r="AQ138" i="19"/>
  <c r="AR138" i="19"/>
  <c r="AQ126" i="19"/>
  <c r="AR126" i="19"/>
  <c r="AQ16" i="19"/>
  <c r="AR16" i="19"/>
  <c r="AR188" i="19"/>
  <c r="AQ188" i="19"/>
  <c r="AR84" i="19"/>
  <c r="AR5" i="19"/>
  <c r="AQ5" i="19"/>
  <c r="AQ170" i="19"/>
  <c r="AR170" i="19"/>
  <c r="AR163" i="19"/>
  <c r="AR159" i="19"/>
  <c r="AR88" i="19"/>
  <c r="AQ88" i="19"/>
  <c r="AR203" i="19"/>
  <c r="AR135" i="19"/>
  <c r="AR115" i="19"/>
  <c r="AR109" i="19"/>
  <c r="AR78" i="19"/>
  <c r="AQ13" i="19"/>
  <c r="AR13" i="19"/>
  <c r="AQ122" i="19"/>
  <c r="AR122" i="19"/>
  <c r="AR51" i="19"/>
  <c r="AQ47" i="19"/>
  <c r="AR47" i="19"/>
  <c r="AQ37" i="19"/>
  <c r="AR37" i="19"/>
  <c r="AR92" i="19"/>
  <c r="AQ27" i="19"/>
  <c r="AR27" i="19"/>
  <c r="AQ214" i="19"/>
  <c r="AR214" i="19"/>
  <c r="AR189" i="19"/>
  <c r="AR178" i="19"/>
  <c r="AQ24" i="19"/>
  <c r="AR24" i="19"/>
  <c r="AR10" i="19"/>
  <c r="AQ200" i="19"/>
  <c r="AR200" i="19"/>
  <c r="AR182" i="19"/>
  <c r="AR171" i="19"/>
  <c r="AQ171" i="19"/>
  <c r="AQ168" i="19"/>
  <c r="AR160" i="19"/>
  <c r="AQ160" i="19"/>
  <c r="AQ149" i="19"/>
  <c r="AR149" i="19"/>
  <c r="AR127" i="19"/>
  <c r="AR125" i="19"/>
  <c r="AR85" i="19"/>
  <c r="AQ65" i="19"/>
  <c r="AR65" i="19"/>
  <c r="AR62" i="19"/>
  <c r="AR55" i="19"/>
  <c r="AQ41" i="19"/>
  <c r="AR41" i="19"/>
  <c r="AR186" i="19"/>
  <c r="AQ157" i="19"/>
  <c r="AR157" i="19"/>
  <c r="AR107" i="19"/>
  <c r="AR76" i="19"/>
  <c r="AQ66" i="19"/>
  <c r="AR66" i="19"/>
  <c r="AQ35" i="19"/>
  <c r="AR35" i="19"/>
  <c r="AQ219" i="19"/>
  <c r="AR219" i="19"/>
  <c r="AQ63" i="19"/>
  <c r="AR63" i="19"/>
  <c r="AQ147" i="19"/>
  <c r="AR147" i="19"/>
  <c r="AR97" i="19"/>
  <c r="AR90" i="19"/>
  <c r="AR49" i="19"/>
  <c r="AR212" i="19"/>
  <c r="AR198" i="19"/>
  <c r="AQ198" i="19"/>
  <c r="AQ154" i="19"/>
  <c r="AR154" i="19"/>
  <c r="AQ144" i="19"/>
  <c r="AR144" i="19"/>
  <c r="AR83" i="19"/>
  <c r="AR187" i="19"/>
  <c r="AQ187" i="19"/>
  <c r="AR101" i="19"/>
  <c r="AQ101" i="19"/>
  <c r="AR80" i="19"/>
  <c r="AR60" i="19"/>
  <c r="AR22" i="19"/>
  <c r="AQ22" i="19"/>
  <c r="AR173" i="19"/>
  <c r="AQ158" i="19"/>
  <c r="AR158" i="19"/>
  <c r="AR94" i="19"/>
  <c r="AQ94" i="19"/>
  <c r="AR67" i="19"/>
  <c r="AR19" i="19"/>
  <c r="AQ57" i="19"/>
  <c r="AR57" i="19"/>
  <c r="AR36" i="19"/>
  <c r="AR195" i="19"/>
  <c r="AQ195" i="19"/>
  <c r="AR105" i="19"/>
  <c r="AQ54" i="19"/>
  <c r="AR54" i="19"/>
  <c r="AR33" i="19"/>
  <c r="AR199" i="19"/>
  <c r="AQ199" i="19"/>
  <c r="AQ61" i="19"/>
  <c r="AR61" i="19"/>
  <c r="AR40" i="19"/>
  <c r="AQ217" i="19"/>
  <c r="AR217" i="19"/>
  <c r="AQ192" i="19"/>
  <c r="AR192" i="19"/>
  <c r="AR95" i="19"/>
  <c r="AQ196" i="19"/>
  <c r="AR196" i="19"/>
  <c r="AQ142" i="19"/>
  <c r="AR142" i="19"/>
  <c r="AR132" i="19"/>
  <c r="AQ132" i="19"/>
  <c r="AQ20" i="19"/>
  <c r="AR20" i="19"/>
  <c r="AQ207" i="19"/>
  <c r="AR207" i="19"/>
  <c r="AQ75" i="19"/>
  <c r="AR75" i="19"/>
  <c r="AR72" i="19"/>
  <c r="AQ72" i="19"/>
  <c r="AR44" i="19"/>
  <c r="AQ34" i="19"/>
  <c r="AR34" i="19"/>
  <c r="AQ6" i="19"/>
  <c r="AR6" i="19"/>
  <c r="AR218" i="19"/>
  <c r="AR146" i="19"/>
  <c r="AR103" i="19"/>
  <c r="AR89" i="19"/>
  <c r="AQ82" i="19"/>
  <c r="AR82" i="19"/>
  <c r="AQ14" i="19"/>
  <c r="AR14" i="19"/>
  <c r="AR130" i="19"/>
  <c r="AQ130" i="19"/>
  <c r="AR120" i="19"/>
  <c r="AR93" i="19"/>
  <c r="AQ161" i="19"/>
  <c r="AR161" i="19"/>
  <c r="AR114" i="19"/>
  <c r="AR86" i="19"/>
  <c r="AQ150" i="19"/>
  <c r="AR150" i="19"/>
  <c r="AR45" i="19"/>
  <c r="AR42" i="19"/>
  <c r="AR194" i="19"/>
  <c r="AR183" i="19"/>
  <c r="AQ183" i="19"/>
  <c r="AR104" i="19"/>
  <c r="AR8" i="19"/>
  <c r="AQ4" i="19"/>
  <c r="AR4" i="19"/>
  <c r="AR205" i="19"/>
  <c r="AQ205" i="19"/>
  <c r="AR70" i="19"/>
  <c r="AQ209" i="19"/>
  <c r="AR209" i="19"/>
  <c r="AQ169" i="19"/>
  <c r="AR169" i="19"/>
  <c r="AR162" i="19"/>
  <c r="AQ134" i="19"/>
  <c r="AR134" i="19"/>
  <c r="AQ220" i="19"/>
  <c r="AR220" i="19"/>
  <c r="AQ191" i="19"/>
  <c r="AR191" i="19"/>
  <c r="AQ151" i="19"/>
  <c r="AR151" i="19"/>
  <c r="AQ12" i="19"/>
  <c r="AR12" i="19"/>
  <c r="AR224" i="19"/>
  <c r="AQ129" i="19"/>
  <c r="AR129" i="19"/>
  <c r="AR46" i="19"/>
  <c r="AQ43" i="19"/>
  <c r="AR43" i="19"/>
  <c r="AR9" i="19"/>
  <c r="AR206" i="19"/>
  <c r="AQ206" i="19"/>
  <c r="AQ177" i="19"/>
  <c r="AR177" i="19"/>
  <c r="AR23" i="19"/>
  <c r="AQ23" i="19"/>
  <c r="AQ210" i="19"/>
  <c r="AR210" i="19"/>
  <c r="AR181" i="19"/>
  <c r="AR81" i="19"/>
  <c r="AQ174" i="19"/>
  <c r="AR174" i="19"/>
  <c r="AR58" i="19"/>
  <c r="AR30" i="19"/>
  <c r="AR221" i="19"/>
  <c r="AR167" i="19"/>
  <c r="AR99" i="19"/>
  <c r="AR17" i="19"/>
  <c r="AQ185" i="19"/>
  <c r="AR185" i="19"/>
  <c r="AR119" i="19"/>
  <c r="AR113" i="19"/>
  <c r="AR106" i="19"/>
  <c r="AQ222" i="19"/>
  <c r="AR222" i="19"/>
  <c r="AR211" i="19"/>
  <c r="AQ204" i="19"/>
  <c r="AR204" i="19"/>
  <c r="AR193" i="19"/>
  <c r="AR175" i="19"/>
  <c r="AQ175" i="19"/>
  <c r="AR164" i="19"/>
  <c r="AR143" i="19"/>
  <c r="AQ136" i="19"/>
  <c r="AR136" i="19"/>
  <c r="AQ123" i="19"/>
  <c r="AR123" i="19"/>
  <c r="AR110" i="19"/>
  <c r="AQ96" i="19"/>
  <c r="AR96" i="19"/>
  <c r="AR69" i="19"/>
  <c r="AR52" i="19"/>
  <c r="AR48" i="19"/>
  <c r="AR215" i="19"/>
  <c r="AQ215" i="19"/>
  <c r="AR190" i="19"/>
  <c r="AQ179" i="19"/>
  <c r="AR179" i="19"/>
  <c r="AR18" i="19"/>
  <c r="AR201" i="19"/>
  <c r="AR172" i="19"/>
  <c r="AR140" i="19"/>
  <c r="AQ140" i="19"/>
  <c r="AQ128" i="19"/>
  <c r="AR128" i="19"/>
  <c r="AR56" i="19"/>
  <c r="AQ176" i="19"/>
  <c r="AR176" i="19"/>
  <c r="AR165" i="19"/>
  <c r="AQ53" i="19"/>
  <c r="AR53" i="19"/>
  <c r="AQ124" i="19"/>
  <c r="AR124" i="19"/>
  <c r="AQ32" i="19"/>
  <c r="AR32" i="19"/>
  <c r="AQ180" i="19"/>
  <c r="AR180" i="19"/>
  <c r="AR108" i="19"/>
  <c r="AQ202" i="19"/>
  <c r="AR202" i="19"/>
  <c r="AR121" i="19"/>
  <c r="AR74" i="19"/>
  <c r="AR213" i="19"/>
  <c r="AQ213" i="19"/>
  <c r="AQ184" i="19"/>
  <c r="AR184" i="19"/>
  <c r="AQ166" i="19"/>
  <c r="AR166" i="19"/>
  <c r="AR148" i="19"/>
  <c r="AR91" i="19"/>
  <c r="AR64" i="19"/>
  <c r="AR145" i="19"/>
  <c r="AR118" i="19"/>
  <c r="AQ118" i="19"/>
  <c r="AR112" i="19"/>
  <c r="AR71" i="19"/>
  <c r="AR102" i="19"/>
  <c r="AR68" i="19"/>
  <c r="AQ152" i="19"/>
  <c r="AR152" i="19"/>
  <c r="AQ156" i="19"/>
  <c r="AR156" i="19"/>
  <c r="AR139" i="19"/>
  <c r="AR197" i="19"/>
  <c r="AQ165" i="19"/>
  <c r="AQ153" i="19"/>
  <c r="AR153" i="19"/>
  <c r="AQ137" i="19"/>
  <c r="AQ133" i="19"/>
  <c r="AR133" i="19"/>
  <c r="AR116" i="19"/>
  <c r="AR100" i="19"/>
  <c r="AR79" i="19"/>
  <c r="AR59" i="19"/>
  <c r="AQ59" i="19"/>
  <c r="AR38" i="19"/>
  <c r="AR31" i="19"/>
  <c r="AQ31" i="19"/>
  <c r="AQ21" i="19"/>
  <c r="AR21" i="19"/>
  <c r="AR7" i="19"/>
  <c r="AS239" i="19"/>
  <c r="AS254" i="19"/>
  <c r="AS283" i="19"/>
  <c r="AS245" i="19"/>
  <c r="AS243" i="19"/>
  <c r="AS255" i="19"/>
  <c r="AS259" i="19"/>
  <c r="AS260" i="19"/>
  <c r="AS248" i="19"/>
  <c r="AS242" i="19"/>
  <c r="AQ162" i="19"/>
  <c r="AQ135" i="19"/>
  <c r="AQ208" i="19"/>
  <c r="AS189" i="19"/>
  <c r="AS136" i="19"/>
  <c r="AS179" i="19"/>
  <c r="AS161" i="19"/>
  <c r="AS61" i="19"/>
  <c r="AS117" i="19"/>
  <c r="AS216" i="19"/>
  <c r="AS220" i="19"/>
  <c r="AS212" i="19"/>
  <c r="AS144" i="19"/>
  <c r="AS81" i="19"/>
  <c r="AS183" i="19"/>
  <c r="AS148" i="19"/>
  <c r="Y147" i="19"/>
  <c r="Y90" i="19"/>
  <c r="Y63" i="19"/>
  <c r="Y83" i="19"/>
  <c r="Y101" i="19"/>
  <c r="Y94" i="19"/>
  <c r="Y29" i="19"/>
  <c r="Y121" i="19"/>
  <c r="Y19" i="19"/>
  <c r="Y91" i="19"/>
  <c r="Y26" i="19"/>
  <c r="Y105" i="19"/>
  <c r="Y84" i="19"/>
  <c r="Y111" i="19"/>
  <c r="Y4" i="19"/>
  <c r="Y224" i="19"/>
  <c r="Y98" i="19"/>
  <c r="Y217" i="19"/>
  <c r="Y54" i="19"/>
  <c r="Y145" i="19"/>
  <c r="Y81" i="19"/>
  <c r="Y78" i="19"/>
  <c r="Y34" i="19"/>
  <c r="Y55" i="19"/>
  <c r="Y125" i="19"/>
  <c r="Y89" i="19"/>
  <c r="Y143" i="19"/>
  <c r="Y110" i="19"/>
  <c r="Y69" i="19"/>
  <c r="Y38" i="19"/>
  <c r="Y28" i="19"/>
  <c r="Y18" i="19"/>
  <c r="Y120" i="19"/>
  <c r="Y35" i="19"/>
  <c r="Y124" i="19"/>
  <c r="Y80" i="19"/>
  <c r="Y108" i="19"/>
  <c r="Y141" i="19"/>
  <c r="Y151" i="19"/>
  <c r="Y74" i="19"/>
  <c r="Y148" i="19"/>
  <c r="Y64" i="19"/>
  <c r="Y102" i="19"/>
  <c r="Y163" i="19"/>
  <c r="Y68" i="19"/>
  <c r="Y115" i="19"/>
  <c r="Y30" i="19"/>
  <c r="Y17" i="19"/>
  <c r="Y139" i="19"/>
  <c r="Y149" i="19"/>
  <c r="Y44" i="19"/>
  <c r="Y24" i="19"/>
  <c r="Y10" i="19"/>
  <c r="Y146" i="19"/>
  <c r="Y103" i="19"/>
  <c r="Y59" i="19"/>
  <c r="Y157" i="19"/>
  <c r="Y73" i="19"/>
  <c r="Y45" i="19"/>
  <c r="Y42" i="19"/>
  <c r="AG79" i="19"/>
  <c r="AG212" i="19"/>
  <c r="AQ212" i="19" s="1"/>
  <c r="AG80" i="19"/>
  <c r="AG67" i="19"/>
  <c r="V203" i="19"/>
  <c r="U203" i="19"/>
  <c r="V204" i="19"/>
  <c r="U204" i="19"/>
  <c r="V177" i="19"/>
  <c r="U177" i="19"/>
  <c r="V20" i="19"/>
  <c r="U20" i="19"/>
  <c r="V92" i="19"/>
  <c r="U92" i="19"/>
  <c r="V206" i="19"/>
  <c r="U206" i="19"/>
  <c r="V148" i="19"/>
  <c r="U148" i="19"/>
  <c r="V216" i="19"/>
  <c r="U216" i="19"/>
  <c r="V174" i="19"/>
  <c r="U174" i="19"/>
  <c r="U30" i="19"/>
  <c r="V30" i="19" s="1"/>
  <c r="U14" i="19"/>
  <c r="V14" i="19" s="1"/>
  <c r="V179" i="19"/>
  <c r="U179" i="19"/>
  <c r="V105" i="19"/>
  <c r="U105" i="19"/>
  <c r="V215" i="19"/>
  <c r="U215" i="19"/>
  <c r="V120" i="19"/>
  <c r="U120" i="19"/>
  <c r="V165" i="19"/>
  <c r="U165" i="19"/>
  <c r="AG112" i="19"/>
  <c r="V82" i="19"/>
  <c r="U82" i="19"/>
  <c r="V76" i="19"/>
  <c r="U76" i="19"/>
  <c r="V69" i="19"/>
  <c r="U69" i="19"/>
  <c r="V63" i="19"/>
  <c r="U63" i="19"/>
  <c r="AG9" i="19"/>
  <c r="V130" i="19"/>
  <c r="U130" i="19"/>
  <c r="V77" i="19"/>
  <c r="U77" i="19"/>
  <c r="V70" i="19"/>
  <c r="U70" i="19"/>
  <c r="V72" i="19"/>
  <c r="U72" i="19"/>
  <c r="V213" i="19"/>
  <c r="U213" i="19"/>
  <c r="V144" i="19"/>
  <c r="U144" i="19"/>
  <c r="V60" i="19"/>
  <c r="U60" i="19"/>
  <c r="V93" i="19"/>
  <c r="U93" i="19"/>
  <c r="V74" i="19"/>
  <c r="U74" i="19"/>
  <c r="V192" i="19"/>
  <c r="U192" i="19"/>
  <c r="V201" i="19"/>
  <c r="U201" i="19"/>
  <c r="V176" i="19"/>
  <c r="U176" i="19"/>
  <c r="V167" i="19"/>
  <c r="U167" i="19"/>
  <c r="V64" i="19"/>
  <c r="U64" i="19"/>
  <c r="V58" i="19"/>
  <c r="U58" i="19"/>
  <c r="V196" i="19"/>
  <c r="U196" i="19"/>
  <c r="V111" i="19"/>
  <c r="U111" i="19"/>
  <c r="V9" i="19"/>
  <c r="U9" i="19"/>
  <c r="U183" i="19"/>
  <c r="V183" i="19" s="1"/>
  <c r="V184" i="19"/>
  <c r="U184" i="19"/>
  <c r="V131" i="19"/>
  <c r="U131" i="19"/>
  <c r="V78" i="19"/>
  <c r="U78" i="19"/>
  <c r="V38" i="19"/>
  <c r="U38" i="19"/>
  <c r="AG193" i="19"/>
  <c r="AG106" i="19"/>
  <c r="AG55" i="19"/>
  <c r="AG114" i="19"/>
  <c r="AG36" i="19"/>
  <c r="AG49" i="19"/>
  <c r="AG10" i="19"/>
  <c r="AG211" i="19"/>
  <c r="AG107" i="19"/>
  <c r="AG146" i="19"/>
  <c r="AG50" i="19"/>
  <c r="AG7" i="19"/>
  <c r="AG197" i="19"/>
  <c r="AG8" i="19"/>
  <c r="AG48" i="19"/>
  <c r="AG224" i="19"/>
  <c r="AG190" i="19"/>
  <c r="AG115" i="19"/>
  <c r="AG19" i="19"/>
  <c r="AG116" i="19"/>
  <c r="AG91" i="19"/>
  <c r="AG74" i="19"/>
  <c r="AG15" i="19"/>
  <c r="AG113" i="19"/>
  <c r="AG64" i="19"/>
  <c r="AG17" i="19"/>
  <c r="AG182" i="19"/>
  <c r="AQ182" i="19" s="1"/>
  <c r="AG76" i="19"/>
  <c r="AG167" i="19"/>
  <c r="AG97" i="19"/>
  <c r="AG95" i="19"/>
  <c r="AG78" i="19"/>
  <c r="AG56" i="19"/>
  <c r="AG141" i="19"/>
  <c r="AG62" i="19"/>
  <c r="AG60" i="19"/>
  <c r="AG121" i="19"/>
  <c r="AG40" i="19"/>
  <c r="AG189" i="19"/>
  <c r="AG42" i="19"/>
  <c r="AG26" i="19"/>
  <c r="AG83" i="19"/>
  <c r="AG105" i="19"/>
  <c r="AG84" i="19"/>
  <c r="AG44" i="19"/>
  <c r="AG108" i="19"/>
  <c r="AG69" i="19"/>
  <c r="AG102" i="19"/>
  <c r="AG81" i="19"/>
  <c r="AG38" i="19"/>
  <c r="AG125" i="19"/>
  <c r="AG45" i="19"/>
  <c r="AG73" i="19"/>
  <c r="AG172" i="19"/>
  <c r="AG155" i="19"/>
  <c r="AG93" i="19"/>
  <c r="AG92" i="19"/>
  <c r="AG52" i="19"/>
  <c r="AG51" i="19"/>
  <c r="AG145" i="19"/>
  <c r="AG120" i="19"/>
  <c r="AG100" i="19"/>
  <c r="AG99" i="19"/>
  <c r="AG58" i="19"/>
  <c r="AG33" i="19"/>
  <c r="AG103" i="19"/>
  <c r="AG148" i="19"/>
  <c r="AQ148" i="19" s="1"/>
  <c r="AG104" i="19"/>
  <c r="AG201" i="19"/>
  <c r="AG194" i="19"/>
  <c r="AG186" i="19"/>
  <c r="AG181" i="19"/>
  <c r="AG178" i="19"/>
  <c r="AG173" i="19"/>
  <c r="AG163" i="19"/>
  <c r="AG159" i="19"/>
  <c r="AG203" i="19"/>
  <c r="AG127" i="19"/>
  <c r="AG109" i="19"/>
  <c r="AG89" i="19"/>
  <c r="AG86" i="19"/>
  <c r="AG85" i="19"/>
  <c r="AG68" i="19"/>
  <c r="AG164" i="19"/>
  <c r="AG139" i="19"/>
  <c r="AG110" i="19"/>
  <c r="AG90" i="19"/>
  <c r="AG71" i="19"/>
  <c r="AG70" i="19"/>
  <c r="AG218" i="19"/>
  <c r="AG221" i="19"/>
  <c r="AG143" i="19"/>
  <c r="AG111" i="19"/>
  <c r="AG46" i="19"/>
  <c r="AG18" i="19"/>
  <c r="AG119" i="19"/>
  <c r="AG117" i="19"/>
  <c r="AG98" i="19"/>
  <c r="AG30" i="19"/>
  <c r="AQ30" i="19" s="1"/>
  <c r="V32" i="19"/>
  <c r="V150" i="19"/>
  <c r="V55" i="19"/>
  <c r="V109" i="19"/>
  <c r="R221" i="19" a="1"/>
  <c r="R221" i="19" s="1"/>
  <c r="AF221" i="19" s="1"/>
  <c r="AP221" i="19" s="1"/>
  <c r="R219" i="19" a="1"/>
  <c r="R219" i="19" s="1"/>
  <c r="R177" i="19" a="1"/>
  <c r="R177" i="19" s="1"/>
  <c r="AF177" i="19" s="1"/>
  <c r="R218" i="19" a="1"/>
  <c r="R218" i="19" s="1"/>
  <c r="R23" i="19" a="1"/>
  <c r="R23" i="19" s="1"/>
  <c r="R17" i="19" a="1"/>
  <c r="R17" i="19" s="1"/>
  <c r="R194" i="19" a="1"/>
  <c r="R194" i="19" s="1"/>
  <c r="R193" i="19" a="1"/>
  <c r="R193" i="19" s="1"/>
  <c r="R176" i="19" a="1"/>
  <c r="R176" i="19" s="1"/>
  <c r="R158" i="19" a="1"/>
  <c r="R158" i="19" s="1"/>
  <c r="R157" i="19" a="1"/>
  <c r="R157" i="19" s="1"/>
  <c r="R26" i="19" a="1"/>
  <c r="R26" i="19" s="1"/>
  <c r="R24" i="19" a="1"/>
  <c r="R24" i="19" s="1"/>
  <c r="R18" i="19" a="1"/>
  <c r="R18" i="19" s="1"/>
  <c r="R21" i="19" a="1"/>
  <c r="R21" i="19" s="1"/>
  <c r="R19" i="19" a="1"/>
  <c r="R19" i="19" s="1"/>
  <c r="R14" i="19" a="1"/>
  <c r="R14" i="19" s="1"/>
  <c r="R13" i="19" a="1"/>
  <c r="R13" i="19" s="1"/>
  <c r="R12" i="19" a="1"/>
  <c r="R12" i="19" s="1"/>
  <c r="R119" i="19" a="1"/>
  <c r="R119" i="19" s="1"/>
  <c r="R118" i="19" a="1"/>
  <c r="R118" i="19" s="1"/>
  <c r="AF118" i="19" s="1"/>
  <c r="R27" i="19" a="1"/>
  <c r="R27" i="19" s="1"/>
  <c r="R20" i="19" a="1"/>
  <c r="R20" i="19" s="1"/>
  <c r="R11" i="19" a="1"/>
  <c r="R11" i="19" s="1"/>
  <c r="R9" i="19" a="1"/>
  <c r="R9" i="19" s="1"/>
  <c r="R215" i="19" a="1"/>
  <c r="R215" i="19" s="1"/>
  <c r="AF215" i="19" s="1"/>
  <c r="R214" i="19" a="1"/>
  <c r="R214" i="19" s="1"/>
  <c r="AF214" i="19" s="1"/>
  <c r="R213" i="19" a="1"/>
  <c r="R213" i="19" s="1"/>
  <c r="R212" i="19" a="1"/>
  <c r="R212" i="19" s="1"/>
  <c r="AF212" i="19" s="1"/>
  <c r="R211" i="19" a="1"/>
  <c r="R211" i="19" s="1"/>
  <c r="R172" i="19" a="1"/>
  <c r="R172" i="19" s="1"/>
  <c r="R155" i="19" a="1"/>
  <c r="R155" i="19" s="1"/>
  <c r="R120" i="19" a="1"/>
  <c r="R120" i="19" s="1"/>
  <c r="R28" i="19" a="1"/>
  <c r="R28" i="19" s="1"/>
  <c r="R171" i="19" a="1"/>
  <c r="R171" i="19" s="1"/>
  <c r="R170" i="19" a="1"/>
  <c r="R170" i="19" s="1"/>
  <c r="AF170" i="19" s="1"/>
  <c r="R147" i="19" a="1"/>
  <c r="R147" i="19" s="1"/>
  <c r="R146" i="19" a="1"/>
  <c r="R146" i="19" s="1"/>
  <c r="R89" i="19" a="1"/>
  <c r="R89" i="19" s="1"/>
  <c r="AF89" i="19" s="1"/>
  <c r="R208" i="19" a="1"/>
  <c r="R208" i="19" s="1"/>
  <c r="R148" i="19" a="1"/>
  <c r="R148" i="19" s="1"/>
  <c r="R145" i="19" a="1"/>
  <c r="R145" i="19" s="1"/>
  <c r="AF145" i="19" s="1"/>
  <c r="V129" i="19"/>
  <c r="R123" i="19" a="1"/>
  <c r="R123" i="19" s="1"/>
  <c r="R116" i="19" a="1"/>
  <c r="R116" i="19" s="1"/>
  <c r="AF116" i="19" s="1"/>
  <c r="R90" i="19" a="1"/>
  <c r="R90" i="19" s="1"/>
  <c r="AF90" i="19" s="1"/>
  <c r="R88" i="19" a="1"/>
  <c r="R88" i="19" s="1"/>
  <c r="R78" i="19" a="1"/>
  <c r="R78" i="19" s="1"/>
  <c r="R152" i="19" a="1"/>
  <c r="R152" i="19" s="1"/>
  <c r="AF152" i="19" s="1"/>
  <c r="R149" i="19" a="1"/>
  <c r="R149" i="19" s="1"/>
  <c r="R134" i="19" a="1"/>
  <c r="R134" i="19" s="1"/>
  <c r="R129" i="19" a="1"/>
  <c r="R129" i="19" s="1"/>
  <c r="R128" i="19" a="1"/>
  <c r="R128" i="19" s="1"/>
  <c r="R126" i="19" a="1"/>
  <c r="R126" i="19" s="1"/>
  <c r="R124" i="19" a="1"/>
  <c r="R124" i="19" s="1"/>
  <c r="AF124" i="19" s="1"/>
  <c r="R96" i="19" a="1"/>
  <c r="R96" i="19" s="1"/>
  <c r="R95" i="19" a="1"/>
  <c r="R95" i="19" s="1"/>
  <c r="R92" i="19" a="1"/>
  <c r="R92" i="19" s="1"/>
  <c r="R91" i="19" a="1"/>
  <c r="R91" i="19" s="1"/>
  <c r="R77" i="19" a="1"/>
  <c r="R77" i="19" s="1"/>
  <c r="R37" i="19" a="1"/>
  <c r="R37" i="19" s="1"/>
  <c r="R186" i="19" a="1"/>
  <c r="R186" i="19" s="1"/>
  <c r="R185" i="19" a="1"/>
  <c r="R185" i="19" s="1"/>
  <c r="R169" i="19" a="1"/>
  <c r="R169" i="19" s="1"/>
  <c r="AF169" i="19" s="1"/>
  <c r="R168" i="19" a="1"/>
  <c r="R168" i="19" s="1"/>
  <c r="R167" i="19" a="1"/>
  <c r="R167" i="19" s="1"/>
  <c r="R166" i="19" a="1"/>
  <c r="R166" i="19" s="1"/>
  <c r="AF166" i="19" s="1"/>
  <c r="R141" i="19" a="1"/>
  <c r="R141" i="19" s="1"/>
  <c r="R140" i="19" a="1"/>
  <c r="R140" i="19" s="1"/>
  <c r="R136" i="19" a="1"/>
  <c r="R136" i="19" s="1"/>
  <c r="R80" i="19" a="1"/>
  <c r="R80" i="19" s="1"/>
  <c r="R76" i="19" a="1"/>
  <c r="R76" i="19" s="1"/>
  <c r="AF76" i="19" s="1"/>
  <c r="R73" i="19" a="1"/>
  <c r="R73" i="19" s="1"/>
  <c r="AF73" i="19" s="1"/>
  <c r="R62" i="19" a="1"/>
  <c r="R62" i="19" s="1"/>
  <c r="R49" i="19" a="1"/>
  <c r="R49" i="19" s="1"/>
  <c r="R125" i="19" a="1"/>
  <c r="R125" i="19" s="1"/>
  <c r="R87" i="19" a="1"/>
  <c r="R87" i="19" s="1"/>
  <c r="R83" i="19" a="1"/>
  <c r="R83" i="19" s="1"/>
  <c r="AF83" i="19" s="1"/>
  <c r="AP83" i="19" s="1"/>
  <c r="R82" i="19" a="1"/>
  <c r="R82" i="19" s="1"/>
  <c r="R81" i="19" a="1"/>
  <c r="R81" i="19" s="1"/>
  <c r="AF81" i="19" s="1"/>
  <c r="R74" i="19" a="1"/>
  <c r="R74" i="19" s="1"/>
  <c r="R72" i="19" a="1"/>
  <c r="R72" i="19" s="1"/>
  <c r="AF72" i="19" s="1"/>
  <c r="R67" i="19" a="1"/>
  <c r="R67" i="19" s="1"/>
  <c r="R41" i="19" a="1"/>
  <c r="R41" i="19" s="1"/>
  <c r="R40" i="19" a="1"/>
  <c r="R40" i="19" s="1"/>
  <c r="R183" i="19" a="1"/>
  <c r="R183" i="19" s="1"/>
  <c r="R84" i="19" a="1"/>
  <c r="R84" i="19" s="1"/>
  <c r="AF84" i="19" s="1"/>
  <c r="R65" i="19" a="1"/>
  <c r="R65" i="19" s="1"/>
  <c r="AF65" i="19" s="1"/>
  <c r="R48" i="19" a="1"/>
  <c r="R48" i="19" s="1"/>
  <c r="R43" i="19" a="1"/>
  <c r="R43" i="19" s="1"/>
  <c r="R42" i="19" a="1"/>
  <c r="R42" i="19" s="1"/>
  <c r="R39" i="19" a="1"/>
  <c r="R39" i="19" s="1"/>
  <c r="R203" i="19" a="1"/>
  <c r="R203" i="19" s="1"/>
  <c r="R85" i="19" a="1"/>
  <c r="R85" i="19" s="1"/>
  <c r="R46" i="19" a="1"/>
  <c r="R46" i="19" s="1"/>
  <c r="R201" i="19" a="1"/>
  <c r="R201" i="19" s="1"/>
  <c r="R163" i="19" a="1"/>
  <c r="R163" i="19" s="1"/>
  <c r="R164" i="19" a="1"/>
  <c r="R164" i="19" s="1"/>
  <c r="AF164" i="19" s="1"/>
  <c r="R162" i="19" a="1"/>
  <c r="R162" i="19" s="1"/>
  <c r="AF162" i="19" s="1"/>
  <c r="R180" i="19" a="1"/>
  <c r="R180" i="19" s="1"/>
  <c r="R196" i="19" a="1"/>
  <c r="R196" i="19" s="1"/>
  <c r="R160" i="19" a="1"/>
  <c r="R160" i="19" s="1"/>
  <c r="R224" i="19" a="1"/>
  <c r="R224" i="19" s="1"/>
  <c r="R223" i="19" a="1"/>
  <c r="R223" i="19" s="1"/>
  <c r="R195" i="19" a="1"/>
  <c r="R195" i="19" s="1"/>
  <c r="AF195" i="19" s="1"/>
  <c r="V194" i="19"/>
  <c r="R179" i="19" a="1"/>
  <c r="R179" i="19" s="1"/>
  <c r="R159" i="19" a="1"/>
  <c r="R159" i="19" s="1"/>
  <c r="AF159" i="19" s="1"/>
  <c r="V158" i="19"/>
  <c r="R25" i="19" a="1"/>
  <c r="R25" i="19" s="1"/>
  <c r="R217" i="19" a="1"/>
  <c r="R217" i="19" s="1"/>
  <c r="AF217" i="19" s="1"/>
  <c r="R22" i="19" a="1"/>
  <c r="R22" i="19" s="1"/>
  <c r="R16" i="19" a="1"/>
  <c r="R16" i="19" s="1"/>
  <c r="R15" i="19" a="1"/>
  <c r="R15" i="19" s="1"/>
  <c r="R216" i="19" a="1"/>
  <c r="R216" i="19" s="1"/>
  <c r="R175" i="19" a="1"/>
  <c r="R175" i="19" s="1"/>
  <c r="R210" i="19" a="1"/>
  <c r="R210" i="19" s="1"/>
  <c r="AF210" i="19" s="1"/>
  <c r="R209" i="19" a="1"/>
  <c r="R209" i="19" s="1"/>
  <c r="AF209" i="19" s="1"/>
  <c r="R192" i="19" a="1"/>
  <c r="R192" i="19" s="1"/>
  <c r="R190" i="19" a="1"/>
  <c r="R190" i="19" s="1"/>
  <c r="R174" i="19" a="1"/>
  <c r="R174" i="19" s="1"/>
  <c r="R156" i="19" a="1"/>
  <c r="R156" i="19" s="1"/>
  <c r="AF156" i="19" s="1"/>
  <c r="AP156" i="19" s="1"/>
  <c r="R98" i="19" a="1"/>
  <c r="R98" i="19" s="1"/>
  <c r="AF98" i="19" s="1"/>
  <c r="R10" i="19" a="1"/>
  <c r="R10" i="19" s="1"/>
  <c r="R173" i="19" a="1"/>
  <c r="R173" i="19" s="1"/>
  <c r="R130" i="19" a="1"/>
  <c r="R130" i="19" s="1"/>
  <c r="AF130" i="19" s="1"/>
  <c r="R100" i="19" a="1"/>
  <c r="R100" i="19" s="1"/>
  <c r="R33" i="19" a="1"/>
  <c r="R33" i="19" s="1"/>
  <c r="R8" i="19" a="1"/>
  <c r="R8" i="19" s="1"/>
  <c r="R7" i="19" a="1"/>
  <c r="R7" i="19" s="1"/>
  <c r="R191" i="19" a="1"/>
  <c r="R191" i="19" s="1"/>
  <c r="R189" i="19" a="1"/>
  <c r="R189" i="19" s="1"/>
  <c r="R154" i="19" a="1"/>
  <c r="R154" i="19" s="1"/>
  <c r="R153" i="19" a="1"/>
  <c r="R153" i="19" s="1"/>
  <c r="R132" i="19" a="1"/>
  <c r="R132" i="19" s="1"/>
  <c r="R131" i="19" a="1"/>
  <c r="R131" i="19" s="1"/>
  <c r="R122" i="19" a="1"/>
  <c r="R122" i="19" s="1"/>
  <c r="AF122" i="19" s="1"/>
  <c r="R121" i="19" a="1"/>
  <c r="R121" i="19" s="1"/>
  <c r="AF121" i="19" s="1"/>
  <c r="R117" i="19" a="1"/>
  <c r="R117" i="19" s="1"/>
  <c r="AF117" i="19" s="1"/>
  <c r="AP117" i="19" s="1"/>
  <c r="R101" i="19" a="1"/>
  <c r="R101" i="19" s="1"/>
  <c r="R99" i="19" a="1"/>
  <c r="R99" i="19" s="1"/>
  <c r="AF99" i="19" s="1"/>
  <c r="R97" i="19" a="1"/>
  <c r="R97" i="19" s="1"/>
  <c r="R94" i="19" a="1"/>
  <c r="R94" i="19" s="1"/>
  <c r="R93" i="19" a="1"/>
  <c r="R93" i="19" s="1"/>
  <c r="R53" i="19" a="1"/>
  <c r="R53" i="19" s="1"/>
  <c r="R6" i="19" a="1"/>
  <c r="R6" i="19" s="1"/>
  <c r="R4" i="19" a="1"/>
  <c r="R4" i="19" s="1"/>
  <c r="R188" i="19" a="1"/>
  <c r="R188" i="19" s="1"/>
  <c r="AF188" i="19" s="1"/>
  <c r="R151" i="19" a="1"/>
  <c r="R151" i="19" s="1"/>
  <c r="AF151" i="19" s="1"/>
  <c r="R133" i="19" a="1"/>
  <c r="R133" i="19" s="1"/>
  <c r="R54" i="19" a="1"/>
  <c r="R54" i="19" s="1"/>
  <c r="R52" i="19" a="1"/>
  <c r="R52" i="19" s="1"/>
  <c r="R51" i="19" a="1"/>
  <c r="R51" i="19" s="1"/>
  <c r="R35" i="19" a="1"/>
  <c r="R35" i="19" s="1"/>
  <c r="R34" i="19" a="1"/>
  <c r="R34" i="19" s="1"/>
  <c r="R32" i="19" a="1"/>
  <c r="R32" i="19" s="1"/>
  <c r="R30" i="19" a="1"/>
  <c r="R30" i="19" s="1"/>
  <c r="R29" i="19" a="1"/>
  <c r="R29" i="19" s="1"/>
  <c r="R5" i="19" a="1"/>
  <c r="R5" i="19" s="1"/>
  <c r="R207" i="19" a="1"/>
  <c r="R207" i="19" s="1"/>
  <c r="R206" i="19" a="1"/>
  <c r="R206" i="19" s="1"/>
  <c r="AF206" i="19" s="1"/>
  <c r="R205" i="19" a="1"/>
  <c r="R205" i="19" s="1"/>
  <c r="R187" i="19" a="1"/>
  <c r="R187" i="19" s="1"/>
  <c r="R143" i="19" a="1"/>
  <c r="R143" i="19" s="1"/>
  <c r="AF143" i="19" s="1"/>
  <c r="R139" i="19" a="1"/>
  <c r="R139" i="19" s="1"/>
  <c r="R138" i="19" a="1"/>
  <c r="R138" i="19" s="1"/>
  <c r="AF138" i="19" s="1"/>
  <c r="R137" i="19" a="1"/>
  <c r="R137" i="19" s="1"/>
  <c r="R135" i="19" a="1"/>
  <c r="R135" i="19" s="1"/>
  <c r="R127" i="19" a="1"/>
  <c r="R127" i="19" s="1"/>
  <c r="R114" i="19" a="1"/>
  <c r="R114" i="19" s="1"/>
  <c r="R103" i="19" a="1"/>
  <c r="R103" i="19" s="1"/>
  <c r="R102" i="19" a="1"/>
  <c r="R102" i="19" s="1"/>
  <c r="R58" i="19" a="1"/>
  <c r="R58" i="19" s="1"/>
  <c r="R55" i="19" a="1"/>
  <c r="R55" i="19" s="1"/>
  <c r="AF55" i="19" s="1"/>
  <c r="R31" i="19" a="1"/>
  <c r="R31" i="19" s="1"/>
  <c r="R204" i="19" a="1"/>
  <c r="R204" i="19" s="1"/>
  <c r="R150" i="19" a="1"/>
  <c r="R150" i="19" s="1"/>
  <c r="R115" i="19" a="1"/>
  <c r="R115" i="19" s="1"/>
  <c r="R79" i="19" a="1"/>
  <c r="R79" i="19" s="1"/>
  <c r="AF79" i="19" s="1"/>
  <c r="R63" i="19" a="1"/>
  <c r="R63" i="19" s="1"/>
  <c r="R61" i="19" a="1"/>
  <c r="R61" i="19" s="1"/>
  <c r="R57" i="19" a="1"/>
  <c r="R57" i="19" s="1"/>
  <c r="R56" i="19" a="1"/>
  <c r="R56" i="19" s="1"/>
  <c r="R50" i="19" a="1"/>
  <c r="R50" i="19" s="1"/>
  <c r="R36" i="19" a="1"/>
  <c r="R36" i="19" s="1"/>
  <c r="R184" i="19" a="1"/>
  <c r="R184" i="19" s="1"/>
  <c r="R182" i="19" a="1"/>
  <c r="R182" i="19" s="1"/>
  <c r="AF182" i="19" s="1"/>
  <c r="R144" i="19" a="1"/>
  <c r="R144" i="19" s="1"/>
  <c r="R142" i="19" a="1"/>
  <c r="R142" i="19" s="1"/>
  <c r="AF142" i="19" s="1"/>
  <c r="R113" i="19" a="1"/>
  <c r="R113" i="19" s="1"/>
  <c r="AF113" i="19" s="1"/>
  <c r="R104" i="19" a="1"/>
  <c r="R104" i="19" s="1"/>
  <c r="AF104" i="19" s="1"/>
  <c r="AP104" i="19" s="1"/>
  <c r="R60" i="19" a="1"/>
  <c r="R60" i="19" s="1"/>
  <c r="R59" i="19" a="1"/>
  <c r="R59" i="19" s="1"/>
  <c r="R38" i="19" a="1"/>
  <c r="R38" i="19" s="1"/>
  <c r="R165" i="19" a="1"/>
  <c r="R165" i="19" s="1"/>
  <c r="AF165" i="19" s="1"/>
  <c r="R112" i="19" a="1"/>
  <c r="R112" i="19" s="1"/>
  <c r="R107" i="19" a="1"/>
  <c r="R107" i="19" s="1"/>
  <c r="R105" i="19" a="1"/>
  <c r="R105" i="19" s="1"/>
  <c r="R75" i="19" a="1"/>
  <c r="R75" i="19" s="1"/>
  <c r="R68" i="19" a="1"/>
  <c r="R68" i="19" s="1"/>
  <c r="R66" i="19" a="1"/>
  <c r="R66" i="19" s="1"/>
  <c r="R64" i="19" a="1"/>
  <c r="R64" i="19" s="1"/>
  <c r="R110" i="19" a="1"/>
  <c r="R110" i="19" s="1"/>
  <c r="AF110" i="19" s="1"/>
  <c r="R108" i="19" a="1"/>
  <c r="R108" i="19" s="1"/>
  <c r="R106" i="19" a="1"/>
  <c r="R106" i="19" s="1"/>
  <c r="R86" i="19" a="1"/>
  <c r="R86" i="19" s="1"/>
  <c r="AF86" i="19" s="1"/>
  <c r="R71" i="19" a="1"/>
  <c r="R71" i="19" s="1"/>
  <c r="AF71" i="19" s="1"/>
  <c r="R70" i="19" a="1"/>
  <c r="R70" i="19" s="1"/>
  <c r="AF70" i="19" s="1"/>
  <c r="R69" i="19" a="1"/>
  <c r="R69" i="19" s="1"/>
  <c r="R47" i="19" a="1"/>
  <c r="R47" i="19" s="1"/>
  <c r="R45" i="19" a="1"/>
  <c r="R45" i="19" s="1"/>
  <c r="R202" i="19" a="1"/>
  <c r="R202" i="19" s="1"/>
  <c r="R200" i="19" a="1"/>
  <c r="R200" i="19" s="1"/>
  <c r="R111" i="19" a="1"/>
  <c r="R111" i="19" s="1"/>
  <c r="AF111" i="19" s="1"/>
  <c r="R109" i="19" a="1"/>
  <c r="R109" i="19" s="1"/>
  <c r="R44" i="19" a="1"/>
  <c r="R44" i="19" s="1"/>
  <c r="R199" i="19" a="1"/>
  <c r="R199" i="19" s="1"/>
  <c r="R198" i="19" a="1"/>
  <c r="R198" i="19" s="1"/>
  <c r="R197" i="19" a="1"/>
  <c r="R197" i="19" s="1"/>
  <c r="AF197" i="19" s="1"/>
  <c r="R181" i="19" a="1"/>
  <c r="R181" i="19" s="1"/>
  <c r="R161" i="19" a="1"/>
  <c r="R161" i="19" s="1"/>
  <c r="AF161" i="19" s="1"/>
  <c r="R222" i="19" a="1"/>
  <c r="R222" i="19" s="1"/>
  <c r="R220" i="19" a="1"/>
  <c r="R220" i="19" s="1"/>
  <c r="R178" i="19" a="1"/>
  <c r="R178" i="19" s="1"/>
  <c r="V157" i="19"/>
  <c r="L184" i="19"/>
  <c r="M184" i="19" s="1" a="1"/>
  <c r="M184" i="19" s="1"/>
  <c r="V4" i="19"/>
  <c r="L84" i="19"/>
  <c r="M84" i="19" s="1" a="1"/>
  <c r="M84" i="19" s="1"/>
  <c r="F84" i="19" s="1"/>
  <c r="V149" i="19"/>
  <c r="L114" i="19"/>
  <c r="M114" i="19" s="1" a="1"/>
  <c r="M114" i="19" s="1"/>
  <c r="F114" i="19" s="1"/>
  <c r="L113" i="19"/>
  <c r="M113" i="19" s="1" a="1"/>
  <c r="M113" i="19" s="1"/>
  <c r="F113" i="19" s="1"/>
  <c r="L112" i="19"/>
  <c r="M112" i="19" s="1" a="1"/>
  <c r="M112" i="19" s="1"/>
  <c r="F112" i="19" s="1"/>
  <c r="L48" i="19"/>
  <c r="M48" i="19" s="1" a="1"/>
  <c r="M48" i="19" s="1"/>
  <c r="F48" i="19" s="1"/>
  <c r="L213" i="19"/>
  <c r="M213" i="19" s="1" a="1"/>
  <c r="M213" i="19" s="1"/>
  <c r="V5" i="19"/>
  <c r="V189" i="19"/>
  <c r="V140" i="19"/>
  <c r="V39" i="19"/>
  <c r="V154" i="19"/>
  <c r="V211" i="19"/>
  <c r="V168" i="19"/>
  <c r="V10" i="19"/>
  <c r="V223" i="19"/>
  <c r="V89" i="19"/>
  <c r="M144" i="19" a="1"/>
  <c r="M144" i="19" s="1"/>
  <c r="M212" i="19" a="1"/>
  <c r="M212" i="19" s="1"/>
  <c r="F212" i="19" s="1"/>
  <c r="M138" i="19" a="1"/>
  <c r="M138" i="19" s="1"/>
  <c r="F138" i="19" s="1"/>
  <c r="M47" i="19" a="1"/>
  <c r="M47" i="19" s="1"/>
  <c r="F47" i="19" s="1"/>
  <c r="M211" i="19" a="1"/>
  <c r="M211" i="19" s="1"/>
  <c r="M186" i="19" a="1"/>
  <c r="M186" i="19" s="1"/>
  <c r="F186" i="19" s="1"/>
  <c r="M167" i="19" a="1"/>
  <c r="M167" i="19" s="1"/>
  <c r="M157" i="19" a="1"/>
  <c r="M157" i="19" s="1"/>
  <c r="M200" i="19" a="1"/>
  <c r="M200" i="19" s="1"/>
  <c r="F200" i="19" s="1"/>
  <c r="M166" i="19" a="1"/>
  <c r="M166" i="19" s="1"/>
  <c r="F166" i="19" s="1"/>
  <c r="M87" i="19" a="1"/>
  <c r="M87" i="19" s="1"/>
  <c r="M155" i="19" a="1"/>
  <c r="M155" i="19" s="1"/>
  <c r="M132" i="19" a="1"/>
  <c r="M132" i="19" s="1"/>
  <c r="M85" i="19" a="1"/>
  <c r="M85" i="19" s="1"/>
  <c r="F85" i="19" s="1"/>
  <c r="M135" i="19" a="1"/>
  <c r="M135" i="19" s="1"/>
  <c r="F135" i="19" s="1"/>
  <c r="M98" i="19" a="1"/>
  <c r="M98" i="19" s="1"/>
  <c r="F98" i="19" s="1"/>
  <c r="V22" i="19"/>
  <c r="M37" i="19" a="1"/>
  <c r="M37" i="19" s="1"/>
  <c r="F37" i="19" s="1"/>
  <c r="M208" i="19" a="1"/>
  <c r="M208" i="19" s="1"/>
  <c r="F208" i="19" s="1"/>
  <c r="M195" i="19" a="1"/>
  <c r="M195" i="19" s="1"/>
  <c r="F195" i="19" s="1"/>
  <c r="M163" i="19" a="1"/>
  <c r="M163" i="19" s="1"/>
  <c r="F163" i="19" s="1"/>
  <c r="M151" i="19" a="1"/>
  <c r="M151" i="19" s="1"/>
  <c r="F151" i="19" s="1"/>
  <c r="M38" i="19" a="1"/>
  <c r="M38" i="19" s="1"/>
  <c r="F38" i="19" s="1"/>
  <c r="M34" i="19" a="1"/>
  <c r="M34" i="19" s="1"/>
  <c r="F34" i="19" s="1"/>
  <c r="M28" i="19" a="1"/>
  <c r="M28" i="19" s="1"/>
  <c r="F28" i="19" s="1"/>
  <c r="M222" i="19" a="1"/>
  <c r="M222" i="19" s="1"/>
  <c r="F222" i="19" s="1"/>
  <c r="M182" i="19" a="1"/>
  <c r="M182" i="19" s="1"/>
  <c r="F182" i="19" s="1"/>
  <c r="M94" i="19" a="1"/>
  <c r="M94" i="19" s="1"/>
  <c r="F94" i="19" s="1"/>
  <c r="M57" i="19" a="1"/>
  <c r="M57" i="19" s="1"/>
  <c r="F57" i="19" s="1"/>
  <c r="M15" i="19" a="1"/>
  <c r="M15" i="19" s="1"/>
  <c r="F15" i="19" s="1"/>
  <c r="M162" i="19" a="1"/>
  <c r="M162" i="19" s="1"/>
  <c r="F162" i="19" s="1"/>
  <c r="M147" i="19" a="1"/>
  <c r="M147" i="19" s="1"/>
  <c r="F147" i="19" s="1"/>
  <c r="M129" i="19" a="1"/>
  <c r="M129" i="19" s="1"/>
  <c r="M54" i="19" a="1"/>
  <c r="M54" i="19" s="1"/>
  <c r="F54" i="19" s="1"/>
  <c r="M53" i="19" a="1"/>
  <c r="M53" i="19" s="1"/>
  <c r="F53" i="19" s="1"/>
  <c r="M20" i="19" a="1"/>
  <c r="M20" i="19" s="1"/>
  <c r="F20" i="19" s="1"/>
  <c r="M194" i="19" a="1"/>
  <c r="M194" i="19" s="1"/>
  <c r="M146" i="19" a="1"/>
  <c r="M146" i="19" s="1"/>
  <c r="M218" i="19" a="1"/>
  <c r="M218" i="19" s="1"/>
  <c r="F218" i="19" s="1"/>
  <c r="M171" i="19" a="1"/>
  <c r="M171" i="19" s="1"/>
  <c r="F171" i="19" s="1"/>
  <c r="M192" i="19" a="1"/>
  <c r="M192" i="19" s="1"/>
  <c r="M181" i="19" a="1"/>
  <c r="M181" i="19" s="1"/>
  <c r="F181" i="19" s="1"/>
  <c r="M160" i="19" a="1"/>
  <c r="M160" i="19" s="1"/>
  <c r="F160" i="19" s="1"/>
  <c r="M125" i="19" a="1"/>
  <c r="M125" i="19" s="1"/>
  <c r="F125" i="19" s="1"/>
  <c r="M204" i="19" a="1"/>
  <c r="M204" i="19" s="1"/>
  <c r="F204" i="19" s="1"/>
  <c r="M189" i="19" a="1"/>
  <c r="M189" i="19" s="1"/>
  <c r="M142" i="19" a="1"/>
  <c r="M142" i="19" s="1"/>
  <c r="F142" i="19" s="1"/>
  <c r="M141" i="19" a="1"/>
  <c r="M141" i="19" s="1"/>
  <c r="F141" i="19" s="1"/>
  <c r="M122" i="19" a="1"/>
  <c r="M122" i="19" s="1"/>
  <c r="F122" i="19" s="1"/>
  <c r="M88" i="19" a="1"/>
  <c r="M88" i="19" s="1"/>
  <c r="F88" i="19" s="1"/>
  <c r="M71" i="19" a="1"/>
  <c r="M71" i="19" s="1"/>
  <c r="F71" i="19" s="1"/>
  <c r="V65" i="19"/>
  <c r="M215" i="19" a="1"/>
  <c r="M215" i="19" s="1"/>
  <c r="M202" i="19" a="1"/>
  <c r="M202" i="19" s="1"/>
  <c r="F202" i="19" s="1"/>
  <c r="M140" i="19" a="1"/>
  <c r="M140" i="19" s="1"/>
  <c r="M187" i="19" a="1"/>
  <c r="M187" i="19" s="1"/>
  <c r="F187" i="19" s="1"/>
  <c r="M68" i="19" a="1"/>
  <c r="M68" i="19" s="1"/>
  <c r="F68" i="19" s="1"/>
  <c r="M116" i="19" a="1"/>
  <c r="M116" i="19" s="1"/>
  <c r="F116" i="19" s="1"/>
  <c r="M4" i="19" a="1"/>
  <c r="M4" i="19" s="1"/>
  <c r="F4" i="19" s="1"/>
  <c r="M210" i="19" a="1"/>
  <c r="M210" i="19" s="1"/>
  <c r="F210" i="19" s="1"/>
  <c r="M45" i="19" a="1"/>
  <c r="M45" i="19" s="1"/>
  <c r="F45" i="19" s="1"/>
  <c r="M198" i="19" a="1"/>
  <c r="M198" i="19" s="1"/>
  <c r="F198" i="19" s="1"/>
  <c r="M133" i="19" a="1"/>
  <c r="M133" i="19" s="1"/>
  <c r="F133" i="19" s="1"/>
  <c r="M43" i="19" a="1"/>
  <c r="M43" i="19" s="1"/>
  <c r="F43" i="19" s="1"/>
  <c r="M41" i="19" a="1"/>
  <c r="M41" i="19" s="1"/>
  <c r="F41" i="19" s="1"/>
  <c r="M65" i="19" a="1"/>
  <c r="M65" i="19" s="1"/>
  <c r="F65" i="19" s="1"/>
  <c r="M154" i="19" a="1"/>
  <c r="M154" i="19" s="1"/>
  <c r="M153" i="19" a="1"/>
  <c r="M153" i="19" s="1"/>
  <c r="F153" i="19" s="1"/>
  <c r="M81" i="19" a="1"/>
  <c r="M81" i="19" s="1"/>
  <c r="F81" i="19" s="1"/>
  <c r="M63" i="19" a="1"/>
  <c r="M63" i="19" s="1"/>
  <c r="F63" i="19" s="1"/>
  <c r="M61" i="19" a="1"/>
  <c r="M61" i="19" s="1"/>
  <c r="F61" i="19" s="1"/>
  <c r="M175" i="19" a="1"/>
  <c r="M175" i="19" s="1"/>
  <c r="F175" i="19" s="1"/>
  <c r="M107" i="19" a="1"/>
  <c r="M107" i="19" s="1"/>
  <c r="F107" i="19" s="1"/>
  <c r="M101" i="19" a="1"/>
  <c r="M101" i="19" s="1"/>
  <c r="M79" i="19" a="1"/>
  <c r="M79" i="19" s="1"/>
  <c r="F79" i="19" s="1"/>
  <c r="M78" i="19" a="1"/>
  <c r="M78" i="19" s="1"/>
  <c r="M77" i="19" a="1"/>
  <c r="M77" i="19" s="1"/>
  <c r="M173" i="19" a="1"/>
  <c r="M173" i="19" s="1"/>
  <c r="F173" i="19" s="1"/>
  <c r="M172" i="19" a="1"/>
  <c r="M172" i="19" s="1"/>
  <c r="F172" i="19" s="1"/>
  <c r="M150" i="19" a="1"/>
  <c r="M150" i="19" s="1"/>
  <c r="M148" i="19" a="1"/>
  <c r="M148" i="19" s="1"/>
  <c r="M127" i="19" a="1"/>
  <c r="M127" i="19" s="1"/>
  <c r="F127" i="19" s="1"/>
  <c r="M126" i="19" a="1"/>
  <c r="M126" i="19" s="1"/>
  <c r="F126" i="19" s="1"/>
  <c r="M93" i="19" a="1"/>
  <c r="M93" i="19" s="1"/>
  <c r="M205" i="19" a="1"/>
  <c r="M205" i="19" s="1"/>
  <c r="F205" i="19" s="1"/>
  <c r="M190" i="19" a="1"/>
  <c r="M190" i="19" s="1"/>
  <c r="F190" i="19" s="1"/>
  <c r="M51" i="19" a="1"/>
  <c r="M51" i="19" s="1"/>
  <c r="F51" i="19" s="1"/>
  <c r="M216" i="19" a="1"/>
  <c r="M216" i="19" s="1"/>
  <c r="M73" i="19" a="1"/>
  <c r="M73" i="19" s="1"/>
  <c r="F73" i="19" s="1"/>
  <c r="M8" i="19" a="1"/>
  <c r="M8" i="19" s="1"/>
  <c r="F8" i="19" s="1"/>
  <c r="M7" i="19" a="1"/>
  <c r="M7" i="19" s="1"/>
  <c r="F7" i="19" s="1"/>
  <c r="V139" i="19"/>
  <c r="V137" i="19"/>
  <c r="M119" i="19" a="1"/>
  <c r="M119" i="19" s="1"/>
  <c r="F119" i="19" s="1"/>
  <c r="V153" i="19"/>
  <c r="V208" i="19"/>
  <c r="V220" i="19"/>
  <c r="V102" i="19"/>
  <c r="V56" i="19"/>
  <c r="V169" i="19"/>
  <c r="V100" i="19"/>
  <c r="V106" i="19"/>
  <c r="V87" i="19"/>
  <c r="V40" i="19"/>
  <c r="V42" i="19"/>
  <c r="V163" i="19"/>
  <c r="V214" i="19"/>
  <c r="V49" i="19"/>
  <c r="V115" i="19"/>
  <c r="V198" i="19"/>
  <c r="V13" i="19"/>
  <c r="V195" i="19"/>
  <c r="V90" i="19"/>
  <c r="V103" i="19"/>
  <c r="V182" i="19"/>
  <c r="V33" i="19"/>
  <c r="V34" i="19"/>
  <c r="V125" i="19"/>
  <c r="V147" i="19"/>
  <c r="V43" i="19"/>
  <c r="V219" i="19"/>
  <c r="V155" i="19"/>
  <c r="V145" i="19"/>
  <c r="V132" i="19"/>
  <c r="V44" i="19"/>
  <c r="V187" i="19"/>
  <c r="V79" i="19"/>
  <c r="V151" i="19"/>
  <c r="V212" i="19"/>
  <c r="V146" i="19"/>
  <c r="V73" i="19"/>
  <c r="V80" i="19"/>
  <c r="M161" i="19" a="1"/>
  <c r="M161" i="19" s="1"/>
  <c r="F161" i="19" s="1"/>
  <c r="V21" i="19"/>
  <c r="M221" i="19" a="1"/>
  <c r="M221" i="19" s="1"/>
  <c r="F221" i="19" s="1"/>
  <c r="V24" i="19"/>
  <c r="V97" i="19"/>
  <c r="V180" i="19"/>
  <c r="V108" i="19"/>
  <c r="M106" i="19" a="1"/>
  <c r="M106" i="19" s="1"/>
  <c r="V221" i="19"/>
  <c r="V142" i="19"/>
  <c r="V84" i="19"/>
  <c r="M220" i="19" a="1"/>
  <c r="M220" i="19" s="1"/>
  <c r="F220" i="19" s="1"/>
  <c r="V166" i="19"/>
  <c r="V107" i="19"/>
  <c r="V185" i="19"/>
  <c r="V59" i="19"/>
  <c r="V83" i="19"/>
  <c r="V171" i="19"/>
  <c r="V35" i="19"/>
  <c r="V200" i="19"/>
  <c r="V193" i="19"/>
  <c r="V104" i="19"/>
  <c r="V68" i="19"/>
  <c r="V48" i="19"/>
  <c r="V15" i="19"/>
  <c r="V178" i="19"/>
  <c r="V126" i="19"/>
  <c r="V122" i="19"/>
  <c r="V199" i="19"/>
  <c r="V127" i="19"/>
  <c r="V152" i="19"/>
  <c r="M199" i="19" a="1"/>
  <c r="M199" i="19" s="1"/>
  <c r="F199" i="19" s="1"/>
  <c r="V134" i="19"/>
  <c r="V25" i="19"/>
  <c r="V12" i="19"/>
  <c r="V54" i="19"/>
  <c r="V46" i="19"/>
  <c r="V52" i="19"/>
  <c r="V143" i="19"/>
  <c r="V135" i="19"/>
  <c r="M224" i="19" a="1"/>
  <c r="M224" i="19" s="1"/>
  <c r="F224" i="19" s="1"/>
  <c r="V75" i="19"/>
  <c r="V218" i="19"/>
  <c r="V28" i="19"/>
  <c r="V156" i="19"/>
  <c r="V112" i="19"/>
  <c r="M203" i="19" a="1"/>
  <c r="M203" i="19" s="1"/>
  <c r="M5" i="19" a="1"/>
  <c r="M5" i="19" s="1"/>
  <c r="F5" i="19" s="1"/>
  <c r="M66" i="19" a="1"/>
  <c r="M66" i="19" s="1"/>
  <c r="F66" i="19" s="1"/>
  <c r="M139" i="19" a="1"/>
  <c r="M139" i="19" s="1"/>
  <c r="F139" i="19" s="1"/>
  <c r="M123" i="19" a="1"/>
  <c r="M123" i="19" s="1"/>
  <c r="F123" i="19" s="1"/>
  <c r="M24" i="19" a="1"/>
  <c r="M24" i="19" s="1"/>
  <c r="F24" i="19" s="1"/>
  <c r="M201" i="19" a="1"/>
  <c r="M201" i="19" s="1"/>
  <c r="F201" i="19" s="1"/>
  <c r="M183" i="19" a="1"/>
  <c r="M183" i="19" s="1"/>
  <c r="F183" i="19" s="1"/>
  <c r="M108" i="19" a="1"/>
  <c r="M108" i="19" s="1"/>
  <c r="F108" i="19" s="1"/>
  <c r="M104" i="19" a="1"/>
  <c r="M104" i="19" s="1"/>
  <c r="F104" i="19" s="1"/>
  <c r="M67" i="19" a="1"/>
  <c r="M67" i="19" s="1"/>
  <c r="F67" i="19" s="1"/>
  <c r="M26" i="19" a="1"/>
  <c r="M26" i="19" s="1"/>
  <c r="F26" i="19" s="1"/>
  <c r="M124" i="19" a="1"/>
  <c r="M124" i="19" s="1"/>
  <c r="F124" i="19" s="1"/>
  <c r="M44" i="19" a="1"/>
  <c r="M44" i="19" s="1"/>
  <c r="F44" i="19" s="1"/>
  <c r="M11" i="19" a="1"/>
  <c r="M11" i="19" s="1"/>
  <c r="F11" i="19" s="1"/>
  <c r="M6" i="19" a="1"/>
  <c r="M6" i="19" s="1"/>
  <c r="F6" i="19" s="1"/>
  <c r="M179" i="19" a="1"/>
  <c r="M179" i="19" s="1"/>
  <c r="M64" i="19" a="1"/>
  <c r="M64" i="19" s="1"/>
  <c r="M25" i="19" a="1"/>
  <c r="M25" i="19" s="1"/>
  <c r="F25" i="19" s="1"/>
  <c r="M30" i="19" a="1"/>
  <c r="M30" i="19" s="1"/>
  <c r="F30" i="19" s="1"/>
  <c r="M10" i="19" a="1"/>
  <c r="M10" i="19" s="1"/>
  <c r="F10" i="19" s="1"/>
  <c r="M29" i="19" a="1"/>
  <c r="M29" i="19" s="1"/>
  <c r="F29" i="19" s="1"/>
  <c r="M9" i="19" a="1"/>
  <c r="M9" i="19" s="1"/>
  <c r="F9" i="19" s="1"/>
  <c r="M86" i="19" a="1"/>
  <c r="M86" i="19" s="1"/>
  <c r="F86" i="19" s="1"/>
  <c r="M219" i="19" a="1"/>
  <c r="M219" i="19" s="1"/>
  <c r="M180" i="19" a="1"/>
  <c r="M180" i="19" s="1"/>
  <c r="M159" i="19" a="1"/>
  <c r="M159" i="19" s="1"/>
  <c r="F159" i="19" s="1"/>
  <c r="M145" i="19" a="1"/>
  <c r="M145" i="19" s="1"/>
  <c r="F145" i="19" s="1"/>
  <c r="M105" i="19" a="1"/>
  <c r="M105" i="19" s="1"/>
  <c r="F105" i="19" s="1"/>
  <c r="M46" i="19" a="1"/>
  <c r="M46" i="19" s="1"/>
  <c r="F46" i="19" s="1"/>
  <c r="M59" i="19" a="1"/>
  <c r="M59" i="19" s="1"/>
  <c r="F59" i="19" s="1"/>
  <c r="M131" i="19" a="1"/>
  <c r="M131" i="19" s="1"/>
  <c r="M96" i="19" a="1"/>
  <c r="M96" i="19" s="1"/>
  <c r="F96" i="19" s="1"/>
  <c r="M89" i="19" a="1"/>
  <c r="M89" i="19" s="1"/>
  <c r="M143" i="19" a="1"/>
  <c r="M143" i="19" s="1"/>
  <c r="F143" i="19" s="1"/>
  <c r="M49" i="19" a="1"/>
  <c r="M49" i="19" s="1"/>
  <c r="F49" i="19" s="1"/>
  <c r="M223" i="19" a="1"/>
  <c r="M223" i="19" s="1"/>
  <c r="F223" i="19" s="1"/>
  <c r="M16" i="19" a="1"/>
  <c r="M16" i="19" s="1"/>
  <c r="F16" i="19" s="1"/>
  <c r="M97" i="19" a="1"/>
  <c r="M97" i="19" s="1"/>
  <c r="F97" i="19" s="1"/>
  <c r="M214" i="19" a="1"/>
  <c r="M214" i="19" s="1"/>
  <c r="M176" i="19" a="1"/>
  <c r="M176" i="19" s="1"/>
  <c r="F176" i="19" s="1"/>
  <c r="M100" i="19" a="1"/>
  <c r="M100" i="19" s="1"/>
  <c r="M196" i="19" a="1"/>
  <c r="M196" i="19" s="1"/>
  <c r="F196" i="19" s="1"/>
  <c r="M193" i="19" a="1"/>
  <c r="M193" i="19" s="1"/>
  <c r="F193" i="19" s="1"/>
  <c r="M39" i="19" a="1"/>
  <c r="M39" i="19" s="1"/>
  <c r="F39" i="19" s="1"/>
  <c r="M118" i="19" a="1"/>
  <c r="M118" i="19" s="1"/>
  <c r="F118" i="19" s="1"/>
  <c r="M115" i="19" a="1"/>
  <c r="M115" i="19" s="1"/>
  <c r="F115" i="19" s="1"/>
  <c r="M99" i="19" a="1"/>
  <c r="M99" i="19" s="1"/>
  <c r="F99" i="19" s="1"/>
  <c r="M149" i="19" a="1"/>
  <c r="M149" i="19" s="1"/>
  <c r="M158" i="19" a="1"/>
  <c r="M158" i="19" s="1"/>
  <c r="M42" i="19" a="1"/>
  <c r="M42" i="19" s="1"/>
  <c r="F42" i="19" s="1"/>
  <c r="M19" i="19" a="1"/>
  <c r="M19" i="19" s="1"/>
  <c r="F19" i="19" s="1"/>
  <c r="M76" i="19" a="1"/>
  <c r="M76" i="19" s="1"/>
  <c r="M164" i="19" a="1"/>
  <c r="M164" i="19" s="1"/>
  <c r="F164" i="19" s="1"/>
  <c r="M152" i="19" a="1"/>
  <c r="M152" i="19" s="1"/>
  <c r="F152" i="19" s="1"/>
  <c r="M117" i="19" a="1"/>
  <c r="M117" i="19" s="1"/>
  <c r="F117" i="19" s="1"/>
  <c r="M23" i="19" a="1"/>
  <c r="M23" i="19" s="1"/>
  <c r="F23" i="19" s="1"/>
  <c r="M174" i="19" a="1"/>
  <c r="M174" i="19" s="1"/>
  <c r="M91" i="19" a="1"/>
  <c r="M91" i="19" s="1"/>
  <c r="F91" i="19" s="1"/>
  <c r="M60" i="19" a="1"/>
  <c r="M60" i="19" s="1"/>
  <c r="M177" i="19" a="1"/>
  <c r="M177" i="19" s="1"/>
  <c r="F177" i="19" s="1"/>
  <c r="M136" i="19" a="1"/>
  <c r="M136" i="19" s="1"/>
  <c r="F136" i="19" s="1"/>
  <c r="M82" i="19" a="1"/>
  <c r="M82" i="19" s="1"/>
  <c r="F82" i="19" s="1"/>
  <c r="M56" i="19" a="1"/>
  <c r="M56" i="19" s="1"/>
  <c r="F56" i="19" s="1"/>
  <c r="M170" i="19" a="1"/>
  <c r="M170" i="19" s="1"/>
  <c r="F170" i="19" s="1"/>
  <c r="M75" i="19" a="1"/>
  <c r="M75" i="19" s="1"/>
  <c r="F75" i="19" s="1"/>
  <c r="M209" i="19" a="1"/>
  <c r="M209" i="19" s="1"/>
  <c r="M90" i="19" a="1"/>
  <c r="M90" i="19" s="1"/>
  <c r="M33" i="19" a="1"/>
  <c r="M33" i="19" s="1"/>
  <c r="F33" i="19" s="1"/>
  <c r="M14" i="19" a="1"/>
  <c r="M14" i="19" s="1"/>
  <c r="F14" i="19" s="1"/>
  <c r="M169" i="19" a="1"/>
  <c r="M169" i="19" s="1"/>
  <c r="F169" i="19" s="1"/>
  <c r="M70" i="19" a="1"/>
  <c r="M70" i="19" s="1"/>
  <c r="M52" i="19" a="1"/>
  <c r="M52" i="19" s="1"/>
  <c r="F52" i="19" s="1"/>
  <c r="M206" i="19" a="1"/>
  <c r="M206" i="19" s="1"/>
  <c r="F206" i="19" s="1"/>
  <c r="M74" i="19" a="1"/>
  <c r="M74" i="19" s="1"/>
  <c r="M95" i="19" a="1"/>
  <c r="M95" i="19" s="1"/>
  <c r="F95" i="19" s="1"/>
  <c r="M92" i="19" a="1"/>
  <c r="M92" i="19" s="1"/>
  <c r="M121" i="19" a="1"/>
  <c r="M121" i="19" s="1"/>
  <c r="M111" i="19" a="1"/>
  <c r="M111" i="19" s="1"/>
  <c r="M103" i="19" a="1"/>
  <c r="M103" i="19" s="1"/>
  <c r="F103" i="19" s="1"/>
  <c r="M185" i="19" a="1"/>
  <c r="M185" i="19" s="1"/>
  <c r="F185" i="19" s="1"/>
  <c r="M31" i="19" a="1"/>
  <c r="M31" i="19" s="1"/>
  <c r="F31" i="19" s="1"/>
  <c r="M12" i="19" a="1"/>
  <c r="M12" i="19" s="1"/>
  <c r="F12" i="19" s="1"/>
  <c r="M130" i="19" a="1"/>
  <c r="M130" i="19" s="1"/>
  <c r="M110" i="19" a="1"/>
  <c r="M110" i="19" s="1"/>
  <c r="M21" i="19" a="1"/>
  <c r="M21" i="19" s="1"/>
  <c r="F21" i="19" s="1"/>
  <c r="M217" i="19" a="1"/>
  <c r="M217" i="19" s="1"/>
  <c r="F217" i="19" s="1"/>
  <c r="M50" i="19" a="1"/>
  <c r="M50" i="19" s="1"/>
  <c r="F50" i="19" s="1"/>
  <c r="M35" i="19" a="1"/>
  <c r="M35" i="19" s="1"/>
  <c r="F35" i="19" s="1"/>
  <c r="M134" i="19" a="1"/>
  <c r="M134" i="19" s="1"/>
  <c r="M188" i="19" a="1"/>
  <c r="M188" i="19" s="1"/>
  <c r="F188" i="19" s="1"/>
  <c r="M120" i="19" a="1"/>
  <c r="M120" i="19" s="1"/>
  <c r="F120" i="19" s="1"/>
  <c r="M69" i="19" a="1"/>
  <c r="M69" i="19" s="1"/>
  <c r="M13" i="19" a="1"/>
  <c r="M13" i="19" s="1"/>
  <c r="F13" i="19" s="1"/>
  <c r="M207" i="19" a="1"/>
  <c r="M207" i="19" s="1"/>
  <c r="M165" i="19" a="1"/>
  <c r="M165" i="19" s="1"/>
  <c r="F165" i="19" s="1"/>
  <c r="M80" i="19" a="1"/>
  <c r="M80" i="19" s="1"/>
  <c r="F80" i="19" s="1"/>
  <c r="M62" i="19" a="1"/>
  <c r="M62" i="19" s="1"/>
  <c r="F62" i="19" s="1"/>
  <c r="M55" i="19" a="1"/>
  <c r="M55" i="19" s="1"/>
  <c r="F55" i="19" s="1"/>
  <c r="M18" i="19" a="1"/>
  <c r="M18" i="19" s="1"/>
  <c r="F18" i="19" s="1"/>
  <c r="M102" i="19" a="1"/>
  <c r="M102" i="19" s="1"/>
  <c r="F102" i="19" s="1"/>
  <c r="M40" i="19" a="1"/>
  <c r="M40" i="19" s="1"/>
  <c r="F40" i="19" s="1"/>
  <c r="M32" i="19" a="1"/>
  <c r="M32" i="19" s="1"/>
  <c r="F32" i="19" s="1"/>
  <c r="M27" i="19" a="1"/>
  <c r="M27" i="19" s="1"/>
  <c r="F27" i="19" s="1"/>
  <c r="M22" i="19" a="1"/>
  <c r="M22" i="19" s="1"/>
  <c r="F22" i="19" s="1"/>
  <c r="M191" i="19" a="1"/>
  <c r="M191" i="19" s="1"/>
  <c r="F191" i="19" s="1"/>
  <c r="M178" i="19" a="1"/>
  <c r="M178" i="19" s="1"/>
  <c r="M168" i="19" a="1"/>
  <c r="M168" i="19" s="1"/>
  <c r="F168" i="19" s="1"/>
  <c r="M156" i="19" a="1"/>
  <c r="M156" i="19" s="1"/>
  <c r="M128" i="19" a="1"/>
  <c r="M128" i="19" s="1"/>
  <c r="M36" i="19" a="1"/>
  <c r="M36" i="19" s="1"/>
  <c r="F36" i="19" s="1"/>
  <c r="M17" i="19" a="1"/>
  <c r="M17" i="19" s="1"/>
  <c r="F17" i="19" s="1"/>
  <c r="M197" i="19" a="1"/>
  <c r="M197" i="19" s="1"/>
  <c r="F197" i="19" s="1"/>
  <c r="M137" i="19" a="1"/>
  <c r="M137" i="19" s="1"/>
  <c r="F137" i="19" s="1"/>
  <c r="M109" i="19" a="1"/>
  <c r="M109" i="19" s="1"/>
  <c r="F109" i="19" s="1"/>
  <c r="M83" i="19" a="1"/>
  <c r="M83" i="19" s="1"/>
  <c r="F83" i="19" s="1"/>
  <c r="M72" i="19" a="1"/>
  <c r="M72" i="19" s="1"/>
  <c r="M58" i="19" a="1"/>
  <c r="M58" i="19" s="1"/>
  <c r="F58" i="19" s="1"/>
  <c r="V114" i="19"/>
  <c r="V173" i="19"/>
  <c r="V96" i="19"/>
  <c r="V205" i="19"/>
  <c r="V175" i="19"/>
  <c r="V133" i="19"/>
  <c r="V117" i="19"/>
  <c r="V207" i="19"/>
  <c r="V170" i="19"/>
  <c r="V160" i="19"/>
  <c r="V99" i="19"/>
  <c r="V210" i="19"/>
  <c r="V181" i="19"/>
  <c r="V119" i="19"/>
  <c r="V188" i="19"/>
  <c r="V141" i="19"/>
  <c r="V116" i="19"/>
  <c r="V209" i="19"/>
  <c r="V190" i="19"/>
  <c r="V29" i="19"/>
  <c r="V118" i="19"/>
  <c r="V113" i="19"/>
  <c r="V138" i="19"/>
  <c r="V94" i="19"/>
  <c r="V197" i="19"/>
  <c r="V191" i="19"/>
  <c r="V162" i="19"/>
  <c r="V222" i="19"/>
  <c r="V224" i="19"/>
  <c r="V202" i="19"/>
  <c r="V123" i="19"/>
  <c r="V88" i="19"/>
  <c r="V53" i="19"/>
  <c r="V85" i="19"/>
  <c r="V45" i="19"/>
  <c r="V161" i="19"/>
  <c r="V159" i="19"/>
  <c r="V71" i="19"/>
  <c r="V62" i="19"/>
  <c r="V186" i="19"/>
  <c r="V172" i="19"/>
  <c r="V128" i="19"/>
  <c r="V110" i="19"/>
  <c r="V98" i="19"/>
  <c r="V41" i="19"/>
  <c r="V124" i="19"/>
  <c r="V101" i="19"/>
  <c r="V61" i="19"/>
  <c r="V136" i="19"/>
  <c r="V95" i="19"/>
  <c r="V81" i="19"/>
  <c r="V31" i="19"/>
  <c r="V18" i="19"/>
  <c r="V66" i="19"/>
  <c r="V26" i="19"/>
  <c r="V86" i="19"/>
  <c r="V121" i="19"/>
  <c r="V23" i="19"/>
  <c r="V36" i="19"/>
  <c r="V19" i="19"/>
  <c r="V6" i="19"/>
  <c r="V8" i="19"/>
  <c r="V51" i="19"/>
  <c r="V16" i="19"/>
  <c r="V11" i="19"/>
  <c r="V91" i="19"/>
  <c r="V67" i="19"/>
  <c r="V57" i="19"/>
  <c r="V47" i="19"/>
  <c r="V37" i="19"/>
  <c r="V27" i="19"/>
  <c r="V17" i="19"/>
  <c r="V7" i="19"/>
  <c r="AP73" i="19" l="1"/>
  <c r="AQ93" i="19"/>
  <c r="AP217" i="19"/>
  <c r="AP55" i="19"/>
  <c r="AP65" i="19"/>
  <c r="AP111" i="19"/>
  <c r="AP182" i="19"/>
  <c r="AP197" i="19"/>
  <c r="AP86" i="19"/>
  <c r="AP130" i="19"/>
  <c r="AP84" i="19"/>
  <c r="AP166" i="19"/>
  <c r="AQ146" i="19"/>
  <c r="AQ110" i="19"/>
  <c r="AQ141" i="19"/>
  <c r="AP151" i="19"/>
  <c r="AQ90" i="19"/>
  <c r="AP79" i="19"/>
  <c r="AP162" i="19"/>
  <c r="AP118" i="19"/>
  <c r="AP164" i="19"/>
  <c r="AQ86" i="19"/>
  <c r="AQ26" i="19"/>
  <c r="AQ193" i="19"/>
  <c r="AP98" i="19"/>
  <c r="AP206" i="19"/>
  <c r="AQ189" i="19"/>
  <c r="AP124" i="19"/>
  <c r="AQ45" i="19"/>
  <c r="AQ79" i="19"/>
  <c r="AQ125" i="19"/>
  <c r="AP214" i="19"/>
  <c r="AQ38" i="19"/>
  <c r="AQ97" i="19"/>
  <c r="AQ167" i="19"/>
  <c r="AQ107" i="19"/>
  <c r="AQ71" i="19"/>
  <c r="AQ104" i="19"/>
  <c r="AQ102" i="19"/>
  <c r="AP177" i="19"/>
  <c r="AQ186" i="19"/>
  <c r="AQ70" i="19"/>
  <c r="AQ81" i="19"/>
  <c r="AQ218" i="19"/>
  <c r="AP195" i="19"/>
  <c r="AP116" i="19"/>
  <c r="AQ211" i="19"/>
  <c r="AP110" i="19"/>
  <c r="AQ17" i="19"/>
  <c r="AP145" i="19"/>
  <c r="AP99" i="19"/>
  <c r="AQ103" i="19"/>
  <c r="AP81" i="19"/>
  <c r="AQ68" i="19"/>
  <c r="AQ99" i="19"/>
  <c r="AQ105" i="19"/>
  <c r="AQ15" i="19"/>
  <c r="AQ106" i="19"/>
  <c r="AP121" i="19"/>
  <c r="AP209" i="19"/>
  <c r="AQ91" i="19"/>
  <c r="AQ116" i="19"/>
  <c r="AQ109" i="19"/>
  <c r="AQ51" i="19"/>
  <c r="AQ117" i="19"/>
  <c r="AQ181" i="19"/>
  <c r="AQ78" i="19"/>
  <c r="AP89" i="19"/>
  <c r="AP90" i="19"/>
  <c r="AQ221" i="19"/>
  <c r="AQ95" i="19"/>
  <c r="AQ7" i="19"/>
  <c r="AP161" i="19"/>
  <c r="AQ194" i="19"/>
  <c r="AP72" i="19"/>
  <c r="AQ201" i="19"/>
  <c r="AQ76" i="19"/>
  <c r="AQ69" i="19"/>
  <c r="AQ139" i="19"/>
  <c r="AQ33" i="19"/>
  <c r="AQ44" i="19"/>
  <c r="AQ49" i="19"/>
  <c r="AQ112" i="19"/>
  <c r="AP165" i="19"/>
  <c r="AQ84" i="19"/>
  <c r="AQ64" i="19"/>
  <c r="AQ36" i="19"/>
  <c r="AP142" i="19"/>
  <c r="AQ127" i="19"/>
  <c r="AQ52" i="19"/>
  <c r="AQ40" i="19"/>
  <c r="AQ19" i="19"/>
  <c r="AQ55" i="19"/>
  <c r="AP170" i="19"/>
  <c r="AP113" i="19"/>
  <c r="AP76" i="19"/>
  <c r="AQ92" i="19"/>
  <c r="AQ145" i="19"/>
  <c r="AQ42" i="19"/>
  <c r="AP70" i="19"/>
  <c r="AQ121" i="19"/>
  <c r="AP188" i="19"/>
  <c r="AQ159" i="19"/>
  <c r="AE174" i="19" a="1"/>
  <c r="AE174" i="19" s="1"/>
  <c r="AO174" i="19" s="1"/>
  <c r="AP138" i="19"/>
  <c r="AP159" i="19"/>
  <c r="AQ18" i="19"/>
  <c r="AQ163" i="19"/>
  <c r="AQ62" i="19"/>
  <c r="AQ224" i="19"/>
  <c r="AQ119" i="19"/>
  <c r="AP152" i="19"/>
  <c r="AQ46" i="19"/>
  <c r="AQ173" i="19"/>
  <c r="AQ172" i="19"/>
  <c r="AQ9" i="19"/>
  <c r="AQ67" i="19"/>
  <c r="AP143" i="19"/>
  <c r="AP212" i="19"/>
  <c r="AQ178" i="19"/>
  <c r="AQ73" i="19"/>
  <c r="AQ56" i="19"/>
  <c r="AQ8" i="19"/>
  <c r="AQ80" i="19"/>
  <c r="AI170" i="19"/>
  <c r="AI217" i="19"/>
  <c r="AE57" i="19" a="1"/>
  <c r="AE57" i="19" s="1"/>
  <c r="AE74" i="19" a="1"/>
  <c r="AE74" i="19" s="1"/>
  <c r="AO74" i="19" s="1"/>
  <c r="AI162" i="19"/>
  <c r="AI124" i="19"/>
  <c r="AI65" i="19"/>
  <c r="AE195" i="19" a="1"/>
  <c r="AE195" i="19" s="1"/>
  <c r="AI72" i="19"/>
  <c r="AI151" i="19"/>
  <c r="AE65" i="19" a="1"/>
  <c r="AE65" i="19" s="1"/>
  <c r="AI156" i="19"/>
  <c r="AP169" i="19"/>
  <c r="AI169" i="19"/>
  <c r="AP215" i="19"/>
  <c r="AI215" i="19"/>
  <c r="AP122" i="19"/>
  <c r="AI122" i="19"/>
  <c r="AP210" i="19"/>
  <c r="AI210" i="19"/>
  <c r="AE207" i="19" a="1"/>
  <c r="AE207" i="19" s="1"/>
  <c r="AP71" i="19"/>
  <c r="AI71" i="19"/>
  <c r="AQ203" i="19"/>
  <c r="AQ155" i="19"/>
  <c r="AQ115" i="19"/>
  <c r="AQ111" i="19"/>
  <c r="AI111" i="19"/>
  <c r="AQ60" i="19"/>
  <c r="AQ190" i="19"/>
  <c r="AQ143" i="19"/>
  <c r="AI143" i="19"/>
  <c r="AQ48" i="19"/>
  <c r="AI98" i="19"/>
  <c r="AQ98" i="19"/>
  <c r="AQ74" i="19"/>
  <c r="AQ197" i="19"/>
  <c r="AI197" i="19"/>
  <c r="AQ50" i="19"/>
  <c r="AQ164" i="19"/>
  <c r="AI164" i="19"/>
  <c r="AQ58" i="19"/>
  <c r="AQ108" i="19"/>
  <c r="AQ10" i="19"/>
  <c r="AQ85" i="19"/>
  <c r="AQ100" i="19"/>
  <c r="AQ120" i="19"/>
  <c r="AQ89" i="19"/>
  <c r="AI89" i="19"/>
  <c r="AQ113" i="19"/>
  <c r="AI113" i="19"/>
  <c r="AQ114" i="19"/>
  <c r="AQ83" i="19"/>
  <c r="AI83" i="19"/>
  <c r="AS150" i="19"/>
  <c r="AS106" i="19"/>
  <c r="AS137" i="19"/>
  <c r="AS207" i="19"/>
  <c r="AS102" i="19"/>
  <c r="AS188" i="19"/>
  <c r="AS128" i="19"/>
  <c r="AS218" i="19"/>
  <c r="AS149" i="19"/>
  <c r="AS160" i="19"/>
  <c r="AS173" i="19"/>
  <c r="AS132" i="19"/>
  <c r="AS94" i="19"/>
  <c r="AS145" i="19"/>
  <c r="AE114" i="19" a="1"/>
  <c r="AE114" i="19" s="1"/>
  <c r="AO114" i="19" s="1"/>
  <c r="AE185" i="19" a="1"/>
  <c r="AE185" i="19" s="1"/>
  <c r="AE157" i="19" a="1"/>
  <c r="AE157" i="19" s="1"/>
  <c r="AO157" i="19" s="1"/>
  <c r="AE127" i="19" a="1"/>
  <c r="AE127" i="19" s="1"/>
  <c r="AE159" i="19" a="1"/>
  <c r="AE159" i="19" s="1"/>
  <c r="AO159" i="19" s="1"/>
  <c r="AE209" i="19" a="1"/>
  <c r="AE209" i="19" s="1"/>
  <c r="AE133" i="19" a="1"/>
  <c r="AE133" i="19" s="1"/>
  <c r="AO133" i="19" s="1"/>
  <c r="AE100" i="19" a="1"/>
  <c r="AE100" i="19" s="1"/>
  <c r="AS118" i="19"/>
  <c r="AS182" i="19"/>
  <c r="AS157" i="19"/>
  <c r="AS209" i="19"/>
  <c r="AS166" i="19"/>
  <c r="AE112" i="19" a="1"/>
  <c r="AE112" i="19" s="1"/>
  <c r="AE212" i="19" a="1"/>
  <c r="AE212" i="19" s="1"/>
  <c r="AO212" i="19" s="1"/>
  <c r="AE118" i="19" a="1"/>
  <c r="AE118" i="19" s="1"/>
  <c r="AE85" i="19" a="1"/>
  <c r="AE85" i="19" s="1"/>
  <c r="AE156" i="19" a="1"/>
  <c r="AE156" i="19" s="1"/>
  <c r="AE131" i="19" a="1"/>
  <c r="AE131" i="19" s="1"/>
  <c r="AE161" i="19" a="1"/>
  <c r="AE161" i="19" s="1"/>
  <c r="AE99" i="19" a="1"/>
  <c r="AE99" i="19" s="1"/>
  <c r="AE75" i="19" a="1"/>
  <c r="AE75" i="19" s="1"/>
  <c r="AE145" i="19" a="1"/>
  <c r="AE145" i="19" s="1"/>
  <c r="AO145" i="19" s="1"/>
  <c r="AE104" i="19" a="1"/>
  <c r="AE104" i="19" s="1"/>
  <c r="AE108" i="19" a="1"/>
  <c r="AE108" i="19" s="1"/>
  <c r="AE67" i="19" a="1"/>
  <c r="AE67" i="19" s="1"/>
  <c r="AE221" i="19" a="1"/>
  <c r="AE221" i="19" s="1"/>
  <c r="AE123" i="19" a="1"/>
  <c r="AE123" i="19" s="1"/>
  <c r="AE203" i="19" a="1"/>
  <c r="AE203" i="19" s="1"/>
  <c r="AO203" i="19" s="1"/>
  <c r="AE136" i="19" a="1"/>
  <c r="AE136" i="19" s="1"/>
  <c r="AE184" i="19" a="1"/>
  <c r="AE184" i="19" s="1"/>
  <c r="AE193" i="19" a="1"/>
  <c r="AE193" i="19" s="1"/>
  <c r="AE101" i="19" a="1"/>
  <c r="AE101" i="19" s="1"/>
  <c r="AO101" i="19" s="1"/>
  <c r="AE222" i="19" a="1"/>
  <c r="AE222" i="19" s="1"/>
  <c r="AE55" i="19" a="1"/>
  <c r="AE55" i="19" s="1"/>
  <c r="AO55" i="19" s="1"/>
  <c r="AE116" i="19" a="1"/>
  <c r="AE116" i="19" s="1"/>
  <c r="AO116" i="19" s="1"/>
  <c r="AE192" i="19" a="1"/>
  <c r="AE192" i="19" s="1"/>
  <c r="AE90" i="19" a="1"/>
  <c r="AE90" i="19" s="1"/>
  <c r="AE182" i="19" a="1"/>
  <c r="AE182" i="19" s="1"/>
  <c r="AE79" i="19" a="1"/>
  <c r="AE79" i="19" s="1"/>
  <c r="AE210" i="19" a="1"/>
  <c r="AE210" i="19" s="1"/>
  <c r="AE214" i="19" a="1"/>
  <c r="AE214" i="19" s="1"/>
  <c r="AE68" i="19" a="1"/>
  <c r="AE68" i="19" s="1"/>
  <c r="AE172" i="19" a="1"/>
  <c r="AE172" i="19" s="1"/>
  <c r="AE205" i="19" a="1"/>
  <c r="AE205" i="19" s="1"/>
  <c r="AE103" i="19" a="1"/>
  <c r="AE103" i="19" s="1"/>
  <c r="AO103" i="19" s="1"/>
  <c r="AE95" i="19" a="1"/>
  <c r="AE95" i="19" s="1"/>
  <c r="AE61" i="19" a="1"/>
  <c r="AE61" i="19" s="1"/>
  <c r="AE91" i="19" a="1"/>
  <c r="AE91" i="19" s="1"/>
  <c r="AE93" i="19" a="1"/>
  <c r="AE93" i="19" s="1"/>
  <c r="AE150" i="19" a="1"/>
  <c r="AE150" i="19" s="1"/>
  <c r="AE111" i="19" a="1"/>
  <c r="AE111" i="19" s="1"/>
  <c r="AE60" i="19" a="1"/>
  <c r="AE60" i="19" s="1"/>
  <c r="AE197" i="19" a="1"/>
  <c r="AE197" i="19" s="1"/>
  <c r="AE110" i="19" a="1"/>
  <c r="AE110" i="19" s="1"/>
  <c r="AE94" i="19" a="1"/>
  <c r="AE94" i="19" s="1"/>
  <c r="AO94" i="19" s="1"/>
  <c r="AE175" i="19" a="1"/>
  <c r="AE175" i="19" s="1"/>
  <c r="AE149" i="19" a="1"/>
  <c r="AE149" i="19" s="1"/>
  <c r="AE82" i="19" a="1"/>
  <c r="AE82" i="19" s="1"/>
  <c r="AE140" i="19" a="1"/>
  <c r="AE140" i="19" s="1"/>
  <c r="AE117" i="19" a="1"/>
  <c r="AE117" i="19" s="1"/>
  <c r="AE98" i="19" a="1"/>
  <c r="AE98" i="19" s="1"/>
  <c r="AE54" i="19" a="1"/>
  <c r="AE54" i="19" s="1"/>
  <c r="AE171" i="19" a="1"/>
  <c r="AE171" i="19" s="1"/>
  <c r="AE180" i="19" a="1"/>
  <c r="AE180" i="19" s="1"/>
  <c r="AE83" i="19" a="1"/>
  <c r="AE83" i="19" s="1"/>
  <c r="AE196" i="19" a="1"/>
  <c r="AE196" i="19" s="1"/>
  <c r="AE144" i="19" a="1"/>
  <c r="AE144" i="19" s="1"/>
  <c r="AE148" i="19" a="1"/>
  <c r="AE148" i="19" s="1"/>
  <c r="AE206" i="19" a="1"/>
  <c r="AE206" i="19" s="1"/>
  <c r="AE169" i="19" a="1"/>
  <c r="AE169" i="19" s="1"/>
  <c r="AE56" i="19" a="1"/>
  <c r="AE56" i="19" s="1"/>
  <c r="AE58" i="19" a="1"/>
  <c r="AE58" i="19" s="1"/>
  <c r="AE213" i="19" a="1"/>
  <c r="AE213" i="19" s="1"/>
  <c r="AE59" i="19" a="1"/>
  <c r="AE59" i="19" s="1"/>
  <c r="AO59" i="19" s="1"/>
  <c r="AE121" i="19" a="1"/>
  <c r="AE121" i="19" s="1"/>
  <c r="AE71" i="19" a="1"/>
  <c r="AE71" i="19" s="1"/>
  <c r="AE190" i="19" a="1"/>
  <c r="AE190" i="19" s="1"/>
  <c r="AO190" i="19" s="1"/>
  <c r="AE173" i="19" a="1"/>
  <c r="AE173" i="19" s="1"/>
  <c r="AO173" i="19" s="1"/>
  <c r="AE220" i="19" a="1"/>
  <c r="AE220" i="19" s="1"/>
  <c r="AE194" i="19" a="1"/>
  <c r="AE194" i="19" s="1"/>
  <c r="AE64" i="19" a="1"/>
  <c r="AE64" i="19" s="1"/>
  <c r="AO64" i="19" s="1"/>
  <c r="AE72" i="19" a="1"/>
  <c r="AE72" i="19" s="1"/>
  <c r="AO72" i="19" s="1"/>
  <c r="AE120" i="19" a="1"/>
  <c r="AE120" i="19" s="1"/>
  <c r="AE202" i="19" a="1"/>
  <c r="AE202" i="19" s="1"/>
  <c r="AE135" i="19" a="1"/>
  <c r="AE135" i="19" s="1"/>
  <c r="AO135" i="19" s="1"/>
  <c r="AE62" i="19" a="1"/>
  <c r="AE62" i="19" s="1"/>
  <c r="AE223" i="19" a="1"/>
  <c r="AE223" i="19" s="1"/>
  <c r="AE146" i="19" a="1"/>
  <c r="AE146" i="19" s="1"/>
  <c r="AE96" i="19" a="1"/>
  <c r="AE96" i="19" s="1"/>
  <c r="AE151" i="19" a="1"/>
  <c r="AE151" i="19" s="1"/>
  <c r="AE70" i="19" a="1"/>
  <c r="AE70" i="19" s="1"/>
  <c r="AE166" i="19" a="1"/>
  <c r="AE166" i="19" s="1"/>
  <c r="AE152" i="19" a="1"/>
  <c r="AE152" i="19" s="1"/>
  <c r="AE86" i="19" a="1"/>
  <c r="AE86" i="19" s="1"/>
  <c r="AE208" i="19" a="1"/>
  <c r="AE208" i="19" s="1"/>
  <c r="AE199" i="19" a="1"/>
  <c r="AE199" i="19" s="1"/>
  <c r="AE198" i="19" a="1"/>
  <c r="AE198" i="19" s="1"/>
  <c r="AE153" i="19" a="1"/>
  <c r="AE153" i="19" s="1"/>
  <c r="AE66" i="19" a="1"/>
  <c r="AE66" i="19" s="1"/>
  <c r="AE73" i="19" a="1"/>
  <c r="AE73" i="19" s="1"/>
  <c r="AE88" i="19" a="1"/>
  <c r="AE88" i="19" s="1"/>
  <c r="AE177" i="19" a="1"/>
  <c r="AE177" i="19" s="1"/>
  <c r="AE102" i="19" a="1"/>
  <c r="AE102" i="19" s="1"/>
  <c r="AE188" i="19" a="1"/>
  <c r="AE188" i="19" s="1"/>
  <c r="AE187" i="19" a="1"/>
  <c r="AE187" i="19" s="1"/>
  <c r="AE137" i="19" a="1"/>
  <c r="AE137" i="19" s="1"/>
  <c r="AO137" i="19" s="1"/>
  <c r="AE211" i="19" a="1"/>
  <c r="AE211" i="19" s="1"/>
  <c r="AE176" i="19" a="1"/>
  <c r="AE176" i="19" s="1"/>
  <c r="AE77" i="19" a="1"/>
  <c r="AE77" i="19" s="1"/>
  <c r="AE105" i="19" a="1"/>
  <c r="AE105" i="19" s="1"/>
  <c r="AE53" i="19" a="1"/>
  <c r="AE53" i="19" s="1"/>
  <c r="AE119" i="19" a="1"/>
  <c r="AE119" i="19" s="1"/>
  <c r="AE92" i="19" a="1"/>
  <c r="AE92" i="19" s="1"/>
  <c r="AO92" i="19" s="1"/>
  <c r="AE178" i="19" a="1"/>
  <c r="AE178" i="19" s="1"/>
  <c r="AE84" i="19" a="1"/>
  <c r="AE84" i="19" s="1"/>
  <c r="AE115" i="19" a="1"/>
  <c r="AE115" i="19" s="1"/>
  <c r="AE139" i="19" a="1"/>
  <c r="AE139" i="19" s="1"/>
  <c r="AE154" i="19" a="1"/>
  <c r="AE154" i="19" s="1"/>
  <c r="AE204" i="19" a="1"/>
  <c r="AE204" i="19" s="1"/>
  <c r="AE81" i="19" a="1"/>
  <c r="AE81" i="19" s="1"/>
  <c r="AE181" i="19" a="1"/>
  <c r="AE181" i="19" s="1"/>
  <c r="AE218" i="19" a="1"/>
  <c r="AE218" i="19" s="1"/>
  <c r="AE142" i="19" a="1"/>
  <c r="AE142" i="19" s="1"/>
  <c r="AE215" i="19" a="1"/>
  <c r="AE215" i="19" s="1"/>
  <c r="AE129" i="19" a="1"/>
  <c r="AE129" i="19" s="1"/>
  <c r="AO129" i="19" s="1"/>
  <c r="AE201" i="19" a="1"/>
  <c r="AE201" i="19" s="1"/>
  <c r="AE130" i="19" a="1"/>
  <c r="AE130" i="19" s="1"/>
  <c r="AO130" i="19" s="1"/>
  <c r="AE179" i="19" a="1"/>
  <c r="AE179" i="19" s="1"/>
  <c r="AO179" i="19" s="1"/>
  <c r="AE155" i="19" a="1"/>
  <c r="AE155" i="19" s="1"/>
  <c r="AE224" i="19" a="1"/>
  <c r="AE224" i="19" s="1"/>
  <c r="AO224" i="19" s="1"/>
  <c r="AE160" i="19" a="1"/>
  <c r="AE160" i="19" s="1"/>
  <c r="AE69" i="19" a="1"/>
  <c r="AE69" i="19" s="1"/>
  <c r="AO69" i="19" s="1"/>
  <c r="AE219" i="19" a="1"/>
  <c r="AE219" i="19" s="1"/>
  <c r="AE170" i="19" a="1"/>
  <c r="AE170" i="19" s="1"/>
  <c r="AE143" i="19" a="1"/>
  <c r="AE143" i="19" s="1"/>
  <c r="AE200" i="19" a="1"/>
  <c r="AE200" i="19" s="1"/>
  <c r="AE97" i="19" a="1"/>
  <c r="AE97" i="19" s="1"/>
  <c r="AE147" i="19" a="1"/>
  <c r="AE147" i="19" s="1"/>
  <c r="AE141" i="19" a="1"/>
  <c r="AE141" i="19" s="1"/>
  <c r="AE89" i="19" a="1"/>
  <c r="AE89" i="19" s="1"/>
  <c r="AE124" i="19" a="1"/>
  <c r="AE124" i="19" s="1"/>
  <c r="AO124" i="19" s="1"/>
  <c r="AE162" i="19" a="1"/>
  <c r="AE162" i="19" s="1"/>
  <c r="AE134" i="19" a="1"/>
  <c r="AE134" i="19" s="1"/>
  <c r="AO134" i="19" s="1"/>
  <c r="AE158" i="19" a="1"/>
  <c r="AE158" i="19" s="1"/>
  <c r="AO158" i="19" s="1"/>
  <c r="AE125" i="19" a="1"/>
  <c r="AE125" i="19" s="1"/>
  <c r="AE87" i="19" a="1"/>
  <c r="AE87" i="19" s="1"/>
  <c r="AE167" i="19" a="1"/>
  <c r="AE167" i="19" s="1"/>
  <c r="AE191" i="19" a="1"/>
  <c r="AE191" i="19" s="1"/>
  <c r="AE106" i="19" a="1"/>
  <c r="AE106" i="19" s="1"/>
  <c r="AE76" i="19" a="1"/>
  <c r="AE76" i="19" s="1"/>
  <c r="AE216" i="19" a="1"/>
  <c r="AE216" i="19" s="1"/>
  <c r="AE168" i="19" a="1"/>
  <c r="AE168" i="19" s="1"/>
  <c r="AE80" i="19" a="1"/>
  <c r="AE80" i="19" s="1"/>
  <c r="AO80" i="19" s="1"/>
  <c r="AE165" i="19" a="1"/>
  <c r="AE165" i="19" s="1"/>
  <c r="AE122" i="19" a="1"/>
  <c r="AE122" i="19" s="1"/>
  <c r="AE128" i="19" a="1"/>
  <c r="AE128" i="19" s="1"/>
  <c r="AO128" i="19" s="1"/>
  <c r="AE217" i="19" a="1"/>
  <c r="AE217" i="19" s="1"/>
  <c r="AO217" i="19" s="1"/>
  <c r="AE132" i="19" a="1"/>
  <c r="AE132" i="19" s="1"/>
  <c r="AO132" i="19" s="1"/>
  <c r="AE183" i="19" a="1"/>
  <c r="AE183" i="19" s="1"/>
  <c r="AE126" i="19" a="1"/>
  <c r="AE126" i="19" s="1"/>
  <c r="AO126" i="19" s="1"/>
  <c r="AE107" i="19" a="1"/>
  <c r="AE107" i="19" s="1"/>
  <c r="AE109" i="19" a="1"/>
  <c r="AE109" i="19" s="1"/>
  <c r="AE63" i="19" a="1"/>
  <c r="AE63" i="19" s="1"/>
  <c r="AO63" i="19" s="1"/>
  <c r="AE164" i="19" a="1"/>
  <c r="AE164" i="19" s="1"/>
  <c r="AO164" i="19" s="1"/>
  <c r="AE189" i="19" a="1"/>
  <c r="AE189" i="19" s="1"/>
  <c r="AO189" i="19" s="1"/>
  <c r="AE138" i="19" a="1"/>
  <c r="AE138" i="19" s="1"/>
  <c r="AO138" i="19" s="1"/>
  <c r="AE78" i="19" a="1"/>
  <c r="AE78" i="19" s="1"/>
  <c r="AO78" i="19" s="1"/>
  <c r="AE186" i="19" a="1"/>
  <c r="AE186" i="19" s="1"/>
  <c r="AO186" i="19" s="1"/>
  <c r="AE113" i="19" a="1"/>
  <c r="AE113" i="19" s="1"/>
  <c r="AE163" i="19" a="1"/>
  <c r="AE163" i="19" s="1"/>
  <c r="AO163" i="19" s="1"/>
  <c r="AF141" i="19"/>
  <c r="AP141" i="19" s="1"/>
  <c r="AF96" i="19"/>
  <c r="AP96" i="19" s="1"/>
  <c r="AF139" i="19"/>
  <c r="AP139" i="19" s="1"/>
  <c r="F213" i="19"/>
  <c r="F184" i="19"/>
  <c r="AF148" i="19"/>
  <c r="AP148" i="19" s="1"/>
  <c r="AF203" i="19"/>
  <c r="AP203" i="19" s="1"/>
  <c r="AF101" i="19"/>
  <c r="AF222" i="19"/>
  <c r="AF223" i="19"/>
  <c r="AP223" i="19" s="1"/>
  <c r="AF150" i="19"/>
  <c r="AP150" i="19" s="1"/>
  <c r="AF208" i="19"/>
  <c r="F194" i="19"/>
  <c r="F155" i="19"/>
  <c r="F77" i="19"/>
  <c r="F87" i="19"/>
  <c r="F154" i="19"/>
  <c r="AF132" i="19"/>
  <c r="AP132" i="19" s="1"/>
  <c r="AF157" i="19"/>
  <c r="AP157" i="19" s="1"/>
  <c r="F140" i="19"/>
  <c r="F189" i="19"/>
  <c r="F78" i="19"/>
  <c r="F150" i="19"/>
  <c r="AF128" i="19"/>
  <c r="AP128" i="19" s="1"/>
  <c r="F129" i="19"/>
  <c r="F167" i="19"/>
  <c r="AF102" i="19"/>
  <c r="AP102" i="19" s="1"/>
  <c r="AF92" i="19"/>
  <c r="AP92" i="19" s="1"/>
  <c r="AF115" i="19"/>
  <c r="AP115" i="19" s="1"/>
  <c r="F216" i="19"/>
  <c r="F132" i="19"/>
  <c r="F146" i="19"/>
  <c r="AF127" i="19"/>
  <c r="AP127" i="19" s="1"/>
  <c r="F157" i="19"/>
  <c r="AF199" i="19"/>
  <c r="AP199" i="19" s="1"/>
  <c r="F101" i="19"/>
  <c r="AF196" i="19"/>
  <c r="F93" i="19"/>
  <c r="F211" i="19"/>
  <c r="F192" i="19"/>
  <c r="AF103" i="19"/>
  <c r="AP103" i="19" s="1"/>
  <c r="F148" i="19"/>
  <c r="AF105" i="19"/>
  <c r="AP105" i="19" s="1"/>
  <c r="F144" i="19"/>
  <c r="F215" i="19"/>
  <c r="AF213" i="19"/>
  <c r="AP213" i="19" s="1"/>
  <c r="AF189" i="19"/>
  <c r="AP189" i="19" s="1"/>
  <c r="AF66" i="19"/>
  <c r="AP66" i="19" s="1"/>
  <c r="AF178" i="19"/>
  <c r="AP178" i="19" s="1"/>
  <c r="AF192" i="19"/>
  <c r="AF97" i="19"/>
  <c r="AP97" i="19" s="1"/>
  <c r="AF198" i="19"/>
  <c r="AP198" i="19" s="1"/>
  <c r="AF175" i="19"/>
  <c r="AP175" i="19" s="1"/>
  <c r="AF154" i="19"/>
  <c r="AP154" i="19" s="1"/>
  <c r="AF155" i="19"/>
  <c r="AP155" i="19" s="1"/>
  <c r="AF201" i="19"/>
  <c r="AP201" i="19" s="1"/>
  <c r="AF204" i="19"/>
  <c r="AP204" i="19" s="1"/>
  <c r="AF173" i="19"/>
  <c r="AP173" i="19" s="1"/>
  <c r="AF183" i="19"/>
  <c r="AP183" i="19" s="1"/>
  <c r="AF120" i="19"/>
  <c r="AP120" i="19" s="1"/>
  <c r="AF171" i="19"/>
  <c r="AP171" i="19" s="1"/>
  <c r="AF85" i="19"/>
  <c r="AP85" i="19" s="1"/>
  <c r="AF168" i="19"/>
  <c r="AP168" i="19" s="1"/>
  <c r="AF158" i="19"/>
  <c r="AF174" i="19"/>
  <c r="AP174" i="19" s="1"/>
  <c r="AF94" i="19"/>
  <c r="AP94" i="19" s="1"/>
  <c r="AF144" i="19"/>
  <c r="AP144" i="19" s="1"/>
  <c r="AF181" i="19"/>
  <c r="AP181" i="19" s="1"/>
  <c r="AF205" i="19"/>
  <c r="AP205" i="19" s="1"/>
  <c r="AF176" i="19"/>
  <c r="AF216" i="19"/>
  <c r="AP216" i="19" s="1"/>
  <c r="AF131" i="19"/>
  <c r="AF224" i="19"/>
  <c r="AP224" i="19" s="1"/>
  <c r="AF107" i="19"/>
  <c r="AP107" i="19" s="1"/>
  <c r="AF191" i="19"/>
  <c r="AP191" i="19" s="1"/>
  <c r="AF82" i="19"/>
  <c r="AP82" i="19" s="1"/>
  <c r="AF58" i="19"/>
  <c r="AP58" i="19" s="1"/>
  <c r="AF187" i="19"/>
  <c r="AF186" i="19"/>
  <c r="AP186" i="19" s="1"/>
  <c r="AF109" i="19"/>
  <c r="AP109" i="19" s="1"/>
  <c r="AF61" i="19"/>
  <c r="AP61" i="19" s="1"/>
  <c r="AF77" i="19"/>
  <c r="F203" i="19"/>
  <c r="F106" i="19"/>
  <c r="AF184" i="19"/>
  <c r="AP184" i="19" s="1"/>
  <c r="AF140" i="19"/>
  <c r="F214" i="19"/>
  <c r="AF193" i="19"/>
  <c r="AP193" i="19" s="1"/>
  <c r="AF172" i="19"/>
  <c r="AP172" i="19" s="1"/>
  <c r="AF95" i="19"/>
  <c r="AP95" i="19" s="1"/>
  <c r="AF59" i="19"/>
  <c r="AF57" i="19"/>
  <c r="AP57" i="19" s="1"/>
  <c r="AF87" i="19"/>
  <c r="AP87" i="19" s="1"/>
  <c r="AF54" i="19"/>
  <c r="AF74" i="19"/>
  <c r="AP74" i="19" s="1"/>
  <c r="AF53" i="19"/>
  <c r="AP53" i="19" s="1"/>
  <c r="AF63" i="19"/>
  <c r="AF93" i="19"/>
  <c r="AP93" i="19" s="1"/>
  <c r="F64" i="19"/>
  <c r="F179" i="19"/>
  <c r="F131" i="19"/>
  <c r="F130" i="19"/>
  <c r="F121" i="19"/>
  <c r="F180" i="19"/>
  <c r="F89" i="19"/>
  <c r="F111" i="19"/>
  <c r="F219" i="19"/>
  <c r="F90" i="19"/>
  <c r="F178" i="19"/>
  <c r="F76" i="19"/>
  <c r="F100" i="19"/>
  <c r="F174" i="19"/>
  <c r="F158" i="19"/>
  <c r="F60" i="19"/>
  <c r="F92" i="19"/>
  <c r="F74" i="19"/>
  <c r="F149" i="19"/>
  <c r="F207" i="19"/>
  <c r="F110" i="19"/>
  <c r="F128" i="19"/>
  <c r="F134" i="19"/>
  <c r="F156" i="19"/>
  <c r="F209" i="19"/>
  <c r="F69" i="19"/>
  <c r="F70" i="19"/>
  <c r="F72" i="19"/>
  <c r="AF88" i="19"/>
  <c r="AP88" i="19" s="1"/>
  <c r="AF202" i="19"/>
  <c r="AF160" i="19"/>
  <c r="AP160" i="19" s="1"/>
  <c r="AF167" i="19"/>
  <c r="AP167" i="19" s="1"/>
  <c r="AF91" i="19"/>
  <c r="AP91" i="19" s="1"/>
  <c r="AF149" i="19"/>
  <c r="AP149" i="19" s="1"/>
  <c r="AF114" i="19"/>
  <c r="AP114" i="19" s="1"/>
  <c r="AF163" i="19"/>
  <c r="AF64" i="19"/>
  <c r="AP64" i="19" s="1"/>
  <c r="AF123" i="19"/>
  <c r="AP123" i="19" s="1"/>
  <c r="AF179" i="19"/>
  <c r="AP179" i="19" s="1"/>
  <c r="AF219" i="19"/>
  <c r="AF185" i="19"/>
  <c r="AF146" i="19"/>
  <c r="AF147" i="19"/>
  <c r="AF180" i="19"/>
  <c r="AF200" i="19"/>
  <c r="AF220" i="19"/>
  <c r="AP220" i="19" s="1"/>
  <c r="AF126" i="19"/>
  <c r="AP126" i="19" s="1"/>
  <c r="AF67" i="19"/>
  <c r="AP67" i="19" s="1"/>
  <c r="AF136" i="19"/>
  <c r="AP136" i="19" s="1"/>
  <c r="AF135" i="19"/>
  <c r="AF100" i="19"/>
  <c r="AP100" i="19" s="1"/>
  <c r="AF69" i="19"/>
  <c r="AP69" i="19" s="1"/>
  <c r="AF60" i="19"/>
  <c r="AP60" i="19" s="1"/>
  <c r="AF190" i="19"/>
  <c r="AP190" i="19" s="1"/>
  <c r="AF218" i="19"/>
  <c r="AP218" i="19" s="1"/>
  <c r="AF125" i="19"/>
  <c r="AP125" i="19" s="1"/>
  <c r="AF68" i="19"/>
  <c r="AP68" i="19" s="1"/>
  <c r="AF137" i="19"/>
  <c r="AP137" i="19" s="1"/>
  <c r="AF129" i="19"/>
  <c r="AP129" i="19" s="1"/>
  <c r="AF75" i="19"/>
  <c r="AF56" i="19"/>
  <c r="AP56" i="19" s="1"/>
  <c r="AF106" i="19"/>
  <c r="AP106" i="19" s="1"/>
  <c r="AF62" i="19"/>
  <c r="AP62" i="19" s="1"/>
  <c r="AF134" i="19"/>
  <c r="AP134" i="19" s="1"/>
  <c r="AF108" i="19"/>
  <c r="AP108" i="19" s="1"/>
  <c r="AF207" i="19"/>
  <c r="AP207" i="19" s="1"/>
  <c r="AF211" i="19"/>
  <c r="AP211" i="19" s="1"/>
  <c r="AF133" i="19"/>
  <c r="AF194" i="19"/>
  <c r="AP194" i="19" s="1"/>
  <c r="AF153" i="19"/>
  <c r="AP153" i="19" s="1"/>
  <c r="AF78" i="19"/>
  <c r="AF80" i="19"/>
  <c r="AP80" i="19" s="1"/>
  <c r="AF119" i="19"/>
  <c r="AP119" i="19" s="1"/>
  <c r="AF112" i="19"/>
  <c r="AP112" i="19" s="1"/>
  <c r="AG3" i="19"/>
  <c r="AI155" i="19" l="1"/>
  <c r="AS155" i="19" s="1"/>
  <c r="AI190" i="19"/>
  <c r="AI60" i="19"/>
  <c r="AS60" i="19" s="1"/>
  <c r="AI108" i="19"/>
  <c r="AS108" i="19" s="1"/>
  <c r="AP222" i="19"/>
  <c r="AI222" i="19"/>
  <c r="AP63" i="19"/>
  <c r="AI63" i="19"/>
  <c r="AS63" i="19" s="1"/>
  <c r="AP101" i="19"/>
  <c r="AI101" i="19"/>
  <c r="AP59" i="19"/>
  <c r="AI59" i="19"/>
  <c r="AS59" i="19" s="1"/>
  <c r="AP196" i="19"/>
  <c r="AI196" i="19"/>
  <c r="AS196" i="19" s="1"/>
  <c r="AI74" i="19"/>
  <c r="AS74" i="19" s="1"/>
  <c r="AP131" i="19"/>
  <c r="AI131" i="19"/>
  <c r="AS131" i="19" s="1"/>
  <c r="AI120" i="19"/>
  <c r="AS120" i="19" s="1"/>
  <c r="AP147" i="19"/>
  <c r="AI147" i="19"/>
  <c r="AS147" i="19" s="1"/>
  <c r="AP75" i="19"/>
  <c r="AI75" i="19"/>
  <c r="AP146" i="19"/>
  <c r="AI146" i="19"/>
  <c r="AP176" i="19"/>
  <c r="AI176" i="19"/>
  <c r="AP192" i="19"/>
  <c r="AI192" i="19"/>
  <c r="AS192" i="19" s="1"/>
  <c r="AI100" i="19"/>
  <c r="AP163" i="19"/>
  <c r="AI163" i="19"/>
  <c r="AS163" i="19" s="1"/>
  <c r="AP133" i="19"/>
  <c r="AI133" i="19"/>
  <c r="AS133" i="19" s="1"/>
  <c r="AP187" i="19"/>
  <c r="AI187" i="19"/>
  <c r="AP202" i="19"/>
  <c r="AI202" i="19"/>
  <c r="AS202" i="19" s="1"/>
  <c r="AI114" i="19"/>
  <c r="AI203" i="19"/>
  <c r="AP200" i="19"/>
  <c r="AI200" i="19"/>
  <c r="AP140" i="19"/>
  <c r="AI140" i="19"/>
  <c r="AP180" i="19"/>
  <c r="AI180" i="19"/>
  <c r="AP185" i="19"/>
  <c r="AI185" i="19"/>
  <c r="AP208" i="19"/>
  <c r="AI208" i="19"/>
  <c r="AS208" i="19" s="1"/>
  <c r="AP219" i="19"/>
  <c r="AI219" i="19"/>
  <c r="AI85" i="19"/>
  <c r="AS85" i="19" s="1"/>
  <c r="AP77" i="19"/>
  <c r="AI77" i="19"/>
  <c r="AP158" i="19"/>
  <c r="AI158" i="19"/>
  <c r="AP78" i="19"/>
  <c r="AI78" i="19"/>
  <c r="AP54" i="19"/>
  <c r="AI54" i="19"/>
  <c r="AS54" i="19" s="1"/>
  <c r="AI58" i="19"/>
  <c r="AP135" i="19"/>
  <c r="AI135" i="19"/>
  <c r="AS135" i="19" s="1"/>
  <c r="AI115" i="19"/>
  <c r="AS71" i="19"/>
  <c r="AS70" i="19"/>
  <c r="AS97" i="19"/>
  <c r="AS80" i="19"/>
  <c r="AS199" i="19"/>
  <c r="AS159" i="19"/>
  <c r="AS162" i="19"/>
  <c r="AS109" i="19"/>
  <c r="AS174" i="19"/>
  <c r="AS110" i="19"/>
  <c r="AS72" i="19"/>
  <c r="AS116" i="19"/>
  <c r="AS181" i="19"/>
  <c r="AS178" i="19"/>
  <c r="AS84" i="19"/>
  <c r="AS172" i="19"/>
  <c r="AS83" i="19"/>
  <c r="AS167" i="19"/>
  <c r="AS57" i="19"/>
  <c r="AS124" i="19"/>
  <c r="AS87" i="19"/>
  <c r="AS69" i="19"/>
  <c r="AS125" i="19"/>
  <c r="AS104" i="19"/>
  <c r="AS169" i="19"/>
  <c r="AS191" i="19"/>
  <c r="AS67" i="19"/>
  <c r="AS205" i="19"/>
  <c r="AS119" i="19"/>
  <c r="AS76" i="19"/>
  <c r="AS82" i="19"/>
  <c r="AS193" i="19"/>
  <c r="AS170" i="19"/>
  <c r="AS91" i="19"/>
  <c r="AS141" i="19"/>
  <c r="AS105" i="19"/>
  <c r="AS122" i="19"/>
  <c r="AS123" i="19"/>
  <c r="AS142" i="19"/>
  <c r="AS215" i="19"/>
  <c r="AS210" i="19"/>
  <c r="AS89" i="19"/>
  <c r="AS99" i="19"/>
  <c r="AS171" i="19"/>
  <c r="AS206" i="19"/>
  <c r="AS156" i="19"/>
  <c r="AS96" i="19"/>
  <c r="AS138" i="19"/>
  <c r="AS139" i="19"/>
  <c r="AS90" i="19"/>
  <c r="AS129" i="19"/>
  <c r="AS73" i="19"/>
  <c r="AS68" i="19"/>
  <c r="AS127" i="19"/>
  <c r="AS214" i="19"/>
  <c r="AS151" i="19"/>
  <c r="AS177" i="19"/>
  <c r="AS168" i="19"/>
  <c r="AS186" i="19"/>
  <c r="AS62" i="19"/>
  <c r="AS113" i="19"/>
  <c r="AS92" i="19"/>
  <c r="AS213" i="19"/>
  <c r="AS164" i="19"/>
  <c r="AS194" i="19"/>
  <c r="AS65" i="19"/>
  <c r="AS103" i="19"/>
  <c r="AS165" i="19"/>
  <c r="AS107" i="19"/>
  <c r="AS154" i="19"/>
  <c r="AS66" i="19"/>
  <c r="AS175" i="19"/>
  <c r="AS111" i="19"/>
  <c r="AS223" i="19"/>
  <c r="AS56" i="19"/>
  <c r="AS98" i="19"/>
  <c r="AS217" i="19"/>
  <c r="AS134" i="19"/>
  <c r="AS126" i="19"/>
  <c r="AS143" i="19"/>
  <c r="AS152" i="19"/>
  <c r="AS204" i="19"/>
  <c r="AS224" i="19"/>
  <c r="AS197" i="19"/>
  <c r="AS55" i="19"/>
  <c r="AS93" i="19"/>
  <c r="AS195" i="19"/>
  <c r="AS221" i="19"/>
  <c r="AS198" i="19"/>
  <c r="AS121" i="19"/>
  <c r="AS201" i="19"/>
  <c r="AS184" i="19"/>
  <c r="AS86" i="19"/>
  <c r="AS79" i="19"/>
  <c r="AS95" i="19"/>
  <c r="AS130" i="19"/>
  <c r="AS211" i="19"/>
  <c r="AO109" i="19"/>
  <c r="AO144" i="19"/>
  <c r="AO146" i="19"/>
  <c r="AO214" i="19"/>
  <c r="AO112" i="19"/>
  <c r="AO111" i="19"/>
  <c r="AO88" i="19"/>
  <c r="AO185" i="19"/>
  <c r="AO102" i="19"/>
  <c r="AO97" i="19"/>
  <c r="AO121" i="19"/>
  <c r="AO162" i="19"/>
  <c r="AO171" i="19"/>
  <c r="AO60" i="19"/>
  <c r="AO176" i="19"/>
  <c r="AO198" i="19"/>
  <c r="AO184" i="19"/>
  <c r="AO107" i="19"/>
  <c r="AO151" i="19"/>
  <c r="AO75" i="19"/>
  <c r="AO105" i="19"/>
  <c r="AO96" i="19"/>
  <c r="AO85" i="19"/>
  <c r="AO148" i="19"/>
  <c r="AO209" i="19"/>
  <c r="AO98" i="19"/>
  <c r="AO125" i="19"/>
  <c r="AO154" i="19"/>
  <c r="AO206" i="19"/>
  <c r="AO119" i="19"/>
  <c r="AO117" i="19"/>
  <c r="AO65" i="19"/>
  <c r="AO204" i="19"/>
  <c r="AO199" i="19"/>
  <c r="AO213" i="19"/>
  <c r="AO196" i="19"/>
  <c r="AO191" i="19"/>
  <c r="AO104" i="19"/>
  <c r="AO161" i="19"/>
  <c r="AO142" i="19"/>
  <c r="AO172" i="19"/>
  <c r="AO192" i="19"/>
  <c r="AO82" i="19"/>
  <c r="AO182" i="19"/>
  <c r="AO120" i="19"/>
  <c r="AO61" i="19"/>
  <c r="AO140" i="19"/>
  <c r="AO201" i="19"/>
  <c r="AO106" i="19"/>
  <c r="AO216" i="19"/>
  <c r="AO83" i="19"/>
  <c r="AO136" i="19"/>
  <c r="AO220" i="19"/>
  <c r="AO68" i="19"/>
  <c r="AO166" i="19"/>
  <c r="AO187" i="19"/>
  <c r="AO160" i="19"/>
  <c r="AO141" i="19"/>
  <c r="AO89" i="19"/>
  <c r="AO122" i="19"/>
  <c r="AO167" i="19"/>
  <c r="AO152" i="19"/>
  <c r="AO81" i="19"/>
  <c r="AO180" i="19"/>
  <c r="AO84" i="19"/>
  <c r="AO193" i="19"/>
  <c r="AO115" i="19"/>
  <c r="AO175" i="19"/>
  <c r="AO127" i="19"/>
  <c r="AO71" i="19"/>
  <c r="AO87" i="19"/>
  <c r="AO221" i="19"/>
  <c r="AO139" i="19"/>
  <c r="AO178" i="19"/>
  <c r="AO123" i="19"/>
  <c r="AO113" i="19"/>
  <c r="AO110" i="19"/>
  <c r="AO153" i="19"/>
  <c r="AO177" i="19"/>
  <c r="AO118" i="19"/>
  <c r="AO222" i="19"/>
  <c r="AO131" i="19"/>
  <c r="AO56" i="19"/>
  <c r="AO200" i="19"/>
  <c r="AO95" i="19"/>
  <c r="AO211" i="19"/>
  <c r="AO219" i="19"/>
  <c r="AO57" i="19"/>
  <c r="AO62" i="19"/>
  <c r="AO147" i="19"/>
  <c r="AO93" i="19"/>
  <c r="AO170" i="19"/>
  <c r="AO181" i="19"/>
  <c r="AO67" i="19"/>
  <c r="AO66" i="19"/>
  <c r="AO54" i="19"/>
  <c r="AO194" i="19"/>
  <c r="AO73" i="19"/>
  <c r="AO165" i="19"/>
  <c r="AO91" i="19"/>
  <c r="AO207" i="19"/>
  <c r="AO208" i="19"/>
  <c r="AO150" i="19"/>
  <c r="AO70" i="19"/>
  <c r="AO108" i="19"/>
  <c r="AO156" i="19"/>
  <c r="AO168" i="19"/>
  <c r="AO77" i="19"/>
  <c r="AO155" i="19"/>
  <c r="AO195" i="19"/>
  <c r="AO169" i="19"/>
  <c r="AO188" i="19"/>
  <c r="AO223" i="19"/>
  <c r="AO86" i="19"/>
  <c r="AO90" i="19"/>
  <c r="AO100" i="19"/>
  <c r="AO210" i="19"/>
  <c r="AO76" i="19"/>
  <c r="AO183" i="19"/>
  <c r="AO58" i="19"/>
  <c r="AO218" i="19"/>
  <c r="AO79" i="19"/>
  <c r="AO197" i="19"/>
  <c r="AO53" i="19"/>
  <c r="AO99" i="19"/>
  <c r="AO143" i="19"/>
  <c r="AO205" i="19"/>
  <c r="AO202" i="19"/>
  <c r="AO149" i="19"/>
  <c r="AO215" i="19"/>
  <c r="E3" i="19"/>
  <c r="D3" i="19"/>
  <c r="C3" i="19"/>
  <c r="AE4" i="19" a="1"/>
  <c r="AE4" i="19" s="1"/>
  <c r="AO4" i="19" s="1"/>
  <c r="AE5" i="19" a="1"/>
  <c r="AE5" i="19" s="1"/>
  <c r="AE6" i="19" a="1"/>
  <c r="AE6" i="19" s="1"/>
  <c r="AE7" i="19" a="1"/>
  <c r="AE7" i="19" s="1"/>
  <c r="AE8" i="19" a="1"/>
  <c r="AE8" i="19" s="1"/>
  <c r="AO8" i="19" s="1"/>
  <c r="AE9" i="19" a="1"/>
  <c r="AE9" i="19" s="1"/>
  <c r="AE10" i="19" a="1"/>
  <c r="AE10" i="19" s="1"/>
  <c r="AO10" i="19" s="1"/>
  <c r="AE11" i="19" a="1"/>
  <c r="AE11" i="19" s="1"/>
  <c r="AE12" i="19" a="1"/>
  <c r="AE12" i="19" s="1"/>
  <c r="AE13" i="19" a="1"/>
  <c r="AE13" i="19" s="1"/>
  <c r="AE14" i="19" a="1"/>
  <c r="AE14" i="19" s="1"/>
  <c r="AE15" i="19" a="1"/>
  <c r="AE15" i="19" s="1"/>
  <c r="AE16" i="19" a="1"/>
  <c r="AE16" i="19" s="1"/>
  <c r="AE17" i="19" a="1"/>
  <c r="AE17" i="19" s="1"/>
  <c r="AE18" i="19" a="1"/>
  <c r="AE18" i="19" s="1"/>
  <c r="AE19" i="19" a="1"/>
  <c r="AE19" i="19" s="1"/>
  <c r="AO19" i="19" s="1"/>
  <c r="AE20" i="19" a="1"/>
  <c r="AE20" i="19" s="1"/>
  <c r="AE21" i="19" a="1"/>
  <c r="AE21" i="19" s="1"/>
  <c r="AE22" i="19" a="1"/>
  <c r="AE22" i="19" s="1"/>
  <c r="AE23" i="19" a="1"/>
  <c r="AE23" i="19" s="1"/>
  <c r="AE24" i="19" a="1"/>
  <c r="AE24" i="19" s="1"/>
  <c r="AO24" i="19" s="1"/>
  <c r="AE25" i="19" a="1"/>
  <c r="AE25" i="19" s="1"/>
  <c r="AE26" i="19" a="1"/>
  <c r="AE26" i="19" s="1"/>
  <c r="AO26" i="19" s="1"/>
  <c r="AE27" i="19" a="1"/>
  <c r="AE27" i="19" s="1"/>
  <c r="AE28" i="19" a="1"/>
  <c r="AE28" i="19" s="1"/>
  <c r="AO28" i="19" s="1"/>
  <c r="AE29" i="19" a="1"/>
  <c r="AE29" i="19" s="1"/>
  <c r="AO29" i="19" s="1"/>
  <c r="AE30" i="19" a="1"/>
  <c r="AE30" i="19" s="1"/>
  <c r="AO30" i="19" s="1"/>
  <c r="AE31" i="19" a="1"/>
  <c r="AE31" i="19" s="1"/>
  <c r="AE32" i="19" a="1"/>
  <c r="AE32" i="19" s="1"/>
  <c r="AE33" i="19" a="1"/>
  <c r="AE33" i="19" s="1"/>
  <c r="AE34" i="19" a="1"/>
  <c r="AE34" i="19" s="1"/>
  <c r="AO34" i="19" s="1"/>
  <c r="AE35" i="19" a="1"/>
  <c r="AE35" i="19" s="1"/>
  <c r="AO35" i="19" s="1"/>
  <c r="AE36" i="19" a="1"/>
  <c r="AE36" i="19" s="1"/>
  <c r="AE37" i="19" a="1"/>
  <c r="AE37" i="19" s="1"/>
  <c r="AE38" i="19" a="1"/>
  <c r="AE38" i="19" s="1"/>
  <c r="AE39" i="19" a="1"/>
  <c r="AE39" i="19" s="1"/>
  <c r="AE40" i="19" a="1"/>
  <c r="AE40" i="19" s="1"/>
  <c r="AE41" i="19" a="1"/>
  <c r="AE41" i="19" s="1"/>
  <c r="AE42" i="19" a="1"/>
  <c r="AE42" i="19" s="1"/>
  <c r="AE43" i="19" a="1"/>
  <c r="AE43" i="19" s="1"/>
  <c r="AE44" i="19" a="1"/>
  <c r="AE44" i="19" s="1"/>
  <c r="AE45" i="19" a="1"/>
  <c r="AE45" i="19" s="1"/>
  <c r="AE46" i="19" a="1"/>
  <c r="AE46" i="19" s="1"/>
  <c r="AO46" i="19" s="1"/>
  <c r="AE47" i="19" a="1"/>
  <c r="AE47" i="19" s="1"/>
  <c r="AE48" i="19" a="1"/>
  <c r="AE48" i="19" s="1"/>
  <c r="AE49" i="19" a="1"/>
  <c r="AE49" i="19" s="1"/>
  <c r="AE50" i="19" a="1"/>
  <c r="AE50" i="19" s="1"/>
  <c r="AE51" i="19" a="1"/>
  <c r="AE51" i="19" s="1"/>
  <c r="AE52" i="19" a="1"/>
  <c r="AE52" i="19" s="1"/>
  <c r="AS222" i="19" l="1"/>
  <c r="AS115" i="19"/>
  <c r="AS140" i="19"/>
  <c r="AS187" i="19"/>
  <c r="AS219" i="19"/>
  <c r="AS203" i="19"/>
  <c r="AS158" i="19"/>
  <c r="AS100" i="19"/>
  <c r="AS77" i="19"/>
  <c r="AS176" i="19"/>
  <c r="AS185" i="19"/>
  <c r="AS180" i="19"/>
  <c r="AS78" i="19"/>
  <c r="AS101" i="19"/>
  <c r="AS75" i="19"/>
  <c r="AS114" i="19"/>
  <c r="AS200" i="19"/>
  <c r="AS58" i="19"/>
  <c r="AS190" i="19"/>
  <c r="AS88" i="19"/>
  <c r="AS53" i="19"/>
  <c r="AS153" i="19"/>
  <c r="AS112" i="19"/>
  <c r="AS146" i="19"/>
  <c r="AS64" i="19"/>
  <c r="X3" i="19"/>
  <c r="Z3" i="19" s="1"/>
  <c r="AA3" i="19"/>
  <c r="AB3" i="19" s="1"/>
  <c r="W3" i="19"/>
  <c r="U3" i="19"/>
  <c r="T3" i="19"/>
  <c r="O3" i="19"/>
  <c r="P3" i="19"/>
  <c r="Q3" i="19" s="1"/>
  <c r="K3" i="19" a="1"/>
  <c r="K3" i="19" s="1"/>
  <c r="L3" i="19" s="1"/>
  <c r="N3" i="19"/>
  <c r="A3" i="19"/>
  <c r="AQ3" i="19" l="1"/>
  <c r="AR3" i="19"/>
  <c r="Y3" i="19"/>
  <c r="AF28" i="19"/>
  <c r="AF26" i="19"/>
  <c r="AP26" i="19" s="1"/>
  <c r="AF25" i="19"/>
  <c r="AP25" i="19" s="1"/>
  <c r="AF34" i="19"/>
  <c r="AP34" i="19" s="1"/>
  <c r="AF24" i="19"/>
  <c r="AF39" i="19"/>
  <c r="AP39" i="19" s="1"/>
  <c r="AF17" i="19"/>
  <c r="AP17" i="19" s="1"/>
  <c r="AF43" i="19"/>
  <c r="AP43" i="19" s="1"/>
  <c r="AF42" i="19"/>
  <c r="AP42" i="19" s="1"/>
  <c r="AF22" i="19"/>
  <c r="AP22" i="19" s="1"/>
  <c r="AF41" i="19"/>
  <c r="AP41" i="19" s="1"/>
  <c r="AF21" i="19"/>
  <c r="AP21" i="19" s="1"/>
  <c r="AF30" i="19"/>
  <c r="AP30" i="19" s="1"/>
  <c r="M3" i="19" a="1"/>
  <c r="M3" i="19" s="1"/>
  <c r="F3" i="19" s="1"/>
  <c r="AF45" i="19"/>
  <c r="AP45" i="19" s="1"/>
  <c r="AF5" i="19"/>
  <c r="AF4" i="19"/>
  <c r="AF51" i="19"/>
  <c r="AP51" i="19" s="1"/>
  <c r="AF11" i="19"/>
  <c r="AP11" i="19" s="1"/>
  <c r="AF46" i="19"/>
  <c r="AF48" i="19"/>
  <c r="AF8" i="19"/>
  <c r="AP8" i="19" s="1"/>
  <c r="AF47" i="19"/>
  <c r="AP47" i="19" s="1"/>
  <c r="AF7" i="19"/>
  <c r="AP7" i="19" s="1"/>
  <c r="R3" i="19" a="1"/>
  <c r="R3" i="19" s="1"/>
  <c r="AF52" i="19"/>
  <c r="AP52" i="19" s="1"/>
  <c r="AF12" i="19"/>
  <c r="AP12" i="19" s="1"/>
  <c r="AF10" i="19"/>
  <c r="AF49" i="19"/>
  <c r="AP49" i="19" s="1"/>
  <c r="AF9" i="19"/>
  <c r="AP9" i="19" s="1"/>
  <c r="AF13" i="19"/>
  <c r="AP13" i="19" s="1"/>
  <c r="AS22" i="19"/>
  <c r="V3" i="19"/>
  <c r="AP4" i="19" l="1"/>
  <c r="AI4" i="19"/>
  <c r="AP10" i="19"/>
  <c r="AI10" i="19"/>
  <c r="AS10" i="19" s="1"/>
  <c r="AI46" i="19"/>
  <c r="AP46" i="19"/>
  <c r="AP5" i="19"/>
  <c r="AI5" i="19"/>
  <c r="AS5" i="19" s="1"/>
  <c r="AP24" i="19"/>
  <c r="AI24" i="19"/>
  <c r="AP48" i="19"/>
  <c r="AI48" i="19"/>
  <c r="AS48" i="19" s="1"/>
  <c r="AP28" i="19"/>
  <c r="AI28" i="19"/>
  <c r="AS28" i="19" s="1"/>
  <c r="AE3" i="19" a="1"/>
  <c r="AE3" i="19" s="1"/>
  <c r="AO3" i="19" s="1"/>
  <c r="AF44" i="19"/>
  <c r="AP44" i="19" s="1"/>
  <c r="AF23" i="19"/>
  <c r="AF29" i="19"/>
  <c r="AP29" i="19" s="1"/>
  <c r="AF31" i="19"/>
  <c r="AP31" i="19" s="1"/>
  <c r="AF36" i="19"/>
  <c r="AP36" i="19" s="1"/>
  <c r="AF3" i="19"/>
  <c r="AF32" i="19"/>
  <c r="AP32" i="19" s="1"/>
  <c r="AF20" i="19"/>
  <c r="AF40" i="19"/>
  <c r="AP40" i="19" s="1"/>
  <c r="AF37" i="19"/>
  <c r="AP37" i="19" s="1"/>
  <c r="AF27" i="19"/>
  <c r="AF6" i="19"/>
  <c r="AF18" i="19"/>
  <c r="AP18" i="19" s="1"/>
  <c r="AF38" i="19"/>
  <c r="AP38" i="19" s="1"/>
  <c r="AF50" i="19"/>
  <c r="AF33" i="19"/>
  <c r="AP33" i="19" s="1"/>
  <c r="AF15" i="19"/>
  <c r="AP15" i="19" s="1"/>
  <c r="AF35" i="19"/>
  <c r="AP35" i="19" s="1"/>
  <c r="AF19" i="19"/>
  <c r="AF16" i="19"/>
  <c r="AF14" i="19"/>
  <c r="AS46" i="19"/>
  <c r="AS32" i="19"/>
  <c r="AS24" i="19"/>
  <c r="AS45" i="19"/>
  <c r="AS35" i="19"/>
  <c r="AS34" i="19"/>
  <c r="AS38" i="19"/>
  <c r="AS21" i="19"/>
  <c r="AS30" i="19"/>
  <c r="AS51" i="19"/>
  <c r="AS42" i="19"/>
  <c r="AS52" i="19"/>
  <c r="AS39" i="19"/>
  <c r="AS7" i="19"/>
  <c r="AS11" i="19"/>
  <c r="AS33" i="19"/>
  <c r="AS49" i="19"/>
  <c r="AS26" i="19"/>
  <c r="AS29" i="19"/>
  <c r="AS43" i="19"/>
  <c r="AS13" i="19"/>
  <c r="AS31" i="19"/>
  <c r="AS40" i="19"/>
  <c r="AS23" i="19" l="1"/>
  <c r="AP23" i="19"/>
  <c r="AP19" i="19"/>
  <c r="AI19" i="19"/>
  <c r="AS19" i="19" s="1"/>
  <c r="AP50" i="19"/>
  <c r="AI50" i="19"/>
  <c r="AP14" i="19"/>
  <c r="AI14" i="19"/>
  <c r="AS14" i="19" s="1"/>
  <c r="AP20" i="19"/>
  <c r="AI20" i="19"/>
  <c r="AS20" i="19" s="1"/>
  <c r="AP27" i="19"/>
  <c r="AI27" i="19"/>
  <c r="AS27" i="19" s="1"/>
  <c r="AP16" i="19"/>
  <c r="AI16" i="19"/>
  <c r="AP6" i="19"/>
  <c r="AI6" i="19"/>
  <c r="AS6" i="19" s="1"/>
  <c r="AP3" i="19"/>
  <c r="AI3" i="19"/>
  <c r="AS9" i="19"/>
  <c r="AS41" i="19"/>
  <c r="AO32" i="19"/>
  <c r="AO27" i="19"/>
  <c r="AO50" i="19"/>
  <c r="AO20" i="19"/>
  <c r="AO41" i="19"/>
  <c r="AO17" i="19"/>
  <c r="AO7" i="19"/>
  <c r="AO14" i="19"/>
  <c r="AO40" i="19"/>
  <c r="AO45" i="19"/>
  <c r="AO39" i="19"/>
  <c r="AO12" i="19"/>
  <c r="AO31" i="19"/>
  <c r="AO44" i="19"/>
  <c r="AO25" i="19"/>
  <c r="AO6" i="19"/>
  <c r="AO15" i="19"/>
  <c r="AO42" i="19"/>
  <c r="AO22" i="19"/>
  <c r="AO18" i="19"/>
  <c r="AO21" i="19"/>
  <c r="AO49" i="19"/>
  <c r="AO13" i="19"/>
  <c r="AO5" i="19"/>
  <c r="AO37" i="19"/>
  <c r="AO36" i="19"/>
  <c r="AO33" i="19"/>
  <c r="AO16" i="19"/>
  <c r="AO23" i="19"/>
  <c r="AO38" i="19"/>
  <c r="AO47" i="19"/>
  <c r="AO48" i="19"/>
  <c r="AO9" i="19"/>
  <c r="AO51" i="19"/>
  <c r="AO11" i="19"/>
  <c r="AO52" i="19"/>
  <c r="AO43" i="19"/>
  <c r="AS37" i="19"/>
  <c r="AS18" i="19"/>
  <c r="AS12" i="19"/>
  <c r="AS47" i="19"/>
  <c r="AS8" i="19"/>
  <c r="AS15" i="19"/>
  <c r="AS4" i="19"/>
  <c r="AS25" i="19"/>
  <c r="AS3" i="19" l="1"/>
  <c r="AS50" i="19"/>
  <c r="AS17" i="19"/>
  <c r="AS44" i="19"/>
  <c r="AS16" i="19"/>
  <c r="AS3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<sst xmlns="http://schemas.openxmlformats.org/spreadsheetml/2006/main" count="4645" uniqueCount="949">
  <si>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</si>
  <si>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</si>
  <si>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</si>
  <si>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</si>
  <si>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</si>
  <si>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</si>
  <si>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</si>
  <si>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</si>
  <si>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</si>
  <si>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</si>
  <si>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</si>
  <si>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</si>
  <si>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</si>
  <si>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</si>
  <si>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</si>
  <si>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</si>
  <si>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</si>
  <si>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</si>
  <si>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</si>
  <si>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</si>
  <si>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</si>
  <si>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MX</t>
  </si>
  <si>
    <t>N0</t>
  </si>
  <si>
    <t>T2</t>
  </si>
  <si>
    <t>3.5cm</t>
  </si>
  <si>
    <t>Absent</t>
  </si>
  <si>
    <t>Margins uninvolved by carcinoma</t>
  </si>
  <si>
    <t>M1</t>
  </si>
  <si>
    <t>Follicular</t>
  </si>
  <si>
    <t>2.8cm</t>
  </si>
  <si>
    <t>Present</t>
  </si>
  <si>
    <t>follicular variant</t>
  </si>
  <si>
    <t>1.3cm</t>
  </si>
  <si>
    <t>N1a</t>
  </si>
  <si>
    <t>T3</t>
  </si>
  <si>
    <t>tall cell variant</t>
  </si>
  <si>
    <t>2.4cm</t>
  </si>
  <si>
    <t>2.5cm</t>
  </si>
  <si>
    <t>Not identified</t>
  </si>
  <si>
    <t>T1</t>
  </si>
  <si>
    <t>Nx</t>
  </si>
  <si>
    <t>Papillary carcinoma, follicular variant</t>
  </si>
  <si>
    <t>Negative</t>
  </si>
  <si>
    <t>T1b</t>
  </si>
  <si>
    <t>Not Identified</t>
  </si>
  <si>
    <t>classical type</t>
  </si>
  <si>
    <t>2.2cm</t>
  </si>
  <si>
    <t>Free of tumor</t>
  </si>
  <si>
    <t>T1a</t>
  </si>
  <si>
    <t>papillary</t>
  </si>
  <si>
    <t>Tumor is present at inked anterior margin</t>
  </si>
  <si>
    <t>Focal</t>
  </si>
  <si>
    <t>1.2cm</t>
  </si>
  <si>
    <t>Focal Invasion</t>
  </si>
  <si>
    <t>1.8cm</t>
  </si>
  <si>
    <t>TCGA-EM-A22O</t>
  </si>
  <si>
    <t>2.6cm</t>
  </si>
  <si>
    <t>Margins are uninvolved</t>
  </si>
  <si>
    <t>TCGA-FY-A40N</t>
  </si>
  <si>
    <t>1.7cm</t>
  </si>
  <si>
    <t>Classical (usual)</t>
  </si>
  <si>
    <t>classical (usual)</t>
  </si>
  <si>
    <t>Present, minimal</t>
  </si>
  <si>
    <t>3.2cm</t>
  </si>
  <si>
    <t>I</t>
  </si>
  <si>
    <t>Focal invasion</t>
  </si>
  <si>
    <t>Present, extent widely invasive</t>
  </si>
  <si>
    <t>3.0cm</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</si>
  <si>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</si>
  <si>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</si>
  <si>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</si>
  <si>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</si>
  <si>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</si>
  <si>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</si>
  <si>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</si>
  <si>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</si>
  <si>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</si>
  <si>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</si>
  <si>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</si>
  <si>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</si>
  <si>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</si>
  <si>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</si>
  <si>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</si>
  <si>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</si>
  <si>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</si>
  <si>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</si>
  <si>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</si>
  <si>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</si>
  <si>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</si>
  <si>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</si>
  <si>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</si>
  <si>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</si>
  <si>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</si>
  <si>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</si>
  <si>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</si>
  <si>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</si>
  <si>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</si>
  <si>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</si>
  <si>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</si>
  <si>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pT1</t>
  </si>
  <si>
    <t>pN0</t>
  </si>
  <si>
    <t>Mx</t>
  </si>
  <si>
    <t>1.3 cm</t>
  </si>
  <si>
    <t>pT3</t>
  </si>
  <si>
    <t>pN1a</t>
  </si>
  <si>
    <t>6.0 cm</t>
  </si>
  <si>
    <t>2.4 cm</t>
  </si>
  <si>
    <t>pNX</t>
  </si>
  <si>
    <t>Papillary Thyroid Carcinoma</t>
  </si>
  <si>
    <t>2.5 cm</t>
  </si>
  <si>
    <t>0.7 cm</t>
  </si>
  <si>
    <t>Papillary carcinoma, encapsulated follicular variant</t>
  </si>
  <si>
    <t>Tall cell variant</t>
  </si>
  <si>
    <t>3 cm</t>
  </si>
  <si>
    <t>1.0 cm</t>
  </si>
  <si>
    <t>pT1b</t>
  </si>
  <si>
    <t>1.5 cm</t>
  </si>
  <si>
    <t>papillary thyroid carcinoma</t>
  </si>
  <si>
    <t>3.2 cm</t>
  </si>
  <si>
    <t>3.1 cm</t>
  </si>
  <si>
    <t>Not mentioned</t>
  </si>
  <si>
    <t>Not applicable</t>
  </si>
  <si>
    <t>Papillary carcinoma, classical type</t>
  </si>
  <si>
    <t>2.2 cm</t>
  </si>
  <si>
    <t>Partially surrounded</t>
  </si>
  <si>
    <t>3.0 cm</t>
  </si>
  <si>
    <t>0.6 cm</t>
  </si>
  <si>
    <t>None Identified</t>
  </si>
  <si>
    <t>Right paratracheal</t>
  </si>
  <si>
    <t>0.8cm</t>
  </si>
  <si>
    <t>0.8 cm</t>
  </si>
  <si>
    <t>2.1 cm</t>
  </si>
  <si>
    <t>Invades: perithyroidal fibroadipose tissue</t>
  </si>
  <si>
    <t>2.0 cm</t>
  </si>
  <si>
    <t>1.2 cm</t>
  </si>
  <si>
    <t>2 cm</t>
  </si>
  <si>
    <t>0.5 cm</t>
  </si>
  <si>
    <t>Papillary thyroid carcinoma</t>
  </si>
  <si>
    <t>1.8 cm</t>
  </si>
  <si>
    <t>1 cm</t>
  </si>
  <si>
    <t>pN1 b</t>
  </si>
  <si>
    <t>Papillary carcinoma, classical (usual)</t>
  </si>
  <si>
    <t>Left paratracheal</t>
  </si>
  <si>
    <t>Present, extent minimal</t>
  </si>
  <si>
    <t>Minimal</t>
  </si>
  <si>
    <t>4.0 cm</t>
  </si>
  <si>
    <t>pN1b</t>
  </si>
  <si>
    <t>1.7 cm</t>
  </si>
  <si>
    <t>Multifocal</t>
  </si>
  <si>
    <t>Papillary carcinoma, Classical (usual)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</si>
  <si>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</si>
  <si>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</si>
  <si>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</si>
  <si>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</si>
  <si>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</si>
  <si>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</si>
  <si>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</si>
  <si>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</si>
  <si>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</si>
  <si>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</si>
  <si>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</si>
  <si>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</si>
  <si>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</si>
  <si>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</si>
  <si>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</si>
  <si>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</si>
  <si>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</si>
  <si>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</si>
  <si>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</si>
  <si>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</si>
  <si>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</si>
  <si>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</si>
  <si>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</si>
  <si>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</si>
  <si>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</si>
  <si>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</si>
  <si>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</si>
  <si>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None</t>
  </si>
  <si>
    <t>2.6 cm</t>
  </si>
  <si>
    <t>3.6 cm</t>
  </si>
  <si>
    <t>0.3 cm</t>
  </si>
  <si>
    <t>4.4cm</t>
  </si>
  <si>
    <t>Margins involved by carcinoma</t>
  </si>
  <si>
    <t>4.4 cm</t>
  </si>
  <si>
    <t>Identified</t>
  </si>
  <si>
    <t>Follicular Variant</t>
  </si>
  <si>
    <t>N1</t>
  </si>
  <si>
    <t>Uninvolved</t>
  </si>
  <si>
    <t>1 mm</t>
  </si>
  <si>
    <t>Positive</t>
  </si>
  <si>
    <t>1.4 cm</t>
  </si>
  <si>
    <t>T4</t>
  </si>
  <si>
    <t>pMx</t>
  </si>
  <si>
    <t>Classical</t>
  </si>
  <si>
    <t>Encapsulated follicular variant</t>
  </si>
  <si>
    <t>Partial encapsulated</t>
  </si>
  <si>
    <t>Classical type</t>
  </si>
  <si>
    <t>3.2 CM</t>
  </si>
  <si>
    <t>5.0 CM</t>
  </si>
  <si>
    <t>3.4 cm</t>
  </si>
  <si>
    <t>4.5 cm</t>
  </si>
  <si>
    <t>5.0 cm</t>
  </si>
  <si>
    <t>Extensive</t>
  </si>
  <si>
    <t>Multiple foci</t>
  </si>
  <si>
    <t>3.3 cm</t>
  </si>
  <si>
    <t>Three</t>
  </si>
  <si>
    <t>Isthmus</t>
  </si>
  <si>
    <t>2.3 cm</t>
  </si>
  <si>
    <t>BRAF p.V600E</t>
  </si>
  <si>
    <t>3.8 cm</t>
  </si>
  <si>
    <t>5 mm</t>
  </si>
  <si>
    <t>2.9 cm</t>
  </si>
  <si>
    <t>Focally positive anterior margin (A9, 10); &lt;1mm to posterior margin (A18)</t>
  </si>
  <si>
    <t>4.2 cm</t>
  </si>
  <si>
    <t>Present, multifocal</t>
  </si>
  <si>
    <t>Focus suspicious for extra thyroidal involvement of adipose tissue</t>
  </si>
  <si>
    <t>Negative but close to black inked posterior (&lt;1 mm)</t>
  </si>
  <si>
    <t>7mm</t>
  </si>
  <si>
    <t>2.8 x 1.9 x 1.7 cm</t>
  </si>
  <si>
    <t>not encapsulated</t>
  </si>
  <si>
    <t>present (A1, A3)</t>
  </si>
  <si>
    <t>No definite extrathyroidal extension is noted</t>
  </si>
  <si>
    <t>1.1 cm</t>
  </si>
  <si>
    <t>follicular variant with oncocytic features</t>
  </si>
  <si>
    <t>5 cm</t>
  </si>
  <si>
    <t>Focal lymphovascular invasion is Identified</t>
  </si>
  <si>
    <t>Foci of tumor-capsule Invasion are noted</t>
  </si>
  <si>
    <t>Invades perithyroid fibroadipose tissue</t>
  </si>
  <si>
    <t>Tumor is present at the inked anterior margin</t>
  </si>
  <si>
    <t>Extensive Invasion</t>
  </si>
  <si>
    <t>0.2cm</t>
  </si>
  <si>
    <t>0.3cm</t>
  </si>
  <si>
    <t>Invades:perithyroidal soft tissue</t>
  </si>
  <si>
    <t>No definite capsular invasion is noted</t>
  </si>
  <si>
    <t>4.9 cm</t>
  </si>
  <si>
    <t>0.55 cm</t>
  </si>
  <si>
    <t>4 cm</t>
  </si>
  <si>
    <t>1.1cm</t>
  </si>
  <si>
    <t>invades : fibroadipose tissue</t>
  </si>
  <si>
    <t>0.9 cm</t>
  </si>
  <si>
    <t>Tumor is noted focally at the cauterized margin</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</si>
  <si>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</si>
  <si>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</si>
  <si>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</si>
  <si>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</si>
  <si>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</si>
  <si>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</si>
  <si>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</si>
  <si>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Numerous foci</t>
  </si>
  <si>
    <t>Invades: parathyroid fibroadipose tissue</t>
  </si>
  <si>
    <t>5.2 cm</t>
  </si>
  <si>
    <t>Invades:peri-thyroid fibroadipose tissue</t>
  </si>
  <si>
    <t>Invades:perithyroidal fibroadipose tissue</t>
  </si>
  <si>
    <t>Focal extrathyroidal extension into the fibroadipose tissue of papillary microcarcinoma (left lobe, 0.8 cm)</t>
  </si>
  <si>
    <t>Invades:Perithyroidal adipose tissue</t>
  </si>
  <si>
    <t>Tumor is present focally at the inked posterior margin</t>
  </si>
  <si>
    <t>1.8 x 1.2 cm</t>
  </si>
  <si>
    <t>2.1 x 1.9 cm</t>
  </si>
  <si>
    <t>2.5x2x1cm</t>
  </si>
  <si>
    <t>Bilateral, level VI</t>
  </si>
  <si>
    <t>Present, extending into skeletal muscle</t>
  </si>
  <si>
    <t>Present, extending into fibroadipose tissue</t>
  </si>
  <si>
    <t>PRESENT</t>
  </si>
  <si>
    <t>favor into fibrous tissue</t>
  </si>
  <si>
    <t>3.7 cm</t>
  </si>
  <si>
    <t>oncocytic or oxyphilic variant</t>
  </si>
  <si>
    <t>2.7cm</t>
  </si>
  <si>
    <t>pNO</t>
  </si>
  <si>
    <t>Present- extent minimal</t>
  </si>
  <si>
    <t>PN0</t>
  </si>
  <si>
    <t>2.0cm</t>
  </si>
  <si>
    <t>5.4cm</t>
  </si>
  <si>
    <t>2.3cm</t>
  </si>
  <si>
    <t>9.6cm</t>
  </si>
  <si>
    <t>4.0cm</t>
  </si>
  <si>
    <t>5.0cm</t>
  </si>
  <si>
    <t>1.4cm</t>
  </si>
  <si>
    <t>4.1cm</t>
  </si>
  <si>
    <t>1.9cm</t>
  </si>
  <si>
    <t>pNx</t>
  </si>
  <si>
    <t>N1A</t>
  </si>
  <si>
    <t>9.4 cm</t>
  </si>
  <si>
    <t>Partially encapsulated</t>
  </si>
  <si>
    <t>Negative (R0)</t>
  </si>
  <si>
    <t>Focal capsular invasion</t>
  </si>
  <si>
    <t>Present, widely invaded</t>
  </si>
  <si>
    <t>Left side</t>
  </si>
  <si>
    <t>Less than 4 vessels</t>
  </si>
  <si>
    <t>3.5 mm</t>
  </si>
  <si>
    <t>2.7 cm</t>
  </si>
  <si>
    <t>Not definitively identified</t>
  </si>
  <si>
    <t>Focally present at the inked resection margins</t>
  </si>
  <si>
    <t>Classical (usual), Follicular variant</t>
  </si>
  <si>
    <t>1.9 cm</t>
  </si>
  <si>
    <t>8.2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</si>
  <si>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</si>
  <si>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</si>
  <si>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</si>
  <si>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</si>
  <si>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</si>
  <si>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</si>
  <si>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</si>
  <si>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</si>
  <si>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</si>
  <si>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</si>
  <si>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</si>
  <si>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</si>
  <si>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</si>
  <si>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</si>
  <si>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</si>
  <si>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</si>
  <si>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</si>
  <si>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</si>
  <si>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</si>
  <si>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</si>
  <si>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</si>
  <si>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</si>
  <si>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</si>
  <si>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</si>
  <si>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</si>
  <si>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</si>
  <si>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</si>
  <si>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</si>
  <si>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</si>
  <si>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</si>
  <si>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</si>
  <si>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</si>
  <si>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</si>
  <si>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</si>
  <si>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</si>
  <si>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</si>
  <si>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</si>
  <si>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</si>
  <si>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</si>
  <si>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</si>
  <si>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</si>
  <si>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</si>
  <si>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</si>
  <si>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</si>
  <si>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</si>
  <si>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</si>
  <si>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</si>
  <si>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</si>
  <si>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</si>
  <si>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</si>
  <si>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</si>
  <si>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</si>
  <si>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</si>
  <si>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</si>
  <si>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</si>
  <si>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</si>
  <si>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</si>
  <si>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</si>
  <si>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</si>
  <si>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</si>
  <si>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</si>
  <si>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</si>
  <si>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</si>
  <si>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</si>
  <si>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</si>
  <si>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</si>
  <si>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</si>
  <si>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</si>
  <si>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</si>
  <si>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</si>
  <si>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</si>
  <si>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</si>
  <si>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</si>
  <si>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</si>
  <si>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</si>
  <si>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</si>
  <si>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</si>
  <si>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</si>
  <si>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</si>
  <si>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</si>
  <si>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</si>
  <si>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</si>
  <si>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</si>
  <si>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</si>
  <si>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</si>
  <si>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</si>
  <si>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</si>
  <si>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</si>
  <si>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</si>
  <si>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</si>
  <si>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</si>
  <si>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</si>
  <si>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</si>
  <si>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</si>
  <si>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</si>
  <si>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</si>
  <si>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</si>
  <si>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</si>
  <si>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</si>
  <si>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</si>
  <si>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</si>
  <si>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</si>
  <si>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</si>
  <si>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</si>
  <si>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</si>
  <si>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</si>
  <si>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</si>
  <si>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</si>
  <si>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</si>
  <si>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</si>
  <si>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</si>
  <si>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</si>
  <si>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</si>
  <si>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</si>
  <si>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</si>
  <si>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</si>
  <si>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</si>
  <si>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</si>
  <si>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</si>
  <si>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</si>
  <si>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</si>
  <si>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</si>
  <si>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</si>
  <si>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</si>
  <si>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</si>
  <si>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</si>
  <si>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</si>
  <si>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</si>
  <si>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</si>
  <si>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</si>
  <si>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</si>
  <si>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</si>
  <si>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</si>
  <si>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</si>
  <si>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</si>
  <si>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</si>
  <si>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</si>
  <si>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</si>
  <si>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</si>
  <si>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</si>
  <si>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</si>
  <si>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</si>
  <si>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</si>
  <si>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</si>
  <si>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</si>
  <si>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</si>
  <si>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</si>
  <si>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</si>
  <si>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</si>
  <si>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</si>
  <si>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</si>
  <si>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</si>
  <si>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</si>
  <si>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</si>
  <si>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</si>
  <si>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</si>
  <si>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</si>
  <si>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</si>
  <si>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</si>
  <si>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</si>
  <si>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</si>
  <si>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</si>
  <si>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</si>
  <si>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</si>
  <si>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</si>
  <si>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</si>
  <si>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</si>
  <si>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</si>
  <si>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</si>
  <si>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</si>
  <si>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</si>
  <si>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</si>
  <si>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</si>
  <si>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</si>
  <si>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</si>
  <si>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</si>
  <si>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</si>
  <si>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</si>
  <si>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</si>
  <si>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</si>
  <si>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</si>
  <si>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</si>
  <si>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</si>
  <si>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</si>
  <si>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</si>
  <si>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</si>
  <si>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</si>
  <si>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</si>
  <si>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</si>
  <si>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</si>
  <si>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</si>
  <si>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</si>
  <si>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</si>
  <si>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</si>
  <si>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</si>
  <si>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</si>
  <si>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</si>
  <si>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</si>
  <si>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</si>
  <si>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</si>
  <si>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</si>
  <si>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</si>
  <si>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</si>
  <si>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</si>
  <si>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</si>
  <si>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</si>
  <si>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</si>
  <si>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</si>
  <si>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</si>
  <si>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</si>
  <si>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</si>
  <si>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</si>
  <si>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</si>
  <si>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</si>
  <si>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</si>
  <si>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</si>
  <si>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</si>
  <si>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</si>
  <si>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</si>
  <si>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</si>
  <si>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</si>
  <si>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</si>
  <si>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</si>
  <si>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</si>
  <si>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</si>
  <si>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</si>
  <si>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</si>
  <si>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</si>
  <si>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</si>
  <si>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</si>
  <si>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</si>
  <si>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</si>
  <si>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</si>
  <si>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</si>
  <si>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</si>
  <si>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</si>
  <si>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</si>
  <si>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</si>
  <si>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</si>
  <si>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</si>
  <si>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</si>
  <si>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</si>
  <si>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</si>
  <si>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</si>
  <si>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</si>
  <si>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</si>
  <si>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</si>
  <si>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</si>
  <si>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</si>
  <si>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</si>
  <si>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</si>
  <si>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</si>
  <si>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</si>
  <si>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</si>
  <si>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</si>
  <si>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</si>
  <si>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</si>
  <si>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</si>
  <si>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</si>
  <si>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</si>
  <si>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</si>
  <si>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</si>
  <si>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</si>
  <si>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</si>
  <si>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</si>
  <si>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</si>
  <si>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</si>
  <si>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</si>
  <si>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</si>
  <si>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</si>
  <si>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</si>
  <si>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</si>
  <si>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</si>
  <si>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</si>
  <si>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</si>
  <si>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</si>
  <si>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</si>
  <si>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</si>
  <si>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</si>
  <si>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</si>
  <si>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</si>
  <si>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</si>
  <si>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</si>
  <si>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</si>
  <si>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</si>
  <si>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</si>
  <si>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</si>
  <si>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</si>
  <si>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0.28 cm</t>
  </si>
  <si>
    <t>Papillary Carcinoma</t>
  </si>
  <si>
    <t>papillary carcinoma</t>
  </si>
  <si>
    <t>present, focal extension into perithyroidal soft tissues (C4)</t>
  </si>
  <si>
    <t>Tumor Is close to anterior margin (&lt; 1 mm)</t>
  </si>
  <si>
    <t>invades: extrathyroidal fibroadipose tissue</t>
  </si>
  <si>
    <t>Tumor is noted very close less than 0.2 mm from the inked margin</t>
  </si>
  <si>
    <t>Tumor is at the posterior margin</t>
  </si>
  <si>
    <t>Focal invasion for the classical type</t>
  </si>
  <si>
    <t>Tumor Is present less than 0.5 mm from surgical margin</t>
  </si>
  <si>
    <t>Right neck level two, Right neck level three, Right neck level four and five-B</t>
  </si>
  <si>
    <t>Tumor is noted focally at the inked anterior margin</t>
  </si>
  <si>
    <t>Invades: focally into peril-thyroid fibroadipose tissue</t>
  </si>
  <si>
    <t>Partially surrounded for the largest tumor focus</t>
  </si>
  <si>
    <t>Tumor is present at inked and cauterized posterior margin</t>
  </si>
  <si>
    <t>Present, Minimal</t>
  </si>
  <si>
    <t>Oncocytic or oxyphilic variant</t>
  </si>
  <si>
    <t>Follicular variant, microcarcinoma (occult, small or microscopic) variant</t>
  </si>
  <si>
    <t>Poorly differentiated thyroid carcinomas, including insular carcinoma</t>
  </si>
  <si>
    <t>Minimal extrathyroidal extension into left inferior pole parathyroid gland</t>
  </si>
  <si>
    <t>Involved by invasive carcinoma (posterior surgical margin)</t>
  </si>
  <si>
    <t>Involved by invasive carcinoma (deep margin)</t>
  </si>
  <si>
    <t>Present, minimal extent</t>
  </si>
  <si>
    <t>Minimal, extending into perithyroidal adipose tissue</t>
  </si>
  <si>
    <t>pNb</t>
  </si>
  <si>
    <t>Focally Present</t>
  </si>
  <si>
    <t>Multiple foci of capsular invasion are identified</t>
  </si>
  <si>
    <t>Not specified</t>
  </si>
  <si>
    <t>Oncocytic/Warthin-Like Variant</t>
  </si>
  <si>
    <t>Papillary carcinoma tall cell variant</t>
  </si>
  <si>
    <t>papillary carcinoma of thyroid</t>
  </si>
  <si>
    <t>carcinoma focally abuts the black inked posterior margin (C5), remaining margins negative for definite tumor</t>
  </si>
  <si>
    <t>1a</t>
  </si>
  <si>
    <t>Papillary carcinoma, classical type with tall cell features</t>
  </si>
  <si>
    <t>Papillary carcinoma, follicular variant with oncocytic features</t>
  </si>
  <si>
    <t>Delphian</t>
  </si>
  <si>
    <t>1.8 cm (right lobe)</t>
  </si>
  <si>
    <t>There is extensive extension into peri-thyroidal fibroadipose tissue and skeletal muscle</t>
  </si>
  <si>
    <t>Very focal extra-thyroid extension Into adipose tissue by the Isthmic microcarcinoma</t>
  </si>
  <si>
    <t>Invades: extrathyroidal adipose tissue, Focal</t>
  </si>
  <si>
    <t>Identified, at 3 foci of vascular invasion including a focus in the extrathyroidal tissue</t>
  </si>
  <si>
    <t>Pretracheal and superior mediastinal, Right paratracheal</t>
  </si>
  <si>
    <t>One focus</t>
  </si>
  <si>
    <t>Margins: Margins uninvolved by carcinoma</t>
  </si>
  <si>
    <t>2.5 x 3 x 2 cm</t>
  </si>
  <si>
    <t>With Oncocytic and Follicular Components</t>
  </si>
  <si>
    <t>Right central neck</t>
  </si>
  <si>
    <t>Encapsulated, Locally invasive</t>
  </si>
  <si>
    <t>Papillary carcinoma, oncocytic or oxyphilic variant</t>
  </si>
  <si>
    <t>Margins: Margin(s) involved by carcinoma</t>
  </si>
  <si>
    <t>Papillary carcinoma, follicular variant, Papillary carcinoma, macrofollicular variant, Papillary carcinoma, oncocytic or oxyphilic variant</t>
  </si>
  <si>
    <t>focal tall cell change (&lt;5%)</t>
  </si>
  <si>
    <t>Papillary carcinoma with tall cell features</t>
  </si>
  <si>
    <t>2.5 cm (left lobe)</t>
  </si>
  <si>
    <t>Left level 6</t>
  </si>
  <si>
    <t>Papillary Carcinoma, Follicular Variant</t>
  </si>
  <si>
    <t>Focal invasion of tumor into the capsule is noted</t>
  </si>
  <si>
    <t>Negative resection margins</t>
  </si>
  <si>
    <t>Margins uninvolved by invasive carcinoma</t>
  </si>
  <si>
    <t>3 CM</t>
  </si>
  <si>
    <t>Diffuse sclerosing variant</t>
  </si>
  <si>
    <t>Extensive invasion of tumor capsule by the classical type.</t>
  </si>
  <si>
    <t>Involved by tumor</t>
  </si>
  <si>
    <t>5x3x3 cm</t>
  </si>
  <si>
    <t>1x0.7x0.7 cm</t>
  </si>
  <si>
    <t>1.5x1x 1 cm</t>
  </si>
  <si>
    <t>2 x 1.5 x 1.5 cm</t>
  </si>
  <si>
    <t>6.2 cm</t>
  </si>
  <si>
    <t>Present, extent widely Invasive</t>
  </si>
  <si>
    <t>4.2cm</t>
  </si>
  <si>
    <t>Present, extent widely invasive.</t>
  </si>
  <si>
    <t>4.5cm</t>
  </si>
  <si>
    <t>Present extent minimal</t>
  </si>
  <si>
    <t>4.7cm</t>
  </si>
  <si>
    <t>5.1cm</t>
  </si>
  <si>
    <t>Uninvolved by carcinoma(the tumor is &lt;1 mm from resected surgical margin)</t>
  </si>
  <si>
    <t>N/A(unencapsulated)</t>
  </si>
  <si>
    <t>Present: Multiple foci</t>
  </si>
  <si>
    <t>Margins uninvolved by carcinoma (tumor closely approaches but is not present at inked margin)</t>
  </si>
  <si>
    <t>Posterior resection margin (inked red) involved by tumor.</t>
  </si>
  <si>
    <t>2.5 CM</t>
  </si>
  <si>
    <t>Diffuse sclerosing variant, Tall cell variant</t>
  </si>
  <si>
    <t>0.7 x 0.7 x 0.7</t>
  </si>
  <si>
    <t>2.5 cm (right upper pole)</t>
  </si>
  <si>
    <t>invades :the perithyroidal adipose tissue, Focal</t>
  </si>
  <si>
    <t>Lymphocyte invasion - present</t>
  </si>
  <si>
    <t>2.5x2x1cm (right) and 1.5x1x1cm (left)</t>
  </si>
  <si>
    <t>6.6 cm</t>
  </si>
  <si>
    <t>Papillary carcinoma, classical.(usual)</t>
  </si>
  <si>
    <t>Papillary carcinoma, other variant with focal Warthin-like and hobnail cell change, and cribriform-morular architecture</t>
  </si>
  <si>
    <t>Neoplasm is focally present at the inked margin in part B (slide B3)</t>
  </si>
  <si>
    <t>Superior midline, Additional superior midline, Suspicious lymph node at midline, Right central compartment</t>
  </si>
  <si>
    <t>Positive (Right Lobe)</t>
  </si>
  <si>
    <t>T1.7</t>
  </si>
  <si>
    <t>3.5cm, left lobe</t>
  </si>
  <si>
    <t>at least 6cm</t>
  </si>
  <si>
    <t>with focal Warthin-like areas (10%) and tall cell change (&lt;5%)</t>
  </si>
  <si>
    <t>Margins are uninvolved.</t>
  </si>
  <si>
    <t>Right level IV lymph nodes</t>
  </si>
  <si>
    <t>Conventional with Tall Cell Features</t>
  </si>
  <si>
    <t>HRAS</t>
  </si>
  <si>
    <t>follicular and solid types</t>
  </si>
  <si>
    <t>Tumor foci range from 0.1 cm to 1.1 cm in greatest dimension</t>
  </si>
  <si>
    <t>2.8 cm (right lobe) and 1.5 cm (left lobe)</t>
  </si>
  <si>
    <t>0.25cm</t>
  </si>
  <si>
    <t>The dominant nodule in the right lobe measures 1.5 cm In greatest dimension</t>
  </si>
  <si>
    <t>The tumor foci greatest size range from less than 0.1 to 1.4 cm</t>
  </si>
  <si>
    <t>Partially and non-encapsulated foci</t>
  </si>
  <si>
    <t>Encapsulated, Widely invasive (left lobe), Unencapsulated, Locally invasive (right lobe)</t>
  </si>
  <si>
    <t>Right paratracheal Lymph Node at Thymus, Left level 2 lymph node, Left level 3 lymph node, Right level 2B lymph node, Right level 2,3,4 lymph nodes</t>
  </si>
  <si>
    <t>with focal tall cell change (&lt;5%), with focal Warthin-like change</t>
  </si>
  <si>
    <t>Tumor with minimal extrathyroidal extension.</t>
  </si>
  <si>
    <t>Tall Cell Variant</t>
  </si>
  <si>
    <t>Not evaluated</t>
  </si>
  <si>
    <t>Left paratracheal, Central compartment, Left lateral jugular</t>
  </si>
  <si>
    <t>1FS: Lymph node with fibrotic Issue , no tumor seen.</t>
  </si>
  <si>
    <t>Hurthle cell neoplasm shows no evidence of fibrous capsule and capsular or vascular Invasion.</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</si>
  <si>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</si>
  <si>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</si>
  <si>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</si>
  <si>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</si>
  <si>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</si>
  <si>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</si>
  <si>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PERFORMANCE</t>
  </si>
  <si>
    <t>high</t>
  </si>
  <si>
    <t>encapsulated follicular variant</t>
  </si>
  <si>
    <t>low</t>
  </si>
  <si>
    <t>intermediate</t>
  </si>
  <si>
    <t>HRAS codon 61</t>
  </si>
  <si>
    <t>oncocytic variant</t>
  </si>
  <si>
    <t>Intermediate</t>
  </si>
  <si>
    <t>follicular</t>
  </si>
  <si>
    <t>classical type with tall cell features</t>
  </si>
  <si>
    <t>PAPILLARY</t>
  </si>
  <si>
    <t>minimal</t>
  </si>
  <si>
    <t>Left tracheo-esophageal groove and pre-tracheal</t>
  </si>
  <si>
    <t>microcarcinoma with focal tall cell and columnar cell features</t>
  </si>
  <si>
    <t>microcarcinoma</t>
  </si>
  <si>
    <t>classical and microcarcinoma</t>
  </si>
  <si>
    <t>less than 4</t>
  </si>
  <si>
    <t>classical</t>
  </si>
  <si>
    <t>BRAF, NRAS61, HRAS61, KRAS12/13</t>
  </si>
  <si>
    <t>['BRAFV600E']</t>
  </si>
  <si>
    <t>Margins uninvolved</t>
  </si>
  <si>
    <t>Columnar cell variant</t>
  </si>
  <si>
    <t>Oncocytic Variant</t>
  </si>
  <si>
    <t>BRAF, NRAS61, HRAS61, KRAS12/13, and RET/PTC1, RET/PTC3 and PAX8/PPARg rearrangements</t>
  </si>
  <si>
    <t>Conventional</t>
  </si>
  <si>
    <t>Encapsulated Follicular Variant</t>
  </si>
  <si>
    <t>['BRAF', 'NRAS61', 'KRAS12/13']</t>
  </si>
  <si>
    <t>RET/PTC1 rearrangement, BRAF, NRAS61, HRAS61, KRAS12/13 and RET/PTC3 rearrangements</t>
  </si>
  <si>
    <t>Tall cell features</t>
  </si>
  <si>
    <t>invades perithyroidal skeletal muscle</t>
  </si>
  <si>
    <t>Tumor INVADES PERITHYROIDAL SKELETAL MU LE AND EXTENDS TO MARGIN</t>
  </si>
  <si>
    <t>['BRAF V600E']</t>
  </si>
  <si>
    <t>Margins Involved by carcinoma</t>
  </si>
  <si>
    <t>Oncocytic variant</t>
  </si>
  <si>
    <t>BRAF, NRAS61, HRAS61, KRAS12/13 and RET/PTC1 and RETIPTC3 rearrangements</t>
  </si>
  <si>
    <t>['NRAS codon 61']</t>
  </si>
  <si>
    <t>Encapsulated oncocytic follicular variant</t>
  </si>
  <si>
    <t>Conventional with focal tall cell features</t>
  </si>
  <si>
    <t>At least 7 foci</t>
  </si>
  <si>
    <t>Angiolymphatic invasion present</t>
  </si>
  <si>
    <t>Present, extent: Minimal</t>
  </si>
  <si>
    <t>BRAF</t>
  </si>
  <si>
    <t>Conventional type</t>
  </si>
  <si>
    <t>pT1a</t>
  </si>
  <si>
    <t>BRAF, NRAS61, HRAS61, KRAS12/13 and RET/PTC1 and RET/PTC3 rearrangements</t>
  </si>
  <si>
    <t>['BRAF']</t>
  </si>
  <si>
    <t>DRAF</t>
  </si>
  <si>
    <t>p.V600E, c.099T&gt;A</t>
  </si>
  <si>
    <t>p.V600E, C,1799T&gt;A</t>
  </si>
  <si>
    <t>Negative but close</t>
  </si>
  <si>
    <t>papillary thyroid carcinoma, follicular variant</t>
  </si>
  <si>
    <t>encapsulated</t>
  </si>
  <si>
    <t>Not involved</t>
  </si>
  <si>
    <t>Superior thyroid pole</t>
  </si>
  <si>
    <t>n/a</t>
  </si>
  <si>
    <t>Usual type, with focal oncocytic cytoplasmic features</t>
  </si>
  <si>
    <t>Focally to 1 mm of the anterior and posterior margins of the right superior pole</t>
  </si>
  <si>
    <t>Right neck level 2B, central compartment right neck</t>
  </si>
  <si>
    <t>6.0 cm maximum dimension in right superior/middle thyroid by gross examination</t>
  </si>
  <si>
    <t>Not entirely encapsulated</t>
  </si>
  <si>
    <t>focal extracapsular extension identified (specimen E)</t>
  </si>
  <si>
    <t>Negative but close; carcinoma &lt;0.1 cm from the black inked posterior and blue inked anterior resection margins</t>
  </si>
  <si>
    <t>Surgical margins free of tumor</t>
  </si>
  <si>
    <t>single focus</t>
  </si>
  <si>
    <t>prelaryngeal delphian Level 1</t>
  </si>
  <si>
    <t>0/4</t>
  </si>
  <si>
    <t>classical, follicular variant, microcarcinomas</t>
  </si>
  <si>
    <t>Delphian, Left paratrachea</t>
  </si>
  <si>
    <t>1cm</t>
  </si>
  <si>
    <t>7 cm</t>
  </si>
  <si>
    <t>microcarcinoma with tall cell features</t>
  </si>
  <si>
    <t>classical, follicular variant, microcarcinoma</t>
  </si>
  <si>
    <t>Classical type with tall cell features</t>
  </si>
  <si>
    <t>invades :the extrathyroidal adipose tissue</t>
  </si>
  <si>
    <t>classical, microcarcinoma</t>
  </si>
  <si>
    <t>The largest tumor focus is encapsulated with focal capsular invasion</t>
  </si>
  <si>
    <t>lnvades: extrathyroidal adipose tissue, focal</t>
  </si>
  <si>
    <t>Multicentric</t>
  </si>
  <si>
    <t>0/1</t>
  </si>
  <si>
    <t>classical, tall and microcarcinoma variants</t>
  </si>
  <si>
    <t>papillary, classical type</t>
  </si>
  <si>
    <t>4.6 cm (Right lobe)</t>
  </si>
  <si>
    <t>Right paratracheal lymph node (fs)</t>
  </si>
  <si>
    <t>Classical type with oncocytic features</t>
  </si>
  <si>
    <t>Right tracheo-esophageal grove and pre-tracheal, Left trachea-esophageal grove node, Right neck nodes levels three and four</t>
  </si>
  <si>
    <t>5 (papillary microcarcinomas)</t>
  </si>
  <si>
    <t>Left lobe, perinodal (extracapsular) extension not Identified</t>
  </si>
  <si>
    <t>Papillary carcinoma, tall cell variant</t>
  </si>
  <si>
    <t>Invades:perithyroidal soft tissue and focally skeletal muscle</t>
  </si>
  <si>
    <t>Invades: extrathyroidal fibrous tissue, Focal</t>
  </si>
  <si>
    <t>follicular variant, infiltrative</t>
  </si>
  <si>
    <t>0.23 cm</t>
  </si>
  <si>
    <t>1.2c</t>
  </si>
  <si>
    <t>Right paratracheal, Right level three and four, Left neck level three and four</t>
  </si>
  <si>
    <t>Left paratracheal tissue, Left superior mediastinal tissue, Right paratracheal tissue</t>
  </si>
  <si>
    <t>0.5cm, 0.15cm, 0.6cm</t>
  </si>
  <si>
    <t>follicular and microcarcinoma variants, one with tall cell features</t>
  </si>
  <si>
    <t>Tumor foci range from 0.2 to 1 cm</t>
  </si>
  <si>
    <t>No capsular invasion in the encapsulated nodule</t>
  </si>
  <si>
    <t>One of the microcarcinoma invades extra-thyroid fibroadipose tissue</t>
  </si>
  <si>
    <t>TX</t>
  </si>
  <si>
    <t>&lt;0.9 cm</t>
  </si>
  <si>
    <t>Areas suggestive but not diagnostic (adjacent to the 0.8 cm microcarcinoma in the left lobe)</t>
  </si>
  <si>
    <t>[{'location': 'right', 'site': 'paratracheal, and prelaryngeal/delphian'}, {'location': 'right superior', 'site': 'mediastinal tissue'}, {'location': 'lateral to the right RLN', 'site': ''}]</t>
  </si>
  <si>
    <t>tall cell</t>
  </si>
  <si>
    <t>Tumor is present at the anterior margin</t>
  </si>
  <si>
    <t>Left paratracheal tissue, Greatest dimension is 0.5cm</t>
  </si>
  <si>
    <t>3 (separate foci)</t>
  </si>
  <si>
    <t>Pre-laryngeal level six</t>
  </si>
  <si>
    <t>[{'location': 'Delphian', 'site': 'delphian'}, {'location': 'Right paratracheal', 'site': 'right para-tracheal'}, {'location': 'Pre-tracheal tissue midline', 'site': 'pre-tracheal tissue midline'}]</t>
  </si>
  <si>
    <t>diffuse sclerosing</t>
  </si>
  <si>
    <t>Invades: fibroadipose tissue</t>
  </si>
  <si>
    <t>Microcarcinoma</t>
  </si>
  <si>
    <t>Two foci of vascular Invasion present.</t>
  </si>
  <si>
    <t>Surgical Margins: Free of tumor</t>
  </si>
  <si>
    <t>Tumor is present at the inked and cauterized margin</t>
  </si>
  <si>
    <t>[{'Location': 'Right', 'Site': 'neck level 5A', 'Level': '5A'}, {'Location': 'Right', 'Site': 'neck level 5-B', 'Level': '5-B'}, {'Location': 'Right', 'Site': 'neck level 4', 'Level': '4'}, {'Location': 'Right', 'Site': 'neck levels 2-A and level 3', 'Level': '2-A, 3'}, {'Location': 'Right paratracheal', 'Site': '', 'Level': ''}, {'Location': 'Left paratracheal', 'Site': '', 'Level': ''}]</t>
  </si>
  <si>
    <t>1.0cm</t>
  </si>
  <si>
    <t>[{'location': 'Right', 'site': 'paratracheal, and prelaryngeal/delphian', 'level': '1'}, {'location': 'Left', 'site': 'neck dissection level 3', 'level': '3'}, {'location': 'Left', 'site': 'neck dissection level 4', 'level': '4'}, {'location': 'Delphian', 'site': '', 'level': ''}]</t>
  </si>
  <si>
    <t>0.8cm,0.9cm,0.5cm,0.3cm</t>
  </si>
  <si>
    <t>0.9 cm (right lobe nodule)</t>
  </si>
  <si>
    <t>0.9 cm (for right lobe nodule)</t>
  </si>
  <si>
    <t>Delphian, central compartment, right para-esophageal</t>
  </si>
  <si>
    <t>Invades: perithyroid tissue</t>
  </si>
  <si>
    <t>3/18/2011</t>
  </si>
  <si>
    <t>Tumor is present</t>
  </si>
  <si>
    <t>Tumor invades in capsule</t>
  </si>
  <si>
    <t>2.5x2x2</t>
  </si>
  <si>
    <t>1 x 1 x 0.5 cm</t>
  </si>
  <si>
    <t>Tumor invades in capsule or vessel or benign tissue</t>
  </si>
  <si>
    <t>Present, extending into fibroadipose tissue and abutting skeletal muscle</t>
  </si>
  <si>
    <t>Tumor abuts resection margin</t>
  </si>
  <si>
    <t>Left neck, Level II: Periglandular and peritracheal</t>
  </si>
  <si>
    <t>Right, central, neck</t>
  </si>
  <si>
    <t>Left paratracheal, Left thyroid lobe</t>
  </si>
  <si>
    <t>Left paratracheal node</t>
  </si>
  <si>
    <t>Focally present, extending into fibroadipose tissue</t>
  </si>
  <si>
    <t>Classical (usual) and Follicular variant</t>
  </si>
  <si>
    <t>Unencapsulated, Non-invasive</t>
  </si>
  <si>
    <t>Oncocytic type</t>
  </si>
  <si>
    <t>left perithyroidal</t>
  </si>
  <si>
    <t>Left parathyroid</t>
  </si>
  <si>
    <t>classical (usual), columnar cell variant, follicular variant</t>
  </si>
  <si>
    <t>pT1 b</t>
  </si>
  <si>
    <t>pN1 a</t>
  </si>
  <si>
    <t>Angioinvasive and widely invasive classical variant with focal dedifferentiation (5%) and tall cell change (10%)</t>
  </si>
  <si>
    <t>Present, focal extent (less than 4 vessels)</t>
  </si>
  <si>
    <t>Less than 4</t>
  </si>
  <si>
    <t>Right jugular</t>
  </si>
  <si>
    <t>Papillary carcinoma, classical variant</t>
  </si>
  <si>
    <t>Angioinvasive poorly differentiated thyroid carcinoma</t>
  </si>
  <si>
    <t>papillary carcinoma, follicular variant</t>
  </si>
  <si>
    <t>6.3cm</t>
  </si>
  <si>
    <t>papillary, follicular variant</t>
  </si>
  <si>
    <t>classic</t>
  </si>
  <si>
    <t>papillary carcinoma, classical (usual)</t>
  </si>
  <si>
    <t>classical (usual), with hobnail cell change</t>
  </si>
  <si>
    <t>Left level 6, Right level 3, Bilateral neck level VI and VII, Level IIA, Level IIB, Level III, Level IV</t>
  </si>
  <si>
    <t>Papillary carcinoma, Warthin-like variant with focal follicular growth</t>
  </si>
  <si>
    <t>Not mentioned in the clinical note</t>
  </si>
  <si>
    <t>Papillary carcinoma, follicular variant, Papillary carcinoma, solid variant, Papillary carcinoma, other variant: trabecular</t>
  </si>
  <si>
    <t>Papillary carcinoma, classical (usual) and Papillary carcinoma, follicular variant</t>
  </si>
  <si>
    <t>follicular variant, classical (usual), papillary carcinoma, other with focal hobnail cell change</t>
  </si>
  <si>
    <t>Tumor Ca lar Invasion: Present, extent minimal</t>
  </si>
  <si>
    <t>classical (usual) and follicular variant</t>
  </si>
  <si>
    <t>classical (usual), follicular variant, microcarcinoma (occult, small or microscopic) variant, oncocytic follicular variant</t>
  </si>
  <si>
    <t>Unencapsulated, Locally invasive</t>
  </si>
  <si>
    <t>Left paratracheal node, Left neck level four</t>
  </si>
  <si>
    <t>with focal tall cell change (5%)</t>
  </si>
  <si>
    <t>Angioinvasive classical variant papillary carcinoma, follicular variant papillary carcinoma</t>
  </si>
  <si>
    <t>classical (usual), follicular</t>
  </si>
  <si>
    <t>&lt;4</t>
  </si>
  <si>
    <t>4.8cm</t>
  </si>
  <si>
    <t>Warthin-like variant with focal tall cell (&lt;10%) and hobnail cell change (&lt;20%)</t>
  </si>
  <si>
    <t>Right para-tracheal nodes</t>
  </si>
  <si>
    <t>classical (usual) and follicular variant with focal tall cell change</t>
  </si>
  <si>
    <t>Papillary carcinoma, classical (usual), Papillary carcinoma, follicular variant, Papillary carcinoma, other variant with focal tall cell change (&lt;5%)</t>
  </si>
  <si>
    <t>follicular variant with oncocytic change, classical (usual), other with focal tall cell change (&lt;10%) and Warthin-like change</t>
  </si>
  <si>
    <t>Cribriform without morules</t>
  </si>
  <si>
    <t>Encapsulated follicular variant with focal classical architecture</t>
  </si>
  <si>
    <t>Left, Level III, IV, and V, cervical</t>
  </si>
  <si>
    <t>with focal tall cell features</t>
  </si>
  <si>
    <t>Present (involved by invasive carcinoma)</t>
  </si>
  <si>
    <t>Present (minimal extrathyroidal extension into left inferior pole parathyroid gland)</t>
  </si>
  <si>
    <t>pretracheal, paratracheal, and prelaryngeal/Delphian (level VI)</t>
  </si>
  <si>
    <t>Focally involved</t>
  </si>
  <si>
    <t>Minimal extrathyroidal extension</t>
  </si>
  <si>
    <t>Focally involved by invasive carcinoma, left inferior pole</t>
  </si>
  <si>
    <t>pretracheal, paratracheal, and prelaryngeal/Delphian (Level VI)</t>
  </si>
  <si>
    <t>5.5 cm (isthmus and left thyroid lobe)</t>
  </si>
  <si>
    <t>Left lobe</t>
  </si>
  <si>
    <t>Tumor extends close to resections margins, distance of invasive carcinoma from nearest margin: less than 1.0 mm, Specify margin: Anterior and posterior</t>
  </si>
  <si>
    <t>Tumor extends close to resections margins</t>
  </si>
  <si>
    <t>Papillary carcinoma with focal solid areas</t>
  </si>
  <si>
    <t>Encapsulated</t>
  </si>
  <si>
    <t>Right anterior Level III</t>
  </si>
  <si>
    <t>4.5 x 3.0 x 3.0 CM</t>
  </si>
  <si>
    <t>Cannot be identified</t>
  </si>
  <si>
    <t>Margins negative</t>
  </si>
  <si>
    <t>pN1</t>
  </si>
  <si>
    <t>Classical Variant</t>
  </si>
  <si>
    <t>Distance of invasive carcinoma to closest margin: &lt;1 mm</t>
  </si>
  <si>
    <t>Classical variant</t>
  </si>
  <si>
    <t>Classical (usual) (60%) and Follicular variant (40%)</t>
  </si>
  <si>
    <t>Margins uninvolved by carcinoma (within 1 mm)</t>
  </si>
  <si>
    <t>Papillary thyroid carcinoma, follicular variant</t>
  </si>
  <si>
    <t>Positive (R1)</t>
  </si>
  <si>
    <t>0.9 cm, 0.5 cm</t>
  </si>
  <si>
    <t>6.5 x 4.5 x 3.8 cm, 52 g (for right lobe)</t>
  </si>
  <si>
    <t>Left central neck, level 6</t>
  </si>
  <si>
    <t>3.1 x 1.5 x 1.1 cm</t>
  </si>
  <si>
    <t>Margins uninvolved by carcinoma: Peripheral</t>
  </si>
  <si>
    <t>Level 2-4, Level IV</t>
  </si>
  <si>
    <t>Positive in the right lobe.</t>
  </si>
  <si>
    <t>Papillary carcinoma, papillary and follicular variant</t>
  </si>
  <si>
    <t>Margins of resection: Extremely close, less than 0.5 mm</t>
  </si>
  <si>
    <t>Right inferior level, Right anterior paratracheal, Right superior parathyroid</t>
  </si>
  <si>
    <t>6.8 cm</t>
  </si>
  <si>
    <t>Extensive (4 or more)</t>
  </si>
  <si>
    <t>Lymph-Vascular Invasion, EXTRATHYROIDAL EXTENSION: Present, Minimal</t>
  </si>
  <si>
    <t>Left, central compartment nodes, right paratracheal lymph nodes, anterior mediastinal contents, right neck contents (anterior), right posterior neck contents, left anterior neck contents, left posterior neck contents</t>
  </si>
  <si>
    <t>Anterior mediastinum</t>
  </si>
  <si>
    <t>Left, Level VI (pretracheal, paratracheal and prelaryngeal/Delphian)</t>
  </si>
  <si>
    <t>Right: Level VII, Left: Levels I, II, III, IV, V or retropharyngeal or superior mediastinal lymph nodes</t>
  </si>
  <si>
    <t>Left upper lobe</t>
  </si>
  <si>
    <t>Central Neck Contents</t>
  </si>
  <si>
    <t>Tumor is present focally at black Inked anterior margin</t>
  </si>
  <si>
    <t>pretracheal, paratracheal and prelaryngeal/Delphian lymph nodes</t>
  </si>
  <si>
    <t>CLASSICAL VARIANT</t>
  </si>
  <si>
    <t>NOT APPLICABLE</t>
  </si>
  <si>
    <t>Follicular variant of papillary</t>
  </si>
  <si>
    <t>1.5 x 2.2 x 5.0</t>
  </si>
  <si>
    <t>0.6cm,0.7cm</t>
  </si>
  <si>
    <t>3b</t>
  </si>
  <si>
    <t>1b</t>
  </si>
  <si>
    <t>0</t>
  </si>
  <si>
    <t>II</t>
  </si>
  <si>
    <t>2</t>
  </si>
  <si>
    <t>X</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</si>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</sst>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46">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 fontId="0" fillId="0" borderId="0" xfId="0" applyNumberFormat="1"/>
    <xf numFmtId="0" fontId="0" fillId="0" borderId="1" xfId="0" applyBorder="1" applyAlignment="1">
      <alignment horizontal="center"/>
    </xf>
    <xf numFmtId="1" fontId="7" fillId="0" borderId="14" xfId="0" applyNumberFormat="1" applyFont="1" applyBorder="1" applyAlignment="1">
      <alignment horizontal="center" vertical="center" wrapText="1"/>
    </xf>
    <xf numFmtId="0" fontId="0" fillId="0" borderId="4" xfId="0" applyBorder="1" applyAlignment="1">
      <alignment horizontal="center"/>
    </xf>
    <xf numFmtId="0" fontId="0" fillId="0" borderId="14" xfId="0" applyBorder="1" applyAlignment="1">
      <alignment horizont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2" fontId="0" fillId="0" borderId="1" xfId="0" applyNumberFormat="1" applyBorder="1"/>
    <xf numFmtId="0" fontId="5" fillId="0" borderId="1" xfId="0" applyFont="1" applyBorder="1"/>
    <xf numFmtId="0" fontId="0" fillId="0" borderId="14" xfId="0" applyBorder="1"/>
    <xf numFmtId="0" fontId="0" fillId="0" borderId="2" xfId="0" applyBorder="1" applyAlignment="1">
      <alignment horizontal="center"/>
    </xf>
    <xf numFmtId="0" fontId="0" fillId="0" borderId="0" xfId="0" applyAlignment="1">
      <alignment horizontal="left"/>
    </xf>
    <xf numFmtId="164" fontId="0" fillId="0" borderId="0" xfId="5" applyNumberFormat="1" applyFont="1"/>
    <xf numFmtId="0" fontId="0" fillId="0" borderId="3" xfId="0" applyBorder="1" applyAlignment="1">
      <alignment horizontal="center"/>
    </xf>
    <xf numFmtId="0" fontId="0" fillId="0" borderId="15" xfId="0" applyBorder="1" applyAlignment="1">
      <alignment horizontal="center"/>
    </xf>
    <xf numFmtId="0" fontId="0" fillId="0" borderId="15" xfId="0" applyBorder="1"/>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5" fillId="0" borderId="2" xfId="0" applyFont="1" applyFill="1" applyBorder="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center"/>
    </xf>
    <xf numFmtId="0" fontId="5" fillId="0" borderId="2" xfId="0" applyFont="1" applyFill="1" applyBorder="1" applyAlignment="1">
      <alignment horizontal="center"/>
    </xf>
    <xf numFmtId="0" fontId="5" fillId="0" borderId="15" xfId="0" applyFont="1" applyFill="1" applyBorder="1" applyAlignment="1">
      <alignment horizontal="center"/>
    </xf>
    <xf numFmtId="0" fontId="5" fillId="0" borderId="3"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299"/>
  <sheetViews>
    <sheetView tabSelected="1" zoomScale="70" zoomScaleNormal="70" workbookViewId="0">
      <pane xSplit="1" topLeftCell="AB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5.6640625" hidden="1" customWidth="1"/>
    <col min="12" max="12" width="23.73046875" hidden="1" customWidth="1"/>
    <col min="13" max="13" width="14.73046875" customWidth="1"/>
    <col min="14" max="14" width="98.06640625" bestFit="1" customWidth="1"/>
    <col min="15" max="15" width="53.86328125" bestFit="1" customWidth="1"/>
    <col min="16" max="16" width="79.3984375" hidden="1" customWidth="1"/>
    <col min="17" max="17" width="44.33203125" hidden="1" customWidth="1"/>
    <col min="18" max="18" width="10.9296875" customWidth="1"/>
    <col min="19" max="19" width="7.59765625" bestFit="1" customWidth="1"/>
    <col min="20" max="20" width="17.53125" bestFit="1" customWidth="1"/>
    <col min="21" max="21" width="29.86328125" customWidth="1"/>
    <col min="22" max="22" width="21"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06640625" customWidth="1"/>
    <col min="40" max="40" width="10.9296875" customWidth="1"/>
    <col min="41" max="44" width="9.3984375" customWidth="1"/>
    <col min="45" max="45" width="10.06640625" customWidth="1"/>
  </cols>
  <sheetData>
    <row r="1" spans="1:46">
      <c r="A1" s="31" t="s">
        <v>701</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29" t="s">
        <v>700</v>
      </c>
      <c r="AF1" s="30"/>
      <c r="AG1" s="30"/>
      <c r="AH1" s="30"/>
      <c r="AI1" s="30"/>
      <c r="AJ1" s="29" t="s">
        <v>153</v>
      </c>
      <c r="AK1" s="30"/>
      <c r="AL1" s="30"/>
      <c r="AM1" s="30"/>
      <c r="AN1" s="30"/>
      <c r="AO1" s="29" t="s">
        <v>706</v>
      </c>
      <c r="AP1" s="30"/>
      <c r="AQ1" s="30"/>
      <c r="AR1" s="30"/>
      <c r="AS1" s="32"/>
    </row>
    <row r="2" spans="1:46" ht="28.15">
      <c r="A2" s="3" t="s">
        <v>154</v>
      </c>
      <c r="B2" s="45" t="s">
        <v>155</v>
      </c>
      <c r="C2" s="3" t="s">
        <v>156</v>
      </c>
      <c r="D2" s="3" t="s">
        <v>157</v>
      </c>
      <c r="E2" s="3" t="s">
        <v>158</v>
      </c>
      <c r="F2" s="3" t="s">
        <v>0</v>
      </c>
      <c r="G2" s="3" t="s">
        <v>159</v>
      </c>
      <c r="H2" s="3" t="s">
        <v>1</v>
      </c>
      <c r="I2" s="3" t="s">
        <v>2</v>
      </c>
      <c r="J2" s="3" t="s">
        <v>3</v>
      </c>
      <c r="K2" s="3" t="s">
        <v>160</v>
      </c>
      <c r="L2" s="3" t="s">
        <v>704</v>
      </c>
      <c r="M2" s="18" t="s">
        <v>705</v>
      </c>
      <c r="N2" s="3" t="s">
        <v>4</v>
      </c>
      <c r="O2" s="3" t="s">
        <v>5</v>
      </c>
      <c r="P2" s="3" t="s">
        <v>161</v>
      </c>
      <c r="Q2" s="4" t="s">
        <v>702</v>
      </c>
      <c r="R2" s="18" t="s">
        <v>703</v>
      </c>
      <c r="S2" s="3" t="s">
        <v>6</v>
      </c>
      <c r="T2" s="3" t="s">
        <v>162</v>
      </c>
      <c r="U2" s="3" t="s">
        <v>7</v>
      </c>
      <c r="V2" s="4" t="s">
        <v>163</v>
      </c>
      <c r="W2" s="3" t="s">
        <v>8</v>
      </c>
      <c r="X2" s="3" t="s">
        <v>169</v>
      </c>
      <c r="Y2" s="3" t="s">
        <v>9</v>
      </c>
      <c r="Z2" s="3" t="s">
        <v>10</v>
      </c>
      <c r="AA2" s="3" t="s">
        <v>164</v>
      </c>
      <c r="AB2" s="3" t="s">
        <v>11</v>
      </c>
      <c r="AC2" s="3" t="s">
        <v>170</v>
      </c>
      <c r="AD2" s="5"/>
      <c r="AE2" s="7" t="s">
        <v>165</v>
      </c>
      <c r="AF2" s="10" t="s">
        <v>166</v>
      </c>
      <c r="AG2" s="6" t="s">
        <v>167</v>
      </c>
      <c r="AH2" s="6" t="s">
        <v>12</v>
      </c>
      <c r="AI2" s="10" t="s">
        <v>168</v>
      </c>
      <c r="AJ2" s="7" t="s">
        <v>165</v>
      </c>
      <c r="AK2" s="10" t="s">
        <v>166</v>
      </c>
      <c r="AL2" s="10" t="s">
        <v>167</v>
      </c>
      <c r="AM2" s="10" t="s">
        <v>12</v>
      </c>
      <c r="AN2" s="10" t="s">
        <v>168</v>
      </c>
      <c r="AO2" s="7" t="s">
        <v>165</v>
      </c>
      <c r="AP2" s="10" t="s">
        <v>166</v>
      </c>
      <c r="AQ2" s="10" t="s">
        <v>167</v>
      </c>
      <c r="AR2" s="10" t="s">
        <v>12</v>
      </c>
      <c r="AS2" s="14" t="s">
        <v>168</v>
      </c>
      <c r="AT2" s="11"/>
    </row>
    <row r="3" spans="1:46">
      <c r="A3" t="str">
        <f>'Model output'!A2</f>
        <v>TCGA-4C-A93U</v>
      </c>
      <c r="B3" s="33">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 si="0">IF(OR(G3&lt;&gt;"",AND(J3&lt;&gt;"",ISNUMBER(J3),J3&gt;0),AND(M3&lt;&gt;"",M3&gt;0)),"positive","negative")</f>
        <v>positive</v>
      </c>
      <c r="G3" s="28"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output'!G2)),AND(ISNUMBER(SEARCH("2",'Model output'!G2)),NOT(ISNUMBER(SEARCH("1 of 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output'!H2="","negative",IF(OR(ISNUMBER(SEARCH("lymph node",'Model output'!H2)),ISNUMBER(SEARCH("gland",'Model output'!H2)),ISNUMBER(SEARCH("lobe",'Model output'!H2)),ISNUMBER(SEARCH("isthmus",'Model output'!H2)),ISNUMBER(SEARCH("mediastinum",'Model output'!H2)),ISNUMBER(SEARCH("Not mentioned",'Model output'!H2)), ISNUMBER(SEARCH("Not applicable",'Model output'!H2)), ISNUMBER(SEARCH("paratracheal",'Model output'!H2)),ISNUMBER(SEARCH("fibroadipose tissue",'Model output'!H2)),ISNUMBER(SEARCH("thyroid node",'Model output'!H2)),ISNUMBER(SEARCH("skeletal muscle",'Model output'!H2)),ISNUMBER(SEARCH("right",'Model output'!H2)),ISNUMBER(SEARCH("left",'Model output'!H2)),ISNUMBER(SEARCH("Not specified",'Model output'!H2))),"negative","positive"))</f>
        <v>negative</v>
      </c>
      <c r="I3">
        <f>IF(OR('Model output'!I2="",'Model output'!I2="Not answered",'Model output'!I2="Not mentioned"),"",IF(ISNUMBER('Model output'!I2),'Model output'!I2,1))</f>
        <v>13</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1</v>
      </c>
      <c r="K3" t="str" cm="1">
        <f t="array" ref="K3">IF(COUNT(FIND({0,1,2,3,4,5,6,7,8,9},'Model output'!K2))&gt;0,'Model output'!K2,"")</f>
        <v>0.4 cm</v>
      </c>
      <c r="L3" s="8" t="str">
        <f t="shared" ref="L3:L66" si="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3,"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 t="shared" ref="Q3:Q66" si="2">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3,"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"largest", ""), "upper", ""), "left", ""), "right", ""), "Left", ""), "Right", ""), "middle", ""), "for", ""), "Up to", ""), "up to", ","), "range from", ""), "Not mentioned", ""), "entire", ""), "and is", ""), "is", ""), "in", ""), "In", ""), "and", ","), "(", ""), ")", ""), "A", ""), "B", ""), "x", ","), ":", ""), "focus", ""), "multiple", ""), "g", ""), "to", ","), "/", ""), "less than", ""), "&lt;",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7" t="str">
        <f>IF('Model output'!S2="","",'Model output'!S2)</f>
        <v>Present, extensive</v>
      </c>
      <c r="Y3" t="str">
        <f>IF(OR('Model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1" t="str">
        <f>IF(OR('Model output'!V2="", 'Model output'!V2="No", AND(ISERROR(SEARCH("Positive",'Model output'!V2)), ISNUMBER(SEARCH("Negative",'Model output'!V2))), AND(ISNUMBER(SEARCH("Uninvolved",'Model output'!V2)),NOT(ISNUMBER(SEARCH("margins involved",'Model output'!V2)))), ISNUMBER(SEARCH("not involved",'Model output'!V2)), ISNUMBER(SEARCH("None",'Model output'!V2)), ISNUMBER(SEARCH("Free",'Model output'!V2)), ISNUMBER(SEARCH("1 mm",'Model output'!V2)), ISNUMBER(SEARCH("0.1 CM",'Model output'!V2)), ISNUMBER(SEARCH("less than 0.2 mm",'Model output'!V2)), ISNUMBER(SEARCH("less than 0.5 mm",'Model output'!V2)), ISNUMBER(SEARCH("less than 1.0 mm",'Model output'!V2)), ISNUMBER(SEARCH("noted very close",'Model output'!V2)), ISNUMBER(SEARCH("abut",'Model output'!V2)), ISNUMBER(SEARCH("not mentioned",'Model output'!V2)), ISNUMBER(SEARCH("Cannot be assessed",'Model output'!V2)), ISNUMBER(SEARCH("Lymphocyte invasion - present",'Model output'!V2))), "negative", "positive")</f>
        <v>positive</v>
      </c>
      <c r="AE3" s="35"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6" t="str">
        <f t="shared" ref="AF3:AF66"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6" t="str">
        <f t="shared" ref="AG3:AG66" si="4">IF(AND(ISNUMBER(J3),J3&gt;0),
IF(G3="lateral", "1b", "1a"),"0")</f>
        <v>1b</v>
      </c>
      <c r="AH3" s="36" t="str">
        <f>IF(OR(H3="unknown"),"x",IF(H3="negative","0","1"))</f>
        <v>0</v>
      </c>
      <c r="AI3" s="37" t="str">
        <f>IF(AND(B3&lt;55,AH3="0"),"I",
IF(AND(B3&lt;55,AH3="1"),"II",
IF(AH3="1","IVB",
IF(AND(AF3="4b",AH3="0"),"IVA",
IF(AND(AF3="4a",AH3="0"),"III",
IF(AND(OR(AF3="3a",AF3="3b",AF3="3"),AH3="0"),"II",
IF(AND(AF3="2",OR(AG3="1",AG3="1a",AG3="1b"),AH3="0"),"II",
IF(AND(OR(AF3="1a",AF3="1b",AF3="1"),OR(AG3="1",AG3="1a",AG3="1b"),AH3="0"),"II","I"
))))))))</f>
        <v>II</v>
      </c>
      <c r="AJ3" s="38" t="s">
        <v>707</v>
      </c>
      <c r="AK3" s="39" t="s">
        <v>939</v>
      </c>
      <c r="AL3" s="39" t="s">
        <v>940</v>
      </c>
      <c r="AM3" s="39" t="s">
        <v>941</v>
      </c>
      <c r="AN3" s="37" t="s">
        <v>942</v>
      </c>
      <c r="AO3" s="23">
        <f t="shared" ref="AO3:AO66" si="5">IF(AE3=AJ3,1,0)</f>
        <v>1</v>
      </c>
      <c r="AP3" s="27">
        <f t="shared" ref="AP3:AP66" si="6">IF(AF3=AK3, 1, IF(AND(AF3="x", AK3="0"), 1, IF(AND(AF3="0", AK3="x"), 1, 0)))</f>
        <v>1</v>
      </c>
      <c r="AQ3" s="27">
        <f t="shared" ref="AQ3:AQ66" si="7">IF(AG3=AL3, 1, IF(AND(AG3="x", AL3="0"), 1, IF(AND(AG3="0", AL3="x"), 1, 0)))</f>
        <v>1</v>
      </c>
      <c r="AR3" s="27">
        <f t="shared" ref="AR3:AR66" si="8">IF(AH3=AM3, 1, IF(AND(AH3="x", AM3="0"), 1, IF(AND(AH3="0", AM3="x"), 1, 0)))</f>
        <v>1</v>
      </c>
      <c r="AS3" s="15">
        <f t="shared" ref="AS3:AS66" si="9">IF(AI3=AN3,1,0)</f>
        <v>1</v>
      </c>
      <c r="AT3" s="1"/>
    </row>
    <row r="4" spans="1:46">
      <c r="A4" t="str">
        <f>'Model output'!A3</f>
        <v>TCGA-BJ-A0Z9</v>
      </c>
      <c r="B4" s="33">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ref="F4:F67"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output'!G3)),AND(ISNUMBER(SEARCH("2",'Model output'!G3)),NOT(ISNUMBER(SEARCH("1 of 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output'!H3)),ISNUMBER(SEARCH("gland",'Model output'!H3)),ISNUMBER(SEARCH("lobe",'Model output'!H3)),ISNUMBER(SEARCH("isthmus",'Model output'!H3)),ISNUMBER(SEARCH("mediastinum",'Model output'!H3)),ISNUMBER(SEARCH("Not mentioned",'Model output'!H3)), ISNUMBER(SEARCH("Not applicable",'Model output'!H3)), ISNUMBER(SEARCH("paratracheal",'Model output'!H3)),ISNUMBER(SEARCH("fibroadipose tissue",'Model output'!H3)),ISNUMBER(SEARCH("thyroid node",'Model output'!H3)),ISNUMBER(SEARCH("skeletal muscle",'Model output'!H3)),ISNUMBER(SEARCH("right",'Model output'!H3)),ISNUMBER(SEARCH("left",'Model output'!H3)),ISNUMBER(SEARCH("Not specified",'Model output'!H3))),"negative","positive"))</f>
        <v>negative</v>
      </c>
      <c r="I4">
        <f>IF(OR('Model output'!I3="",'Model output'!I3="Not answered",'Model output'!I3="Not mentioned"),"",IF(ISNUMBER('Model output'!I3),'Model output'!I3,1))</f>
        <v>6</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s="8"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 variant</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7" t="str">
        <f>IF('Model output'!S3="","",'Model output'!S3)</f>
        <v>Present</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1" t="str">
        <f>IF(OR('Model output'!V3="", 'Model output'!V3="No", AND(ISERROR(SEARCH("Positive",'Model output'!V3)), ISNUMBER(SEARCH("Negative",'Model output'!V3))), AND(ISNUMBER(SEARCH("Uninvolved",'Model output'!V3)),NOT(ISNUMBER(SEARCH("margins involved",'Model output'!V3)))), ISNUMBER(SEARCH("not involved",'Model output'!V3)), ISNUMBER(SEARCH("None",'Model output'!V3)), ISNUMBER(SEARCH("Free",'Model output'!V3)), ISNUMBER(SEARCH("1 mm",'Model output'!V3)), ISNUMBER(SEARCH("0.1 CM",'Model output'!V3)), ISNUMBER(SEARCH("less than 0.2 mm",'Model output'!V3)), ISNUMBER(SEARCH("less than 0.5 mm",'Model output'!V3)), ISNUMBER(SEARCH("less than 1.0 mm",'Model output'!V3)), ISNUMBER(SEARCH("noted very close",'Model output'!V3)), ISNUMBER(SEARCH("abut",'Model output'!V3)), ISNUMBER(SEARCH("not mentioned",'Model output'!V3)), ISNUMBER(SEARCH("Cannot be assessed",'Model output'!V3)), ISNUMBER(SEARCH("Lymphocyte invasion - present",'Model output'!V3))), "negative", "positive")</f>
        <v>positive</v>
      </c>
      <c r="AE4" s="35"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6" t="str">
        <f t="shared" si="3"/>
        <v>2</v>
      </c>
      <c r="AG4" s="36" t="str">
        <f t="shared" si="4"/>
        <v>0</v>
      </c>
      <c r="AH4" s="36" t="str">
        <f t="shared" ref="AH4:AH67" si="11">IF(OR(H4="unknown"),"x",IF(H4="negative","0","1"))</f>
        <v>0</v>
      </c>
      <c r="AI4" s="37" t="str">
        <f t="shared" ref="AI4:AI67" si="12">IF(AND(B4&lt;55,AH4="0"),"I",
IF(AND(B4&lt;55,AH4="1"),"II",
IF(AH4="1","IVB",
IF(AND(AF4="4b",AH4="0"),"IVA",
IF(AND(AF4="4a",AH4="0"),"III",
IF(AND(OR(AF4="3a",AF4="3b",AF4="3"),AH4="0"),"II",
IF(AND(AF4="2",OR(AG4="1",AG4="1a",AG4="1b"),AH4="0"),"II",
IF(AND(OR(AF4="1a",AF4="1b",AF4="1"),OR(AG4="1",AG4="1a",AG4="1b"),AH4="0"),"II","I"
))))))))</f>
        <v>I</v>
      </c>
      <c r="AJ4" s="38" t="s">
        <v>707</v>
      </c>
      <c r="AK4" s="37" t="s">
        <v>943</v>
      </c>
      <c r="AL4" s="37" t="s">
        <v>941</v>
      </c>
      <c r="AM4" s="37" t="s">
        <v>944</v>
      </c>
      <c r="AN4" s="37" t="s">
        <v>64</v>
      </c>
      <c r="AO4" s="23">
        <f t="shared" si="5"/>
        <v>1</v>
      </c>
      <c r="AP4" s="1">
        <f t="shared" si="6"/>
        <v>1</v>
      </c>
      <c r="AQ4" s="1">
        <f t="shared" si="7"/>
        <v>1</v>
      </c>
      <c r="AR4" s="1">
        <f t="shared" si="8"/>
        <v>1</v>
      </c>
      <c r="AS4" s="15">
        <f t="shared" si="9"/>
        <v>1</v>
      </c>
      <c r="AT4" s="1"/>
    </row>
    <row r="5" spans="1:46">
      <c r="A5" t="str">
        <f>'Model output'!A4</f>
        <v>TCGA-BJ-A0ZA</v>
      </c>
      <c r="B5" s="33">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output'!G4)),AND(ISNUMBER(SEARCH("2",'Model output'!G4)),NOT(ISNUMBER(SEARCH("1 of 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output'!H4)),ISNUMBER(SEARCH("gland",'Model output'!H4)),ISNUMBER(SEARCH("lobe",'Model output'!H4)),ISNUMBER(SEARCH("isthmus",'Model output'!H4)),ISNUMBER(SEARCH("mediastinum",'Model output'!H4)),ISNUMBER(SEARCH("Not mentioned",'Model output'!H4)), ISNUMBER(SEARCH("Not applicable",'Model output'!H4)), ISNUMBER(SEARCH("paratracheal",'Model output'!H4)),ISNUMBER(SEARCH("fibroadipose tissue",'Model output'!H4)),ISNUMBER(SEARCH("thyroid node",'Model output'!H4)),ISNUMBER(SEARCH("skeletal muscle",'Model output'!H4)),ISNUMBER(SEARCH("right",'Model output'!H4)),ISNUMBER(SEARCH("left",'Model output'!H4)),ISNUMBER(SEARCH("Not specified",'Model output'!H4))),"negative","positive"))</f>
        <v>negative</v>
      </c>
      <c r="I5">
        <f>IF(OR('Model output'!I4="",'Model output'!I4="Not answered",'Model output'!I4="Not mentioned"),"",IF(ISNUMBER('Model output'!I4),'Model output'!I4,1))</f>
        <v>2</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s="8"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3 cm</v>
      </c>
      <c r="Q5" t="str">
        <f t="shared" si="2"/>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7" t="str">
        <f>IF('Model output'!S4="","",'Model output'!S4)</f>
        <v>Absent</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1" t="str">
        <f>IF(OR('Model output'!V4="", 'Model output'!V4="No", AND(ISERROR(SEARCH("Positive",'Model output'!V4)), ISNUMBER(SEARCH("Negative",'Model output'!V4))), AND(ISNUMBER(SEARCH("Uninvolved",'Model output'!V4)),NOT(ISNUMBER(SEARCH("margins involved",'Model output'!V4)))), ISNUMBER(SEARCH("not involved",'Model output'!V4)), ISNUMBER(SEARCH("None",'Model output'!V4)), ISNUMBER(SEARCH("Free",'Model output'!V4)), ISNUMBER(SEARCH("1 mm",'Model output'!V4)), ISNUMBER(SEARCH("0.1 CM",'Model output'!V4)), ISNUMBER(SEARCH("less than 0.2 mm",'Model output'!V4)), ISNUMBER(SEARCH("less than 0.5 mm",'Model output'!V4)), ISNUMBER(SEARCH("less than 1.0 mm",'Model output'!V4)), ISNUMBER(SEARCH("noted very close",'Model output'!V4)), ISNUMBER(SEARCH("abut",'Model output'!V4)), ISNUMBER(SEARCH("not mentioned",'Model output'!V4)), ISNUMBER(SEARCH("Cannot be assessed",'Model output'!V4)), ISNUMBER(SEARCH("Lymphocyte invasion - present",'Model output'!V4))), "negative", "positive")</f>
        <v>negative</v>
      </c>
      <c r="AE5" s="35"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6" t="str">
        <f t="shared" si="3"/>
        <v>2</v>
      </c>
      <c r="AG5" s="36" t="str">
        <f t="shared" si="4"/>
        <v>0</v>
      </c>
      <c r="AH5" s="36" t="str">
        <f t="shared" si="11"/>
        <v>0</v>
      </c>
      <c r="AI5" s="37" t="str">
        <f t="shared" si="12"/>
        <v>I</v>
      </c>
      <c r="AJ5" s="38" t="s">
        <v>709</v>
      </c>
      <c r="AK5" s="37" t="s">
        <v>943</v>
      </c>
      <c r="AL5" s="37" t="s">
        <v>941</v>
      </c>
      <c r="AM5" s="37" t="s">
        <v>944</v>
      </c>
      <c r="AN5" s="37" t="s">
        <v>64</v>
      </c>
      <c r="AO5" s="23">
        <f t="shared" ca="1" si="5"/>
        <v>1</v>
      </c>
      <c r="AP5" s="1">
        <f t="shared" si="6"/>
        <v>1</v>
      </c>
      <c r="AQ5" s="1">
        <f t="shared" si="7"/>
        <v>1</v>
      </c>
      <c r="AR5" s="1">
        <f t="shared" si="8"/>
        <v>1</v>
      </c>
      <c r="AS5" s="15">
        <f t="shared" si="9"/>
        <v>1</v>
      </c>
      <c r="AT5" s="1"/>
    </row>
    <row r="6" spans="1:46">
      <c r="A6" t="str">
        <f>'Model output'!A5</f>
        <v>TCGA-BJ-A0ZC</v>
      </c>
      <c r="B6" s="33">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output'!G5)),AND(ISNUMBER(SEARCH("2",'Model output'!G5)),NOT(ISNUMBER(SEARCH("1 of 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output'!H5)),ISNUMBER(SEARCH("gland",'Model output'!H5)),ISNUMBER(SEARCH("lobe",'Model output'!H5)),ISNUMBER(SEARCH("isthmus",'Model output'!H5)),ISNUMBER(SEARCH("mediastinum",'Model output'!H5)),ISNUMBER(SEARCH("Not mentioned",'Model output'!H5)), ISNUMBER(SEARCH("Not applicable",'Model output'!H5)), ISNUMBER(SEARCH("paratracheal",'Model output'!H5)),ISNUMBER(SEARCH("fibroadipose tissue",'Model output'!H5)),ISNUMBER(SEARCH("thyroid node",'Model output'!H5)),ISNUMBER(SEARCH("skeletal muscle",'Model output'!H5)),ISNUMBER(SEARCH("right",'Model output'!H5)),ISNUMBER(SEARCH("left",'Model output'!H5)),ISNUMBER(SEARCH("Not specified",'Model output'!H5))),"negative","positive"))</f>
        <v>negative</v>
      </c>
      <c r="I6" t="str">
        <f>IF(OR('Model output'!I5="",'Model output'!I5="Not answered",'Model output'!I5="Not mentioned"),"",IF(ISNUMBER('Model output'!I5),'Model output'!I5,1))</f>
        <v/>
      </c>
      <c r="J6" t="str">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
      </c>
      <c r="K6" t="str" cm="1">
        <f t="array" ref="K6">IF(COUNT(FIND({0,1,2,3,4,5,6,7,8,9},'Model output'!K5))&gt;0,'Model output'!K5,"")</f>
        <v/>
      </c>
      <c r="L6" s="8"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 Variant</v>
      </c>
      <c r="P6" t="str">
        <f>IF('Model output'!N5="","",'Model output'!N5)</f>
        <v>0.4 cm</v>
      </c>
      <c r="Q6" t="str">
        <f t="shared" si="2"/>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7" t="str">
        <f>IF('Model output'!S5="","",'Model output'!S5)</f>
        <v>Absent</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1" t="str">
        <f>IF(OR('Model output'!V5="", 'Model output'!V5="No", AND(ISERROR(SEARCH("Positive",'Model output'!V5)), ISNUMBER(SEARCH("Negative",'Model output'!V5))), AND(ISNUMBER(SEARCH("Uninvolved",'Model output'!V5)),NOT(ISNUMBER(SEARCH("margins involved",'Model output'!V5)))), ISNUMBER(SEARCH("not involved",'Model output'!V5)), ISNUMBER(SEARCH("None",'Model output'!V5)), ISNUMBER(SEARCH("Free",'Model output'!V5)), ISNUMBER(SEARCH("1 mm",'Model output'!V5)), ISNUMBER(SEARCH("0.1 CM",'Model output'!V5)), ISNUMBER(SEARCH("less than 0.2 mm",'Model output'!V5)), ISNUMBER(SEARCH("less than 0.5 mm",'Model output'!V5)), ISNUMBER(SEARCH("less than 1.0 mm",'Model output'!V5)), ISNUMBER(SEARCH("noted very close",'Model output'!V5)), ISNUMBER(SEARCH("abut",'Model output'!V5)), ISNUMBER(SEARCH("not mentioned",'Model output'!V5)), ISNUMBER(SEARCH("Cannot be assessed",'Model output'!V5)), ISNUMBER(SEARCH("Lymphocyte invasion - present",'Model output'!V5))), "negative", "positive")</f>
        <v>negative</v>
      </c>
      <c r="AE6" s="35"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6" t="str">
        <f t="shared" si="3"/>
        <v>1a</v>
      </c>
      <c r="AG6" s="36" t="str">
        <f t="shared" si="4"/>
        <v>0</v>
      </c>
      <c r="AH6" s="36" t="str">
        <f t="shared" si="11"/>
        <v>0</v>
      </c>
      <c r="AI6" s="37" t="str">
        <f t="shared" si="12"/>
        <v>I</v>
      </c>
      <c r="AJ6" s="38" t="s">
        <v>709</v>
      </c>
      <c r="AK6" s="37" t="s">
        <v>615</v>
      </c>
      <c r="AL6" s="37" t="s">
        <v>944</v>
      </c>
      <c r="AM6" s="37" t="s">
        <v>944</v>
      </c>
      <c r="AN6" s="37" t="s">
        <v>64</v>
      </c>
      <c r="AO6" s="23">
        <f t="shared" ca="1" si="5"/>
        <v>1</v>
      </c>
      <c r="AP6" s="1">
        <f t="shared" si="6"/>
        <v>1</v>
      </c>
      <c r="AQ6" s="1">
        <f t="shared" si="7"/>
        <v>1</v>
      </c>
      <c r="AR6" s="1">
        <f t="shared" si="8"/>
        <v>1</v>
      </c>
      <c r="AS6" s="15">
        <f t="shared" si="9"/>
        <v>1</v>
      </c>
      <c r="AT6" s="1"/>
    </row>
    <row r="7" spans="1:46">
      <c r="A7" t="str">
        <f>'Model output'!A6</f>
        <v>TCGA-BJ-A0ZH</v>
      </c>
      <c r="B7" s="33">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0</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output'!G6)),AND(ISNUMBER(SEARCH("2",'Model output'!G6)),NOT(ISNUMBER(SEARCH("1 of 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
      </c>
      <c r="H7" t="str">
        <f>IF('Model output'!H6="","negative",IF(OR(ISNUMBER(SEARCH("lymph node",'Model output'!H6)),ISNUMBER(SEARCH("gland",'Model output'!H6)),ISNUMBER(SEARCH("lobe",'Model output'!H6)),ISNUMBER(SEARCH("isthmus",'Model output'!H6)),ISNUMBER(SEARCH("mediastinum",'Model output'!H6)),ISNUMBER(SEARCH("Not mentioned",'Model output'!H6)), ISNUMBER(SEARCH("Not applicable",'Model output'!H6)), ISNUMBER(SEARCH("paratracheal",'Model output'!H6)),ISNUMBER(SEARCH("fibroadipose tissue",'Model output'!H6)),ISNUMBER(SEARCH("thyroid node",'Model output'!H6)),ISNUMBER(SEARCH("skeletal muscle",'Model output'!H6)),ISNUMBER(SEARCH("right",'Model output'!H6)),ISNUMBER(SEARCH("left",'Model output'!H6)),ISNUMBER(SEARCH("Not specified",'Model output'!H6))),"negative","positive"))</f>
        <v>negative</v>
      </c>
      <c r="I7">
        <f>IF(OR('Model output'!I6="",'Model output'!I6="Not answered",'Model output'!I6="Not mentioned"),"",IF(ISNUMBER('Model output'!I6),'Model output'!I6,1))</f>
        <v>5</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1</v>
      </c>
      <c r="K7" t="str" cm="1">
        <f t="array" ref="K7">IF(COUNT(FIND({0,1,2,3,4,5,6,7,8,9},'Model output'!K6))&gt;0,'Model output'!K6,"")</f>
        <v/>
      </c>
      <c r="L7" s="8"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2.1 cm</v>
      </c>
      <c r="Q7" t="str">
        <f t="shared" si="2"/>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7" t="str">
        <f>IF('Model output'!S6="","",'Model output'!S6)</f>
        <v>Not identified</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1" t="str">
        <f>IF(OR('Model output'!V6="", 'Model output'!V6="No", AND(ISERROR(SEARCH("Positive",'Model output'!V6)), ISNUMBER(SEARCH("Negative",'Model output'!V6))), AND(ISNUMBER(SEARCH("Uninvolved",'Model output'!V6)),NOT(ISNUMBER(SEARCH("margins involved",'Model output'!V6)))), ISNUMBER(SEARCH("not involved",'Model output'!V6)), ISNUMBER(SEARCH("None",'Model output'!V6)), ISNUMBER(SEARCH("Free",'Model output'!V6)), ISNUMBER(SEARCH("1 mm",'Model output'!V6)), ISNUMBER(SEARCH("0.1 CM",'Model output'!V6)), ISNUMBER(SEARCH("less than 0.2 mm",'Model output'!V6)), ISNUMBER(SEARCH("less than 0.5 mm",'Model output'!V6)), ISNUMBER(SEARCH("less than 1.0 mm",'Model output'!V6)), ISNUMBER(SEARCH("noted very close",'Model output'!V6)), ISNUMBER(SEARCH("abut",'Model output'!V6)), ISNUMBER(SEARCH("not mentioned",'Model output'!V6)), ISNUMBER(SEARCH("Cannot be assessed",'Model output'!V6)), ISNUMBER(SEARCH("Lymphocyte invasion - present",'Model output'!V6))), "negative", "positive")</f>
        <v>negative</v>
      </c>
      <c r="AE7" s="35"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6" t="str">
        <f t="shared" si="3"/>
        <v>2</v>
      </c>
      <c r="AG7" s="36" t="str">
        <f t="shared" si="4"/>
        <v>1a</v>
      </c>
      <c r="AH7" s="36" t="str">
        <f t="shared" si="11"/>
        <v>0</v>
      </c>
      <c r="AI7" s="37" t="str">
        <f t="shared" si="12"/>
        <v>I</v>
      </c>
      <c r="AJ7" s="38" t="s">
        <v>710</v>
      </c>
      <c r="AK7" s="37" t="s">
        <v>943</v>
      </c>
      <c r="AL7" s="37" t="s">
        <v>615</v>
      </c>
      <c r="AM7" s="37" t="s">
        <v>944</v>
      </c>
      <c r="AN7" s="37" t="s">
        <v>64</v>
      </c>
      <c r="AO7" s="23">
        <f t="shared" ca="1" si="5"/>
        <v>1</v>
      </c>
      <c r="AP7" s="1">
        <f t="shared" si="6"/>
        <v>1</v>
      </c>
      <c r="AQ7" s="1">
        <f t="shared" si="7"/>
        <v>1</v>
      </c>
      <c r="AR7" s="1">
        <f t="shared" si="8"/>
        <v>1</v>
      </c>
      <c r="AS7" s="15">
        <f t="shared" si="9"/>
        <v>1</v>
      </c>
      <c r="AT7" s="1"/>
    </row>
    <row r="8" spans="1:46">
      <c r="A8" t="str">
        <f>'Model output'!A7</f>
        <v>TCGA-BJ-A0ZJ</v>
      </c>
      <c r="B8" s="33">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output'!G7)),AND(ISNUMBER(SEARCH("2",'Model output'!G7)),NOT(ISNUMBER(SEARCH("1 of 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output'!H7)),ISNUMBER(SEARCH("gland",'Model output'!H7)),ISNUMBER(SEARCH("lobe",'Model output'!H7)),ISNUMBER(SEARCH("isthmus",'Model output'!H7)),ISNUMBER(SEARCH("mediastinum",'Model output'!H7)),ISNUMBER(SEARCH("Not mentioned",'Model output'!H7)), ISNUMBER(SEARCH("Not applicable",'Model output'!H7)), ISNUMBER(SEARCH("paratracheal",'Model output'!H7)),ISNUMBER(SEARCH("fibroadipose tissue",'Model output'!H7)),ISNUMBER(SEARCH("thyroid node",'Model output'!H7)),ISNUMBER(SEARCH("skeletal muscle",'Model output'!H7)),ISNUMBER(SEARCH("right",'Model output'!H7)),ISNUMBER(SEARCH("left",'Model output'!H7)),ISNUMBER(SEARCH("Not specified",'Model output'!H7))),"negative","positive"))</f>
        <v>negative</v>
      </c>
      <c r="I8">
        <f>IF(OR('Model output'!I7="",'Model output'!I7="Not answered",'Model output'!I7="Not mentioned"),"",IF(ISNUMBER('Model output'!I7),'Model output'!I7,1))</f>
        <v>8</v>
      </c>
      <c r="J8">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1</v>
      </c>
      <c r="K8" t="str" cm="1">
        <f t="array" ref="K8">IF(COUNT(FIND({0,1,2,3,4,5,6,7,8,9},'Model output'!K7))&gt;0,'Model output'!K7,"")</f>
        <v/>
      </c>
      <c r="L8" s="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2"/>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7" t="str">
        <f>IF('Model output'!S7="","",'Model output'!S7)</f>
        <v>Not identified</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1" t="str">
        <f>IF(OR('Model output'!V7="", 'Model output'!V7="No", AND(ISERROR(SEARCH("Positive",'Model output'!V7)), ISNUMBER(SEARCH("Negative",'Model output'!V7))), AND(ISNUMBER(SEARCH("Uninvolved",'Model output'!V7)),NOT(ISNUMBER(SEARCH("margins involved",'Model output'!V7)))), ISNUMBER(SEARCH("not involved",'Model output'!V7)), ISNUMBER(SEARCH("None",'Model output'!V7)), ISNUMBER(SEARCH("Free",'Model output'!V7)), ISNUMBER(SEARCH("1 mm",'Model output'!V7)), ISNUMBER(SEARCH("0.1 CM",'Model output'!V7)), ISNUMBER(SEARCH("less than 0.2 mm",'Model output'!V7)), ISNUMBER(SEARCH("less than 0.5 mm",'Model output'!V7)), ISNUMBER(SEARCH("less than 1.0 mm",'Model output'!V7)), ISNUMBER(SEARCH("noted very close",'Model output'!V7)), ISNUMBER(SEARCH("abut",'Model output'!V7)), ISNUMBER(SEARCH("not mentioned",'Model output'!V7)), ISNUMBER(SEARCH("Cannot be assessed",'Model output'!V7)), ISNUMBER(SEARCH("Lymphocyte invasion - present",'Model output'!V7))), "negative", "positive")</f>
        <v>positive</v>
      </c>
      <c r="AE8" s="35"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6" t="str">
        <f t="shared" si="3"/>
        <v>2</v>
      </c>
      <c r="AG8" s="36" t="str">
        <f t="shared" si="4"/>
        <v>1a</v>
      </c>
      <c r="AH8" s="36" t="str">
        <f t="shared" si="11"/>
        <v>0</v>
      </c>
      <c r="AI8" s="37" t="str">
        <f t="shared" si="12"/>
        <v>I</v>
      </c>
      <c r="AJ8" s="38" t="s">
        <v>707</v>
      </c>
      <c r="AK8" s="37" t="s">
        <v>943</v>
      </c>
      <c r="AL8" s="37" t="s">
        <v>615</v>
      </c>
      <c r="AM8" s="37" t="s">
        <v>944</v>
      </c>
      <c r="AN8" s="37" t="s">
        <v>64</v>
      </c>
      <c r="AO8" s="23">
        <f t="shared" si="5"/>
        <v>1</v>
      </c>
      <c r="AP8" s="1">
        <f t="shared" si="6"/>
        <v>1</v>
      </c>
      <c r="AQ8" s="1">
        <f t="shared" si="7"/>
        <v>1</v>
      </c>
      <c r="AR8" s="1">
        <f t="shared" si="8"/>
        <v>1</v>
      </c>
      <c r="AS8" s="15">
        <f t="shared" si="9"/>
        <v>1</v>
      </c>
      <c r="AT8" s="1"/>
    </row>
    <row r="9" spans="1:46">
      <c r="A9" t="str">
        <f>'Model output'!A8</f>
        <v>TCGA-BJ-A18Y</v>
      </c>
      <c r="B9" s="33">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10"/>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output'!G8)),AND(ISNUMBER(SEARCH("2",'Model output'!G8)),NOT(ISNUMBER(SEARCH("1 of 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output'!H8)),ISNUMBER(SEARCH("gland",'Model output'!H8)),ISNUMBER(SEARCH("lobe",'Model output'!H8)),ISNUMBER(SEARCH("isthmus",'Model output'!H8)),ISNUMBER(SEARCH("mediastinum",'Model output'!H8)),ISNUMBER(SEARCH("Not mentioned",'Model output'!H8)), ISNUMBER(SEARCH("Not applicable",'Model output'!H8)), ISNUMBER(SEARCH("paratracheal",'Model output'!H8)),ISNUMBER(SEARCH("fibroadipose tissue",'Model output'!H8)),ISNUMBER(SEARCH("thyroid node",'Model output'!H8)),ISNUMBER(SEARCH("skeletal muscle",'Model output'!H8)),ISNUMBER(SEARCH("right",'Model output'!H8)),ISNUMBER(SEARCH("left",'Model output'!H8)),ISNUMBER(SEARCH("Not specified",'Model output'!H8))),"negative","positive"))</f>
        <v>negative</v>
      </c>
      <c r="I9">
        <f>IF(OR('Model output'!I8="",'Model output'!I8="Not answered",'Model output'!I8="Not mentioned"),"",IF(ISNUMBER('Model output'!I8),'Model output'!I8,1))</f>
        <v>4</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1</v>
      </c>
      <c r="K9" t="str" cm="1">
        <f t="array" ref="K9">IF(COUNT(FIND({0,1,2,3,4,5,6,7,8,9},'Model output'!K8))&gt;0,'Model output'!K8,"")</f>
        <v/>
      </c>
      <c r="L9" s="8"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
      </c>
      <c r="P9" t="str">
        <f>IF('Model output'!N8="","",'Model output'!N8)</f>
        <v>1.4 cm</v>
      </c>
      <c r="Q9" t="str">
        <f t="shared" si="2"/>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7" t="str">
        <f>IF('Model output'!S8="","",'Model output'!S8)</f>
        <v>Not identified</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v>
      </c>
      <c r="AC9" s="1" t="str">
        <f>IF(OR('Model output'!V8="", 'Model output'!V8="No", AND(ISERROR(SEARCH("Positive",'Model output'!V8)), ISNUMBER(SEARCH("Negative",'Model output'!V8))), AND(ISNUMBER(SEARCH("Uninvolved",'Model output'!V8)),NOT(ISNUMBER(SEARCH("margins involved",'Model output'!V8)))), ISNUMBER(SEARCH("not involved",'Model output'!V8)), ISNUMBER(SEARCH("None",'Model output'!V8)), ISNUMBER(SEARCH("Free",'Model output'!V8)), ISNUMBER(SEARCH("1 mm",'Model output'!V8)), ISNUMBER(SEARCH("0.1 CM",'Model output'!V8)), ISNUMBER(SEARCH("less than 0.2 mm",'Model output'!V8)), ISNUMBER(SEARCH("less than 0.5 mm",'Model output'!V8)), ISNUMBER(SEARCH("less than 1.0 mm",'Model output'!V8)), ISNUMBER(SEARCH("noted very close",'Model output'!V8)), ISNUMBER(SEARCH("abut",'Model output'!V8)), ISNUMBER(SEARCH("not mentioned",'Model output'!V8)), ISNUMBER(SEARCH("Cannot be assessed",'Model output'!V8)), ISNUMBER(SEARCH("Lymphocyte invasion - present",'Model output'!V8))), "negative", "positive")</f>
        <v>negative</v>
      </c>
      <c r="AE9" s="35"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6" t="str">
        <f t="shared" si="3"/>
        <v>1b</v>
      </c>
      <c r="AG9" s="36" t="str">
        <f t="shared" si="4"/>
        <v>1a</v>
      </c>
      <c r="AH9" s="36" t="str">
        <f t="shared" si="11"/>
        <v>0</v>
      </c>
      <c r="AI9" s="37" t="str">
        <f t="shared" si="12"/>
        <v>I</v>
      </c>
      <c r="AJ9" s="38" t="s">
        <v>709</v>
      </c>
      <c r="AK9" s="37" t="s">
        <v>940</v>
      </c>
      <c r="AL9" s="37" t="s">
        <v>941</v>
      </c>
      <c r="AM9" s="37" t="s">
        <v>944</v>
      </c>
      <c r="AN9" s="37" t="s">
        <v>64</v>
      </c>
      <c r="AO9" s="23">
        <f t="shared" ca="1" si="5"/>
        <v>1</v>
      </c>
      <c r="AP9" s="1">
        <f t="shared" si="6"/>
        <v>1</v>
      </c>
      <c r="AQ9" s="1">
        <f t="shared" si="7"/>
        <v>0</v>
      </c>
      <c r="AR9" s="1">
        <f t="shared" si="8"/>
        <v>1</v>
      </c>
      <c r="AS9" s="15">
        <f t="shared" si="9"/>
        <v>1</v>
      </c>
      <c r="AT9" s="1"/>
    </row>
    <row r="10" spans="1:46">
      <c r="A10" t="str">
        <f>'Model output'!A9</f>
        <v>TCGA-BJ-A18Z</v>
      </c>
      <c r="B10" s="33">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output'!G9)),AND(ISNUMBER(SEARCH("2",'Model output'!G9)),NOT(ISNUMBER(SEARCH("1 of 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output'!H9)),ISNUMBER(SEARCH("gland",'Model output'!H9)),ISNUMBER(SEARCH("lobe",'Model output'!H9)),ISNUMBER(SEARCH("isthmus",'Model output'!H9)),ISNUMBER(SEARCH("mediastinum",'Model output'!H9)),ISNUMBER(SEARCH("Not mentioned",'Model output'!H9)), ISNUMBER(SEARCH("Not applicable",'Model output'!H9)), ISNUMBER(SEARCH("paratracheal",'Model output'!H9)),ISNUMBER(SEARCH("fibroadipose tissue",'Model output'!H9)),ISNUMBER(SEARCH("thyroid node",'Model output'!H9)),ISNUMBER(SEARCH("skeletal muscle",'Model output'!H9)),ISNUMBER(SEARCH("right",'Model output'!H9)),ISNUMBER(SEARCH("left",'Model output'!H9)),ISNUMBER(SEARCH("Not specified",'Model output'!H9))),"negative","positive"))</f>
        <v>negative</v>
      </c>
      <c r="I10">
        <f>IF(OR('Model output'!I9="",'Model output'!I9="Not answered",'Model output'!I9="Not mentioned"),"",IF(ISNUMBER('Model output'!I9),'Model output'!I9,1))</f>
        <v>37</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3</v>
      </c>
      <c r="K10" t="str" cm="1">
        <f t="array" ref="K10">IF(COUNT(FIND({0,1,2,3,4,5,6,7,8,9},'Model output'!K9))&gt;0,'Model output'!K9,"")</f>
        <v/>
      </c>
      <c r="L10" s="8"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Conventional with Tall Cell Features</v>
      </c>
      <c r="P10" t="str">
        <f>IF('Model output'!N9="","",'Model output'!N9)</f>
        <v>3.6 cm</v>
      </c>
      <c r="Q10" t="str">
        <f t="shared" si="2"/>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s="17"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v>
      </c>
      <c r="AC10" s="1" t="str">
        <f>IF(OR('Model output'!V9="", 'Model output'!V9="No", AND(ISERROR(SEARCH("Positive",'Model output'!V9)), ISNUMBER(SEARCH("Negative",'Model output'!V9))), AND(ISNUMBER(SEARCH("Uninvolved",'Model output'!V9)),NOT(ISNUMBER(SEARCH("margins involved",'Model output'!V9)))), ISNUMBER(SEARCH("not involved",'Model output'!V9)), ISNUMBER(SEARCH("None",'Model output'!V9)), ISNUMBER(SEARCH("Free",'Model output'!V9)), ISNUMBER(SEARCH("1 mm",'Model output'!V9)), ISNUMBER(SEARCH("0.1 CM",'Model output'!V9)), ISNUMBER(SEARCH("less than 0.2 mm",'Model output'!V9)), ISNUMBER(SEARCH("less than 0.5 mm",'Model output'!V9)), ISNUMBER(SEARCH("less than 1.0 mm",'Model output'!V9)), ISNUMBER(SEARCH("noted very close",'Model output'!V9)), ISNUMBER(SEARCH("abut",'Model output'!V9)), ISNUMBER(SEARCH("not mentioned",'Model output'!V9)), ISNUMBER(SEARCH("Cannot be assessed",'Model output'!V9)), ISNUMBER(SEARCH("Lymphocyte invasion - present",'Model output'!V9))), "negative", "positive")</f>
        <v>positive</v>
      </c>
      <c r="AE10" s="35"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6" t="str">
        <f t="shared" si="3"/>
        <v>2</v>
      </c>
      <c r="AG10" s="36" t="str">
        <f t="shared" si="4"/>
        <v>1a</v>
      </c>
      <c r="AH10" s="36" t="str">
        <f t="shared" si="11"/>
        <v>0</v>
      </c>
      <c r="AI10" s="37" t="str">
        <f t="shared" si="12"/>
        <v>II</v>
      </c>
      <c r="AJ10" s="38" t="s">
        <v>707</v>
      </c>
      <c r="AK10" s="37" t="s">
        <v>943</v>
      </c>
      <c r="AL10" s="37" t="s">
        <v>940</v>
      </c>
      <c r="AM10" s="37" t="s">
        <v>944</v>
      </c>
      <c r="AN10" s="37" t="s">
        <v>942</v>
      </c>
      <c r="AO10" s="23">
        <f t="shared" si="5"/>
        <v>1</v>
      </c>
      <c r="AP10" s="1">
        <f t="shared" si="6"/>
        <v>1</v>
      </c>
      <c r="AQ10" s="1">
        <f t="shared" si="7"/>
        <v>0</v>
      </c>
      <c r="AR10" s="1">
        <f t="shared" si="8"/>
        <v>1</v>
      </c>
      <c r="AS10" s="15">
        <f t="shared" si="9"/>
        <v>1</v>
      </c>
      <c r="AT10" s="1"/>
    </row>
    <row r="11" spans="1:46">
      <c r="A11" t="str">
        <f>'Model output'!A10</f>
        <v>TCGA-BJ-A191</v>
      </c>
      <c r="B11" s="33">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output'!G10)),AND(ISNUMBER(SEARCH("2",'Model output'!G10)),NOT(ISNUMBER(SEARCH("1 of 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output'!H10)),ISNUMBER(SEARCH("gland",'Model output'!H10)),ISNUMBER(SEARCH("lobe",'Model output'!H10)),ISNUMBER(SEARCH("isthmus",'Model output'!H10)),ISNUMBER(SEARCH("mediastinum",'Model output'!H10)),ISNUMBER(SEARCH("Not mentioned",'Model output'!H10)), ISNUMBER(SEARCH("Not applicable",'Model output'!H10)), ISNUMBER(SEARCH("paratracheal",'Model output'!H10)),ISNUMBER(SEARCH("fibroadipose tissue",'Model output'!H10)),ISNUMBER(SEARCH("thyroid node",'Model output'!H10)),ISNUMBER(SEARCH("skeletal muscle",'Model output'!H10)),ISNUMBER(SEARCH("right",'Model output'!H10)),ISNUMBER(SEARCH("left",'Model output'!H10)),ISNUMBER(SEARCH("Not specified",'Model output'!H10))),"negative","positive"))</f>
        <v>negative</v>
      </c>
      <c r="I11">
        <f>IF(OR('Model output'!I10="",'Model output'!I10="Not answered",'Model output'!I10="Not mentioned"),"",IF(ISNUMBER('Model output'!I10),'Model output'!I10,1))</f>
        <v>3</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s="8"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Columnar cell variant</v>
      </c>
      <c r="P11" t="str">
        <f>IF('Model output'!N10="","",'Model output'!N10)</f>
        <v>2 cm</v>
      </c>
      <c r="Q11" t="str">
        <f t="shared" si="2"/>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7" t="str">
        <f>IF('Model output'!S10="","",'Model output'!S10)</f>
        <v>Not identified</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1" t="str">
        <f>IF(OR('Model output'!V10="", 'Model output'!V10="No", AND(ISERROR(SEARCH("Positive",'Model output'!V10)), ISNUMBER(SEARCH("Negative",'Model output'!V10))), AND(ISNUMBER(SEARCH("Uninvolved",'Model output'!V10)),NOT(ISNUMBER(SEARCH("margins involved",'Model output'!V10)))), ISNUMBER(SEARCH("not involved",'Model output'!V10)), ISNUMBER(SEARCH("None",'Model output'!V10)), ISNUMBER(SEARCH("Free",'Model output'!V10)), ISNUMBER(SEARCH("1 mm",'Model output'!V10)), ISNUMBER(SEARCH("0.1 CM",'Model output'!V10)), ISNUMBER(SEARCH("less than 0.2 mm",'Model output'!V10)), ISNUMBER(SEARCH("less than 0.5 mm",'Model output'!V10)), ISNUMBER(SEARCH("less than 1.0 mm",'Model output'!V10)), ISNUMBER(SEARCH("noted very close",'Model output'!V10)), ISNUMBER(SEARCH("abut",'Model output'!V10)), ISNUMBER(SEARCH("not mentioned",'Model output'!V10)), ISNUMBER(SEARCH("Cannot be assessed",'Model output'!V10)), ISNUMBER(SEARCH("Lymphocyte invasion - present",'Model output'!V10))), "negative", "positive")</f>
        <v>negative</v>
      </c>
      <c r="AE11" s="35"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6" t="str">
        <f t="shared" si="3"/>
        <v>1b</v>
      </c>
      <c r="AG11" s="36" t="str">
        <f t="shared" si="4"/>
        <v>0</v>
      </c>
      <c r="AH11" s="36" t="str">
        <f t="shared" si="11"/>
        <v>0</v>
      </c>
      <c r="AI11" s="37" t="str">
        <f t="shared" si="12"/>
        <v>I</v>
      </c>
      <c r="AJ11" s="38" t="s">
        <v>710</v>
      </c>
      <c r="AK11" s="37" t="s">
        <v>940</v>
      </c>
      <c r="AL11" s="37" t="s">
        <v>941</v>
      </c>
      <c r="AM11" s="37" t="s">
        <v>944</v>
      </c>
      <c r="AN11" s="37" t="s">
        <v>64</v>
      </c>
      <c r="AO11" s="23">
        <f t="shared" ca="1" si="5"/>
        <v>1</v>
      </c>
      <c r="AP11" s="1">
        <f t="shared" si="6"/>
        <v>1</v>
      </c>
      <c r="AQ11" s="1">
        <f t="shared" si="7"/>
        <v>1</v>
      </c>
      <c r="AR11" s="1">
        <f t="shared" si="8"/>
        <v>1</v>
      </c>
      <c r="AS11" s="15">
        <f t="shared" si="9"/>
        <v>1</v>
      </c>
      <c r="AT11" s="1"/>
    </row>
    <row r="12" spans="1:46">
      <c r="A12" t="str">
        <f>'Model output'!A11</f>
        <v>TCGA-BJ-A192</v>
      </c>
      <c r="B12" s="33">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output'!G11)),AND(ISNUMBER(SEARCH("2",'Model output'!G11)),NOT(ISNUMBER(SEARCH("1 of 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output'!H11)),ISNUMBER(SEARCH("gland",'Model output'!H11)),ISNUMBER(SEARCH("lobe",'Model output'!H11)),ISNUMBER(SEARCH("isthmus",'Model output'!H11)),ISNUMBER(SEARCH("mediastinum",'Model output'!H11)),ISNUMBER(SEARCH("Not mentioned",'Model output'!H11)), ISNUMBER(SEARCH("Not applicable",'Model output'!H11)), ISNUMBER(SEARCH("paratracheal",'Model output'!H11)),ISNUMBER(SEARCH("fibroadipose tissue",'Model output'!H11)),ISNUMBER(SEARCH("thyroid node",'Model output'!H11)),ISNUMBER(SEARCH("skeletal muscle",'Model output'!H11)),ISNUMBER(SEARCH("right",'Model output'!H11)),ISNUMBER(SEARCH("left",'Model output'!H11)),ISNUMBER(SEARCH("Not specified",'Model output'!H11))),"negative","positive"))</f>
        <v>negative</v>
      </c>
      <c r="I12" t="str">
        <f>IF(OR('Model output'!I11="",'Model output'!I11="Not answered",'Model output'!I11="Not mentioned"),"",IF(ISNUMBER('Model output'!I11),'Model output'!I11,1))</f>
        <v/>
      </c>
      <c r="J12" t="str">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
      </c>
      <c r="K12" t="str" cm="1">
        <f t="array" ref="K12">IF(COUNT(FIND({0,1,2,3,4,5,6,7,8,9},'Model output'!K11))&gt;0,'Model output'!K11,"")</f>
        <v/>
      </c>
      <c r="L12" s="8"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2"/>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7" t="str">
        <f>IF('Model output'!S11="","",'Model output'!S11)</f>
        <v>Not mentioned</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1" t="str">
        <f>IF(OR('Model output'!V11="", 'Model output'!V11="No", AND(ISERROR(SEARCH("Positive",'Model output'!V11)), ISNUMBER(SEARCH("Negative",'Model output'!V11))), AND(ISNUMBER(SEARCH("Uninvolved",'Model output'!V11)),NOT(ISNUMBER(SEARCH("margins involved",'Model output'!V11)))), ISNUMBER(SEARCH("not involved",'Model output'!V11)), ISNUMBER(SEARCH("None",'Model output'!V11)), ISNUMBER(SEARCH("Free",'Model output'!V11)), ISNUMBER(SEARCH("1 mm",'Model output'!V11)), ISNUMBER(SEARCH("0.1 CM",'Model output'!V11)), ISNUMBER(SEARCH("less than 0.2 mm",'Model output'!V11)), ISNUMBER(SEARCH("less than 0.5 mm",'Model output'!V11)), ISNUMBER(SEARCH("less than 1.0 mm",'Model output'!V11)), ISNUMBER(SEARCH("noted very close",'Model output'!V11)), ISNUMBER(SEARCH("abut",'Model output'!V11)), ISNUMBER(SEARCH("not mentioned",'Model output'!V11)), ISNUMBER(SEARCH("Cannot be assessed",'Model output'!V11)), ISNUMBER(SEARCH("Lymphocyte invasion - present",'Model output'!V11))), "negative", "positive")</f>
        <v>negative</v>
      </c>
      <c r="AE12" s="35"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6" t="str">
        <f t="shared" si="3"/>
        <v>3a</v>
      </c>
      <c r="AG12" s="36" t="str">
        <f t="shared" si="4"/>
        <v>0</v>
      </c>
      <c r="AH12" s="36" t="str">
        <f t="shared" si="11"/>
        <v>0</v>
      </c>
      <c r="AI12" s="37" t="str">
        <f t="shared" si="12"/>
        <v>I</v>
      </c>
      <c r="AJ12" s="38" t="s">
        <v>709</v>
      </c>
      <c r="AK12" s="37" t="s">
        <v>945</v>
      </c>
      <c r="AL12" s="37" t="s">
        <v>944</v>
      </c>
      <c r="AM12" s="37" t="s">
        <v>944</v>
      </c>
      <c r="AN12" s="37" t="s">
        <v>64</v>
      </c>
      <c r="AO12" s="23">
        <f t="shared" ca="1" si="5"/>
        <v>1</v>
      </c>
      <c r="AP12" s="1">
        <f t="shared" si="6"/>
        <v>1</v>
      </c>
      <c r="AQ12" s="1">
        <f t="shared" si="7"/>
        <v>1</v>
      </c>
      <c r="AR12" s="1">
        <f t="shared" si="8"/>
        <v>1</v>
      </c>
      <c r="AS12" s="15">
        <f t="shared" si="9"/>
        <v>1</v>
      </c>
      <c r="AT12" s="1"/>
    </row>
    <row r="13" spans="1:46">
      <c r="A13" t="str">
        <f>'Model output'!A12</f>
        <v>TCGA-BJ-A28R</v>
      </c>
      <c r="B13" s="33">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output'!G12)),AND(ISNUMBER(SEARCH("2",'Model output'!G12)),NOT(ISNUMBER(SEARCH("1 of 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output'!H12)),ISNUMBER(SEARCH("gland",'Model output'!H12)),ISNUMBER(SEARCH("lobe",'Model output'!H12)),ISNUMBER(SEARCH("isthmus",'Model output'!H12)),ISNUMBER(SEARCH("mediastinum",'Model output'!H12)),ISNUMBER(SEARCH("Not mentioned",'Model output'!H12)), ISNUMBER(SEARCH("Not applicable",'Model output'!H12)), ISNUMBER(SEARCH("paratracheal",'Model output'!H12)),ISNUMBER(SEARCH("fibroadipose tissue",'Model output'!H12)),ISNUMBER(SEARCH("thyroid node",'Model output'!H12)),ISNUMBER(SEARCH("skeletal muscle",'Model output'!H12)),ISNUMBER(SEARCH("right",'Model output'!H12)),ISNUMBER(SEARCH("left",'Model output'!H12)),ISNUMBER(SEARCH("Not specified",'Model output'!H12))),"negative","positive"))</f>
        <v>negative</v>
      </c>
      <c r="I13">
        <f>IF(OR('Model output'!I12="",'Model output'!I12="Not answered",'Model output'!I12="Not mentioned"),"",IF(ISNUMBER('Model output'!I12),'Model output'!I12,1))</f>
        <v>20</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s="8"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2"/>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7" t="str">
        <f>IF('Model output'!S12="","",'Model output'!S12)</f>
        <v>Not identified</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1" t="str">
        <f>IF(OR('Model output'!V12="", 'Model output'!V12="No", AND(ISERROR(SEARCH("Positive",'Model output'!V12)), ISNUMBER(SEARCH("Negative",'Model output'!V12))), AND(ISNUMBER(SEARCH("Uninvolved",'Model output'!V12)),NOT(ISNUMBER(SEARCH("margins involved",'Model output'!V12)))), ISNUMBER(SEARCH("not involved",'Model output'!V12)), ISNUMBER(SEARCH("None",'Model output'!V12)), ISNUMBER(SEARCH("Free",'Model output'!V12)), ISNUMBER(SEARCH("1 mm",'Model output'!V12)), ISNUMBER(SEARCH("0.1 CM",'Model output'!V12)), ISNUMBER(SEARCH("less than 0.2 mm",'Model output'!V12)), ISNUMBER(SEARCH("less than 0.5 mm",'Model output'!V12)), ISNUMBER(SEARCH("less than 1.0 mm",'Model output'!V12)), ISNUMBER(SEARCH("noted very close",'Model output'!V12)), ISNUMBER(SEARCH("abut",'Model output'!V12)), ISNUMBER(SEARCH("not mentioned",'Model output'!V12)), ISNUMBER(SEARCH("Cannot be assessed",'Model output'!V12)), ISNUMBER(SEARCH("Lymphocyte invasion - present",'Model output'!V12))), "negative", "positive")</f>
        <v>negative</v>
      </c>
      <c r="AE13" s="35"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6" t="str">
        <f t="shared" si="3"/>
        <v>1b</v>
      </c>
      <c r="AG13" s="36" t="str">
        <f t="shared" si="4"/>
        <v>0</v>
      </c>
      <c r="AH13" s="36" t="str">
        <f t="shared" si="11"/>
        <v>0</v>
      </c>
      <c r="AI13" s="37" t="str">
        <f t="shared" si="12"/>
        <v>I</v>
      </c>
      <c r="AJ13" s="38" t="s">
        <v>710</v>
      </c>
      <c r="AK13" s="37" t="s">
        <v>940</v>
      </c>
      <c r="AL13" s="37" t="s">
        <v>941</v>
      </c>
      <c r="AM13" s="37" t="s">
        <v>944</v>
      </c>
      <c r="AN13" s="37" t="s">
        <v>64</v>
      </c>
      <c r="AO13" s="23">
        <f t="shared" ca="1" si="5"/>
        <v>1</v>
      </c>
      <c r="AP13" s="1">
        <f t="shared" si="6"/>
        <v>1</v>
      </c>
      <c r="AQ13" s="1">
        <f t="shared" si="7"/>
        <v>1</v>
      </c>
      <c r="AR13" s="1">
        <f t="shared" si="8"/>
        <v>1</v>
      </c>
      <c r="AS13" s="15">
        <f t="shared" si="9"/>
        <v>1</v>
      </c>
      <c r="AT13" s="1"/>
    </row>
    <row r="14" spans="1:46">
      <c r="A14" t="str">
        <f>'Model output'!A13</f>
        <v>TCGA-BJ-A28S</v>
      </c>
      <c r="B14" s="33">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output'!G13)),AND(ISNUMBER(SEARCH("2",'Model output'!G13)),NOT(ISNUMBER(SEARCH("1 of 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output'!H13)),ISNUMBER(SEARCH("gland",'Model output'!H13)),ISNUMBER(SEARCH("lobe",'Model output'!H13)),ISNUMBER(SEARCH("isthmus",'Model output'!H13)),ISNUMBER(SEARCH("mediastinum",'Model output'!H13)),ISNUMBER(SEARCH("Not mentioned",'Model output'!H13)), ISNUMBER(SEARCH("Not applicable",'Model output'!H13)), ISNUMBER(SEARCH("paratracheal",'Model output'!H13)),ISNUMBER(SEARCH("fibroadipose tissue",'Model output'!H13)),ISNUMBER(SEARCH("thyroid node",'Model output'!H13)),ISNUMBER(SEARCH("skeletal muscle",'Model output'!H13)),ISNUMBER(SEARCH("right",'Model output'!H13)),ISNUMBER(SEARCH("left",'Model output'!H13)),ISNUMBER(SEARCH("Not specified",'Model output'!H13))),"negative","positive"))</f>
        <v>negative</v>
      </c>
      <c r="I14">
        <f>IF(OR('Model output'!I13="",'Model output'!I13="Not answered",'Model output'!I13="Not mentioned"),"",IF(ISNUMBER('Model output'!I13),'Model output'!I13,1))</f>
        <v>0</v>
      </c>
      <c r="J14">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0</v>
      </c>
      <c r="K14" t="str" cm="1">
        <f t="array" ref="K14">IF(COUNT(FIND({0,1,2,3,4,5,6,7,8,9},'Model output'!K13))&gt;0,'Model output'!K13,"")</f>
        <v/>
      </c>
      <c r="L14" s="8"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Follicular Variant</v>
      </c>
      <c r="P14" t="str">
        <f>IF('Model output'!N13="","",'Model output'!N13)</f>
        <v>3.4 cm</v>
      </c>
      <c r="Q14" t="str">
        <f t="shared" si="2"/>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positive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7" t="str">
        <f>IF('Model output'!S13="","",'Model output'!S13)</f>
        <v>Not identified</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1" t="str">
        <f>IF(OR('Model output'!V13="", 'Model output'!V13="No", AND(ISERROR(SEARCH("Positive",'Model output'!V13)), ISNUMBER(SEARCH("Negative",'Model output'!V13))), AND(ISNUMBER(SEARCH("Uninvolved",'Model output'!V13)),NOT(ISNUMBER(SEARCH("margins involved",'Model output'!V13)))), ISNUMBER(SEARCH("not involved",'Model output'!V13)), ISNUMBER(SEARCH("None",'Model output'!V13)), ISNUMBER(SEARCH("Free",'Model output'!V13)), ISNUMBER(SEARCH("1 mm",'Model output'!V13)), ISNUMBER(SEARCH("0.1 CM",'Model output'!V13)), ISNUMBER(SEARCH("less than 0.2 mm",'Model output'!V13)), ISNUMBER(SEARCH("less than 0.5 mm",'Model output'!V13)), ISNUMBER(SEARCH("less than 1.0 mm",'Model output'!V13)), ISNUMBER(SEARCH("noted very close",'Model output'!V13)), ISNUMBER(SEARCH("abut",'Model output'!V13)), ISNUMBER(SEARCH("not mentioned",'Model output'!V13)), ISNUMBER(SEARCH("Cannot be assessed",'Model output'!V13)), ISNUMBER(SEARCH("Lymphocyte invasion - present",'Model output'!V13))), "negative", "positive")</f>
        <v>negative</v>
      </c>
      <c r="AE14" s="35"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intermediate</v>
      </c>
      <c r="AF14" s="36" t="str">
        <f t="shared" si="3"/>
        <v>2</v>
      </c>
      <c r="AG14" s="36" t="str">
        <f t="shared" si="4"/>
        <v>0</v>
      </c>
      <c r="AH14" s="36" t="str">
        <f t="shared" si="11"/>
        <v>0</v>
      </c>
      <c r="AI14" s="37" t="str">
        <f t="shared" si="12"/>
        <v>I</v>
      </c>
      <c r="AJ14" s="38" t="s">
        <v>709</v>
      </c>
      <c r="AK14" s="37" t="s">
        <v>943</v>
      </c>
      <c r="AL14" s="37" t="s">
        <v>944</v>
      </c>
      <c r="AM14" s="37" t="s">
        <v>944</v>
      </c>
      <c r="AN14" s="37" t="s">
        <v>64</v>
      </c>
      <c r="AO14" s="23">
        <f t="shared" ca="1" si="5"/>
        <v>0</v>
      </c>
      <c r="AP14" s="1">
        <f t="shared" si="6"/>
        <v>1</v>
      </c>
      <c r="AQ14" s="1">
        <f t="shared" si="7"/>
        <v>1</v>
      </c>
      <c r="AR14" s="1">
        <f t="shared" si="8"/>
        <v>1</v>
      </c>
      <c r="AS14" s="15">
        <f t="shared" si="9"/>
        <v>1</v>
      </c>
      <c r="AT14" s="1"/>
    </row>
    <row r="15" spans="1:46">
      <c r="A15" t="str">
        <f>'Model output'!A14</f>
        <v>TCGA-BJ-A28T</v>
      </c>
      <c r="B15" s="33">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0</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output'!G14)),AND(ISNUMBER(SEARCH("2",'Model output'!G14)),NOT(ISNUMBER(SEARCH("1 of 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output'!H14)),ISNUMBER(SEARCH("gland",'Model output'!H14)),ISNUMBER(SEARCH("lobe",'Model output'!H14)),ISNUMBER(SEARCH("isthmus",'Model output'!H14)),ISNUMBER(SEARCH("mediastinum",'Model output'!H14)),ISNUMBER(SEARCH("Not mentioned",'Model output'!H14)), ISNUMBER(SEARCH("Not applicable",'Model output'!H14)), ISNUMBER(SEARCH("paratracheal",'Model output'!H14)),ISNUMBER(SEARCH("fibroadipose tissue",'Model output'!H14)),ISNUMBER(SEARCH("thyroid node",'Model output'!H14)),ISNUMBER(SEARCH("skeletal muscle",'Model output'!H14)),ISNUMBER(SEARCH("right",'Model output'!H14)),ISNUMBER(SEARCH("left",'Model output'!H14)),ISNUMBER(SEARCH("Not specified",'Model output'!H14))),"negative","positive"))</f>
        <v>negative</v>
      </c>
      <c r="I15">
        <f>IF(OR('Model output'!I14="",'Model output'!I14="Not answered",'Model output'!I14="Not mentioned"),"",IF(ISNUMBER('Model output'!I14),'Model output'!I14,1))</f>
        <v>9</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3</v>
      </c>
      <c r="K15" t="str" cm="1">
        <f t="array" ref="K15">IF(COUNT(FIND({0,1,2,3,4,5,6,7,8,9},'Model output'!K14))&gt;0,'Model output'!K14,"")</f>
        <v>0.28 cm</v>
      </c>
      <c r="L15" s="8" t="str">
        <f t="shared" si="1"/>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v>
      </c>
      <c r="O15" t="str">
        <f>IF('Model output'!M14="","",'Model output'!M14)</f>
        <v/>
      </c>
      <c r="P15" t="str">
        <f>IF('Model output'!N14="","",'Model output'!N14)</f>
        <v>1.3 cm</v>
      </c>
      <c r="Q15" t="str">
        <f t="shared" si="2"/>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7" t="str">
        <f>IF('Model output'!S14="","",'Model output'!S14)</f>
        <v>Not identified</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1" t="str">
        <f>IF(OR('Model output'!V14="", 'Model output'!V14="No", AND(ISERROR(SEARCH("Positive",'Model output'!V14)), ISNUMBER(SEARCH("Negative",'Model output'!V14))), AND(ISNUMBER(SEARCH("Uninvolved",'Model output'!V14)),NOT(ISNUMBER(SEARCH("margins involved",'Model output'!V14)))), ISNUMBER(SEARCH("not involved",'Model output'!V14)), ISNUMBER(SEARCH("None",'Model output'!V14)), ISNUMBER(SEARCH("Free",'Model output'!V14)), ISNUMBER(SEARCH("1 mm",'Model output'!V14)), ISNUMBER(SEARCH("0.1 CM",'Model output'!V14)), ISNUMBER(SEARCH("less than 0.2 mm",'Model output'!V14)), ISNUMBER(SEARCH("less than 0.5 mm",'Model output'!V14)), ISNUMBER(SEARCH("less than 1.0 mm",'Model output'!V14)), ISNUMBER(SEARCH("noted very close",'Model output'!V14)), ISNUMBER(SEARCH("abut",'Model output'!V14)), ISNUMBER(SEARCH("not mentioned",'Model output'!V14)), ISNUMBER(SEARCH("Cannot be assessed",'Model output'!V14)), ISNUMBER(SEARCH("Lymphocyte invasion - present",'Model output'!V14))), "negative", "positive")</f>
        <v>negative</v>
      </c>
      <c r="AE15" s="35"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6" t="str">
        <f t="shared" si="3"/>
        <v>1b</v>
      </c>
      <c r="AG15" s="36" t="str">
        <f t="shared" si="4"/>
        <v>1a</v>
      </c>
      <c r="AH15" s="36" t="str">
        <f t="shared" si="11"/>
        <v>0</v>
      </c>
      <c r="AI15" s="37" t="str">
        <f t="shared" si="12"/>
        <v>I</v>
      </c>
      <c r="AJ15" s="38" t="s">
        <v>713</v>
      </c>
      <c r="AK15" s="37" t="s">
        <v>940</v>
      </c>
      <c r="AL15" s="37" t="s">
        <v>615</v>
      </c>
      <c r="AM15" s="37" t="s">
        <v>944</v>
      </c>
      <c r="AN15" s="37" t="s">
        <v>64</v>
      </c>
      <c r="AO15" s="23">
        <f t="shared" ca="1" si="5"/>
        <v>1</v>
      </c>
      <c r="AP15" s="1">
        <f t="shared" si="6"/>
        <v>1</v>
      </c>
      <c r="AQ15" s="1">
        <f t="shared" si="7"/>
        <v>1</v>
      </c>
      <c r="AR15" s="1">
        <f t="shared" si="8"/>
        <v>1</v>
      </c>
      <c r="AS15" s="15">
        <f t="shared" si="9"/>
        <v>1</v>
      </c>
      <c r="AT15" s="1"/>
    </row>
    <row r="16" spans="1:46">
      <c r="A16" t="str">
        <f>'Model output'!A15</f>
        <v>TCGA-BJ-A28V</v>
      </c>
      <c r="B16" s="33">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output'!G15)),AND(ISNUMBER(SEARCH("2",'Model output'!G15)),NOT(ISNUMBER(SEARCH("1 of 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output'!H15)),ISNUMBER(SEARCH("gland",'Model output'!H15)),ISNUMBER(SEARCH("lobe",'Model output'!H15)),ISNUMBER(SEARCH("isthmus",'Model output'!H15)),ISNUMBER(SEARCH("mediastinum",'Model output'!H15)),ISNUMBER(SEARCH("Not mentioned",'Model output'!H15)), ISNUMBER(SEARCH("Not applicable",'Model output'!H15)), ISNUMBER(SEARCH("paratracheal",'Model output'!H15)),ISNUMBER(SEARCH("fibroadipose tissue",'Model output'!H15)),ISNUMBER(SEARCH("thyroid node",'Model output'!H15)),ISNUMBER(SEARCH("skeletal muscle",'Model output'!H15)),ISNUMBER(SEARCH("right",'Model output'!H15)),ISNUMBER(SEARCH("left",'Model output'!H15)),ISNUMBER(SEARCH("Not specified",'Model output'!H15))),"negative","positive"))</f>
        <v>negative</v>
      </c>
      <c r="I16">
        <f>IF(OR('Model output'!I15="",'Model output'!I15="Not answered",'Model output'!I15="Not mentioned"),"",IF(ISNUMBER('Model output'!I15),'Model output'!I15,1))</f>
        <v>0</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0</v>
      </c>
      <c r="K16" t="str" cm="1">
        <f t="array" ref="K16">IF(COUNT(FIND({0,1,2,3,4,5,6,7,8,9},'Model output'!K15))&gt;0,'Model output'!K15,"")</f>
        <v/>
      </c>
      <c r="L16" s="8"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2"/>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7" t="str">
        <f>IF('Model output'!S15="","",'Model output'!S15)</f>
        <v>Not identified</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1" t="str">
        <f>IF(OR('Model output'!V15="", 'Model output'!V15="No", AND(ISERROR(SEARCH("Positive",'Model output'!V15)), ISNUMBER(SEARCH("Negative",'Model output'!V15))), AND(ISNUMBER(SEARCH("Uninvolved",'Model output'!V15)),NOT(ISNUMBER(SEARCH("margins involved",'Model output'!V15)))), ISNUMBER(SEARCH("not involved",'Model output'!V15)), ISNUMBER(SEARCH("None",'Model output'!V15)), ISNUMBER(SEARCH("Free",'Model output'!V15)), ISNUMBER(SEARCH("1 mm",'Model output'!V15)), ISNUMBER(SEARCH("0.1 CM",'Model output'!V15)), ISNUMBER(SEARCH("less than 0.2 mm",'Model output'!V15)), ISNUMBER(SEARCH("less than 0.5 mm",'Model output'!V15)), ISNUMBER(SEARCH("less than 1.0 mm",'Model output'!V15)), ISNUMBER(SEARCH("noted very close",'Model output'!V15)), ISNUMBER(SEARCH("abut",'Model output'!V15)), ISNUMBER(SEARCH("not mentioned",'Model output'!V15)), ISNUMBER(SEARCH("Cannot be assessed",'Model output'!V15)), ISNUMBER(SEARCH("Lymphocyte invasion - present",'Model output'!V15))), "negative", "positive")</f>
        <v>negative</v>
      </c>
      <c r="AE16" s="35"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6" t="str">
        <f t="shared" si="3"/>
        <v>3a</v>
      </c>
      <c r="AG16" s="36" t="str">
        <f t="shared" si="4"/>
        <v>0</v>
      </c>
      <c r="AH16" s="36" t="str">
        <f t="shared" si="11"/>
        <v>0</v>
      </c>
      <c r="AI16" s="37" t="str">
        <f t="shared" si="12"/>
        <v>II</v>
      </c>
      <c r="AJ16" s="38" t="s">
        <v>709</v>
      </c>
      <c r="AK16" s="37" t="s">
        <v>945</v>
      </c>
      <c r="AL16" s="37" t="s">
        <v>941</v>
      </c>
      <c r="AM16" s="37" t="s">
        <v>944</v>
      </c>
      <c r="AN16" s="37" t="s">
        <v>942</v>
      </c>
      <c r="AO16" s="23">
        <f t="shared" ca="1" si="5"/>
        <v>1</v>
      </c>
      <c r="AP16" s="1">
        <f t="shared" si="6"/>
        <v>1</v>
      </c>
      <c r="AQ16" s="1">
        <f t="shared" si="7"/>
        <v>1</v>
      </c>
      <c r="AR16" s="1">
        <f t="shared" si="8"/>
        <v>1</v>
      </c>
      <c r="AS16" s="15">
        <f t="shared" si="9"/>
        <v>1</v>
      </c>
      <c r="AT16" s="1"/>
    </row>
    <row r="17" spans="1:46">
      <c r="A17" t="str">
        <f>'Model output'!A16</f>
        <v>TCGA-BJ-A28X</v>
      </c>
      <c r="B17" s="33">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0</v>
      </c>
      <c r="F17" t="str">
        <f t="shared" si="1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output'!G16)),AND(ISNUMBER(SEARCH("2",'Model output'!G16)),NOT(ISNUMBER(SEARCH("1 of 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output'!H16)),ISNUMBER(SEARCH("gland",'Model output'!H16)),ISNUMBER(SEARCH("lobe",'Model output'!H16)),ISNUMBER(SEARCH("isthmus",'Model output'!H16)),ISNUMBER(SEARCH("mediastinum",'Model output'!H16)),ISNUMBER(SEARCH("Not mentioned",'Model output'!H16)), ISNUMBER(SEARCH("Not applicable",'Model output'!H16)), ISNUMBER(SEARCH("paratracheal",'Model output'!H16)),ISNUMBER(SEARCH("fibroadipose tissue",'Model output'!H16)),ISNUMBER(SEARCH("thyroid node",'Model output'!H16)),ISNUMBER(SEARCH("skeletal muscle",'Model output'!H16)),ISNUMBER(SEARCH("right",'Model output'!H16)),ISNUMBER(SEARCH("left",'Model output'!H16)),ISNUMBER(SEARCH("Not specified",'Model output'!H16))),"negative","positive"))</f>
        <v>negative</v>
      </c>
      <c r="I17">
        <f>IF(OR('Model output'!I16="",'Model output'!I16="Not answered",'Model output'!I16="Not mentioned"),"",IF(ISNUMBER('Model output'!I16),'Model output'!I16,1))</f>
        <v>6</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2</v>
      </c>
      <c r="K17" t="str" cm="1">
        <f t="array" ref="K17">IF(COUNT(FIND({0,1,2,3,4,5,6,7,8,9},'Model output'!K16))&gt;0,'Model output'!K16,"")</f>
        <v/>
      </c>
      <c r="L17" s="8"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2"/>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7" t="str">
        <f>IF('Model output'!S16="","",'Model output'!S16)</f>
        <v>Present</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1" t="str">
        <f>IF(OR('Model output'!V16="", 'Model output'!V16="No", AND(ISERROR(SEARCH("Positive",'Model output'!V16)), ISNUMBER(SEARCH("Negative",'Model output'!V16))), AND(ISNUMBER(SEARCH("Uninvolved",'Model output'!V16)),NOT(ISNUMBER(SEARCH("margins involved",'Model output'!V16)))), ISNUMBER(SEARCH("not involved",'Model output'!V16)), ISNUMBER(SEARCH("None",'Model output'!V16)), ISNUMBER(SEARCH("Free",'Model output'!V16)), ISNUMBER(SEARCH("1 mm",'Model output'!V16)), ISNUMBER(SEARCH("0.1 CM",'Model output'!V16)), ISNUMBER(SEARCH("less than 0.2 mm",'Model output'!V16)), ISNUMBER(SEARCH("less than 0.5 mm",'Model output'!V16)), ISNUMBER(SEARCH("less than 1.0 mm",'Model output'!V16)), ISNUMBER(SEARCH("noted very close",'Model output'!V16)), ISNUMBER(SEARCH("abut",'Model output'!V16)), ISNUMBER(SEARCH("not mentioned",'Model output'!V16)), ISNUMBER(SEARCH("Cannot be assessed",'Model output'!V16)), ISNUMBER(SEARCH("Lymphocyte invasion - present",'Model output'!V16))), "negative", "positive")</f>
        <v>negative</v>
      </c>
      <c r="AE17" s="35"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6" t="str">
        <f t="shared" si="3"/>
        <v>1b</v>
      </c>
      <c r="AG17" s="36" t="str">
        <f t="shared" si="4"/>
        <v>1a</v>
      </c>
      <c r="AH17" s="36" t="str">
        <f t="shared" si="11"/>
        <v>0</v>
      </c>
      <c r="AI17" s="37" t="str">
        <f t="shared" si="12"/>
        <v>I</v>
      </c>
      <c r="AJ17" s="38" t="s">
        <v>710</v>
      </c>
      <c r="AK17" s="37" t="s">
        <v>940</v>
      </c>
      <c r="AL17" s="37" t="s">
        <v>615</v>
      </c>
      <c r="AM17" s="37" t="s">
        <v>944</v>
      </c>
      <c r="AN17" s="37" t="s">
        <v>64</v>
      </c>
      <c r="AO17" s="23">
        <f t="shared" ca="1" si="5"/>
        <v>1</v>
      </c>
      <c r="AP17" s="1">
        <f t="shared" si="6"/>
        <v>1</v>
      </c>
      <c r="AQ17" s="1">
        <f t="shared" si="7"/>
        <v>1</v>
      </c>
      <c r="AR17" s="1">
        <f t="shared" si="8"/>
        <v>1</v>
      </c>
      <c r="AS17" s="15">
        <f t="shared" si="9"/>
        <v>1</v>
      </c>
      <c r="AT17" s="1"/>
    </row>
    <row r="18" spans="1:46">
      <c r="A18" t="str">
        <f>'Model output'!A17</f>
        <v>TCGA-BJ-A28Z</v>
      </c>
      <c r="B18" s="33">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output'!G17)),AND(ISNUMBER(SEARCH("2",'Model output'!G17)),NOT(ISNUMBER(SEARCH("1 of 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output'!H17)),ISNUMBER(SEARCH("gland",'Model output'!H17)),ISNUMBER(SEARCH("lobe",'Model output'!H17)),ISNUMBER(SEARCH("isthmus",'Model output'!H17)),ISNUMBER(SEARCH("mediastinum",'Model output'!H17)),ISNUMBER(SEARCH("Not mentioned",'Model output'!H17)), ISNUMBER(SEARCH("Not applicable",'Model output'!H17)), ISNUMBER(SEARCH("paratracheal",'Model output'!H17)),ISNUMBER(SEARCH("fibroadipose tissue",'Model output'!H17)),ISNUMBER(SEARCH("thyroid node",'Model output'!H17)),ISNUMBER(SEARCH("skeletal muscle",'Model output'!H17)),ISNUMBER(SEARCH("right",'Model output'!H17)),ISNUMBER(SEARCH("left",'Model output'!H17)),ISNUMBER(SEARCH("Not specified",'Model output'!H17))),"negative","positive"))</f>
        <v>negative</v>
      </c>
      <c r="I18">
        <f>IF(OR('Model output'!I17="",'Model output'!I17="Not answered",'Model output'!I17="Not mentioned"),"",IF(ISNUMBER('Model output'!I17),'Model output'!I17,1))</f>
        <v>16</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1</v>
      </c>
      <c r="K18" t="str" cm="1">
        <f t="array" ref="K18">IF(COUNT(FIND({0,1,2,3,4,5,6,7,8,9},'Model output'!K17))&gt;0,'Model output'!K17,"")</f>
        <v/>
      </c>
      <c r="L18" s="8"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2"/>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7" t="str">
        <f>IF('Model output'!S17="","",'Model output'!S17)</f>
        <v>Present</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
      </c>
      <c r="AC18" s="1" t="str">
        <f>IF(OR('Model output'!V17="", 'Model output'!V17="No", AND(ISERROR(SEARCH("Positive",'Model output'!V17)), ISNUMBER(SEARCH("Negative",'Model output'!V17))), AND(ISNUMBER(SEARCH("Uninvolved",'Model output'!V17)),NOT(ISNUMBER(SEARCH("margins involved",'Model output'!V17)))), ISNUMBER(SEARCH("not involved",'Model output'!V17)), ISNUMBER(SEARCH("None",'Model output'!V17)), ISNUMBER(SEARCH("Free",'Model output'!V17)), ISNUMBER(SEARCH("1 mm",'Model output'!V17)), ISNUMBER(SEARCH("0.1 CM",'Model output'!V17)), ISNUMBER(SEARCH("less than 0.2 mm",'Model output'!V17)), ISNUMBER(SEARCH("less than 0.5 mm",'Model output'!V17)), ISNUMBER(SEARCH("less than 1.0 mm",'Model output'!V17)), ISNUMBER(SEARCH("noted very close",'Model output'!V17)), ISNUMBER(SEARCH("abut",'Model output'!V17)), ISNUMBER(SEARCH("not mentioned",'Model output'!V17)), ISNUMBER(SEARCH("Cannot be assessed",'Model output'!V17)), ISNUMBER(SEARCH("Lymphocyte invasion - present",'Model output'!V17))), "negative", "positive")</f>
        <v>negative</v>
      </c>
      <c r="AE18" s="35"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6" t="str">
        <f t="shared" si="3"/>
        <v>1a</v>
      </c>
      <c r="AG18" s="36" t="str">
        <f t="shared" si="4"/>
        <v>1a</v>
      </c>
      <c r="AH18" s="36" t="str">
        <f t="shared" si="11"/>
        <v>0</v>
      </c>
      <c r="AI18" s="37" t="str">
        <f t="shared" si="12"/>
        <v>I</v>
      </c>
      <c r="AJ18" s="38" t="s">
        <v>710</v>
      </c>
      <c r="AK18" s="37" t="s">
        <v>615</v>
      </c>
      <c r="AL18" s="37" t="s">
        <v>615</v>
      </c>
      <c r="AM18" s="37" t="s">
        <v>944</v>
      </c>
      <c r="AN18" s="37" t="s">
        <v>64</v>
      </c>
      <c r="AO18" s="23">
        <f t="shared" ca="1" si="5"/>
        <v>1</v>
      </c>
      <c r="AP18" s="1">
        <f t="shared" si="6"/>
        <v>1</v>
      </c>
      <c r="AQ18" s="1">
        <f t="shared" si="7"/>
        <v>1</v>
      </c>
      <c r="AR18" s="1">
        <f t="shared" si="8"/>
        <v>1</v>
      </c>
      <c r="AS18" s="15">
        <f t="shared" si="9"/>
        <v>1</v>
      </c>
      <c r="AT18" s="1"/>
    </row>
    <row r="19" spans="1:46">
      <c r="A19" t="str">
        <f>'Model output'!A18</f>
        <v>TCGA-BJ-A290</v>
      </c>
      <c r="B19" s="33">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output'!G18)),AND(ISNUMBER(SEARCH("2",'Model output'!G18)),NOT(ISNUMBER(SEARCH("1 of 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
      </c>
      <c r="H19" t="str">
        <f>IF('Model output'!H18="","negative",IF(OR(ISNUMBER(SEARCH("lymph node",'Model output'!H18)),ISNUMBER(SEARCH("gland",'Model output'!H18)),ISNUMBER(SEARCH("lobe",'Model output'!H18)),ISNUMBER(SEARCH("isthmus",'Model output'!H18)),ISNUMBER(SEARCH("mediastinum",'Model output'!H18)),ISNUMBER(SEARCH("Not mentioned",'Model output'!H18)), ISNUMBER(SEARCH("Not applicable",'Model output'!H18)), ISNUMBER(SEARCH("paratracheal",'Model output'!H18)),ISNUMBER(SEARCH("fibroadipose tissue",'Model output'!H18)),ISNUMBER(SEARCH("thyroid node",'Model output'!H18)),ISNUMBER(SEARCH("skeletal muscle",'Model output'!H18)),ISNUMBER(SEARCH("right",'Model output'!H18)),ISNUMBER(SEARCH("left",'Model output'!H18)),ISNUMBER(SEARCH("Not specified",'Model output'!H18))),"negative","positive"))</f>
        <v>negative</v>
      </c>
      <c r="I19">
        <f>IF(OR('Model output'!I18="",'Model output'!I18="Not answered",'Model output'!I18="Not mentioned"),"",IF(ISNUMBER('Model output'!I18),'Model output'!I18,1))</f>
        <v>3</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3</v>
      </c>
      <c r="K19" t="str" cm="1">
        <f t="array" ref="K19">IF(COUNT(FIND({0,1,2,3,4,5,6,7,8,9},'Model output'!K18))&gt;0,'Model output'!K18,"")</f>
        <v/>
      </c>
      <c r="L19" s="8"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 features</v>
      </c>
      <c r="P19" t="str">
        <f>IF('Model output'!N18="","",'Model output'!N18)</f>
        <v>4.5 cm</v>
      </c>
      <c r="Q19" t="str">
        <f t="shared" si="2"/>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invades perithyroidal skeletal muscle</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7" t="str">
        <f>IF('Model output'!S18="","",'Model output'!S18)</f>
        <v>Present</v>
      </c>
      <c r="Y19" t="str">
        <f>IF(OR('Model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1" t="str">
        <f>IF(OR('Model output'!V18="", 'Model output'!V18="No", AND(ISERROR(SEARCH("Positive",'Model output'!V18)), ISNUMBER(SEARCH("Negative",'Model output'!V18))), AND(ISNUMBER(SEARCH("Uninvolved",'Model output'!V18)),NOT(ISNUMBER(SEARCH("margins involved",'Model output'!V18)))), ISNUMBER(SEARCH("not involved",'Model output'!V18)), ISNUMBER(SEARCH("None",'Model output'!V18)), ISNUMBER(SEARCH("Free",'Model output'!V18)), ISNUMBER(SEARCH("1 mm",'Model output'!V18)), ISNUMBER(SEARCH("0.1 CM",'Model output'!V18)), ISNUMBER(SEARCH("less than 0.2 mm",'Model output'!V18)), ISNUMBER(SEARCH("less than 0.5 mm",'Model output'!V18)), ISNUMBER(SEARCH("less than 1.0 mm",'Model output'!V18)), ISNUMBER(SEARCH("noted very close",'Model output'!V18)), ISNUMBER(SEARCH("abut",'Model output'!V18)), ISNUMBER(SEARCH("not mentioned",'Model output'!V18)), ISNUMBER(SEARCH("Cannot be assessed",'Model output'!V18)), ISNUMBER(SEARCH("Lymphocyte invasion - present",'Model output'!V18))), "negative", "positive")</f>
        <v>positive</v>
      </c>
      <c r="AE19" s="35"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6" t="str">
        <f t="shared" si="3"/>
        <v>3a</v>
      </c>
      <c r="AG19" s="36" t="str">
        <f t="shared" si="4"/>
        <v>1a</v>
      </c>
      <c r="AH19" s="36" t="str">
        <f t="shared" si="11"/>
        <v>0</v>
      </c>
      <c r="AI19" s="37" t="str">
        <f t="shared" si="12"/>
        <v>II</v>
      </c>
      <c r="AJ19" s="38" t="s">
        <v>707</v>
      </c>
      <c r="AK19" s="37" t="s">
        <v>939</v>
      </c>
      <c r="AL19" s="37" t="s">
        <v>615</v>
      </c>
      <c r="AM19" s="37" t="s">
        <v>944</v>
      </c>
      <c r="AN19" s="37" t="s">
        <v>942</v>
      </c>
      <c r="AO19" s="23">
        <f t="shared" si="5"/>
        <v>1</v>
      </c>
      <c r="AP19" s="1">
        <f t="shared" si="6"/>
        <v>0</v>
      </c>
      <c r="AQ19" s="1">
        <f t="shared" si="7"/>
        <v>1</v>
      </c>
      <c r="AR19" s="1">
        <f t="shared" si="8"/>
        <v>1</v>
      </c>
      <c r="AS19" s="15">
        <f t="shared" si="9"/>
        <v>1</v>
      </c>
      <c r="AT19" s="1"/>
    </row>
    <row r="20" spans="1:46">
      <c r="A20" t="str">
        <f>'Model output'!A19</f>
        <v>TCGA-BJ-A291</v>
      </c>
      <c r="B20" s="33">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output'!G19)),AND(ISNUMBER(SEARCH("2",'Model output'!G19)),NOT(ISNUMBER(SEARCH("1 of 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output'!H19)),ISNUMBER(SEARCH("gland",'Model output'!H19)),ISNUMBER(SEARCH("lobe",'Model output'!H19)),ISNUMBER(SEARCH("isthmus",'Model output'!H19)),ISNUMBER(SEARCH("mediastinum",'Model output'!H19)),ISNUMBER(SEARCH("Not mentioned",'Model output'!H19)), ISNUMBER(SEARCH("Not applicable",'Model output'!H19)), ISNUMBER(SEARCH("paratracheal",'Model output'!H19)),ISNUMBER(SEARCH("fibroadipose tissue",'Model output'!H19)),ISNUMBER(SEARCH("thyroid node",'Model output'!H19)),ISNUMBER(SEARCH("skeletal muscle",'Model output'!H19)),ISNUMBER(SEARCH("right",'Model output'!H19)),ISNUMBER(SEARCH("left",'Model output'!H19)),ISNUMBER(SEARCH("Not specified",'Model output'!H19))),"negative","positive"))</f>
        <v>negative</v>
      </c>
      <c r="I20">
        <f>IF(OR('Model output'!I19="",'Model output'!I19="Not answered",'Model output'!I19="Not mentioned"),"",IF(ISNUMBER('Model output'!I19),'Model output'!I19,1))</f>
        <v>9</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s="8"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 variant</v>
      </c>
      <c r="P20" t="str">
        <f>IF('Model output'!N19="","",'Model output'!N19)</f>
        <v>1.5 cm</v>
      </c>
      <c r="Q20" t="str">
        <f t="shared" si="2"/>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7" t="str">
        <f>IF('Model output'!S19="","",'Model output'!S19)</f>
        <v>Absent</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1" t="str">
        <f>IF(OR('Model output'!V19="", 'Model output'!V19="No", AND(ISERROR(SEARCH("Positive",'Model output'!V19)), ISNUMBER(SEARCH("Negative",'Model output'!V19))), AND(ISNUMBER(SEARCH("Uninvolved",'Model output'!V19)),NOT(ISNUMBER(SEARCH("margins involved",'Model output'!V19)))), ISNUMBER(SEARCH("not involved",'Model output'!V19)), ISNUMBER(SEARCH("None",'Model output'!V19)), ISNUMBER(SEARCH("Free",'Model output'!V19)), ISNUMBER(SEARCH("1 mm",'Model output'!V19)), ISNUMBER(SEARCH("0.1 CM",'Model output'!V19)), ISNUMBER(SEARCH("less than 0.2 mm",'Model output'!V19)), ISNUMBER(SEARCH("less than 0.5 mm",'Model output'!V19)), ISNUMBER(SEARCH("less than 1.0 mm",'Model output'!V19)), ISNUMBER(SEARCH("noted very close",'Model output'!V19)), ISNUMBER(SEARCH("abut",'Model output'!V19)), ISNUMBER(SEARCH("not mentioned",'Model output'!V19)), ISNUMBER(SEARCH("Cannot be assessed",'Model output'!V19)), ISNUMBER(SEARCH("Lymphocyte invasion - present",'Model output'!V19))), "negative", "positive")</f>
        <v>negative</v>
      </c>
      <c r="AE20" s="35"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6" t="str">
        <f t="shared" si="3"/>
        <v>1b</v>
      </c>
      <c r="AG20" s="36" t="str">
        <f t="shared" si="4"/>
        <v>0</v>
      </c>
      <c r="AH20" s="36" t="str">
        <f t="shared" si="11"/>
        <v>0</v>
      </c>
      <c r="AI20" s="37" t="str">
        <f t="shared" si="12"/>
        <v>I</v>
      </c>
      <c r="AJ20" s="38" t="s">
        <v>709</v>
      </c>
      <c r="AK20" s="37" t="s">
        <v>940</v>
      </c>
      <c r="AL20" s="37" t="s">
        <v>941</v>
      </c>
      <c r="AM20" s="37" t="s">
        <v>944</v>
      </c>
      <c r="AN20" s="37" t="s">
        <v>64</v>
      </c>
      <c r="AO20" s="23">
        <f t="shared" ca="1" si="5"/>
        <v>1</v>
      </c>
      <c r="AP20" s="1">
        <f t="shared" si="6"/>
        <v>1</v>
      </c>
      <c r="AQ20" s="1">
        <f t="shared" si="7"/>
        <v>1</v>
      </c>
      <c r="AR20" s="1">
        <f t="shared" si="8"/>
        <v>1</v>
      </c>
      <c r="AS20" s="15">
        <f t="shared" si="9"/>
        <v>1</v>
      </c>
      <c r="AT20" s="1"/>
    </row>
    <row r="21" spans="1:46">
      <c r="A21" t="str">
        <f>'Model output'!A20</f>
        <v>TCGA-BJ-A2N7</v>
      </c>
      <c r="B21" s="33">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output'!G20)),AND(ISNUMBER(SEARCH("2",'Model output'!G20)),NOT(ISNUMBER(SEARCH("1 of 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output'!H20)),ISNUMBER(SEARCH("gland",'Model output'!H20)),ISNUMBER(SEARCH("lobe",'Model output'!H20)),ISNUMBER(SEARCH("isthmus",'Model output'!H20)),ISNUMBER(SEARCH("mediastinum",'Model output'!H20)),ISNUMBER(SEARCH("Not mentioned",'Model output'!H20)), ISNUMBER(SEARCH("Not applicable",'Model output'!H20)), ISNUMBER(SEARCH("paratracheal",'Model output'!H20)),ISNUMBER(SEARCH("fibroadipose tissue",'Model output'!H20)),ISNUMBER(SEARCH("thyroid node",'Model output'!H20)),ISNUMBER(SEARCH("skeletal muscle",'Model output'!H20)),ISNUMBER(SEARCH("right",'Model output'!H20)),ISNUMBER(SEARCH("left",'Model output'!H20)),ISNUMBER(SEARCH("Not specified",'Model output'!H20))),"negative","positive"))</f>
        <v>negative</v>
      </c>
      <c r="I21" t="str">
        <f>IF(OR('Model output'!I20="",'Model output'!I20="Not answered",'Model output'!I20="Not mentioned"),"",IF(ISNUMBER('Model output'!I20),'Model output'!I20,1))</f>
        <v/>
      </c>
      <c r="J21" t="str">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
      </c>
      <c r="K21" t="str" cm="1">
        <f t="array" ref="K21">IF(COUNT(FIND({0,1,2,3,4,5,6,7,8,9},'Model output'!K20))&gt;0,'Model output'!K20,"")</f>
        <v/>
      </c>
      <c r="L21" s="8"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2"/>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7" t="str">
        <f>IF('Model output'!S20="","",'Model output'!S20)</f>
        <v>Not identified</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1" t="str">
        <f>IF(OR('Model output'!V20="", 'Model output'!V20="No", AND(ISERROR(SEARCH("Positive",'Model output'!V20)), ISNUMBER(SEARCH("Negative",'Model output'!V20))), AND(ISNUMBER(SEARCH("Uninvolved",'Model output'!V20)),NOT(ISNUMBER(SEARCH("margins involved",'Model output'!V20)))), ISNUMBER(SEARCH("not involved",'Model output'!V20)), ISNUMBER(SEARCH("None",'Model output'!V20)), ISNUMBER(SEARCH("Free",'Model output'!V20)), ISNUMBER(SEARCH("1 mm",'Model output'!V20)), ISNUMBER(SEARCH("0.1 CM",'Model output'!V20)), ISNUMBER(SEARCH("less than 0.2 mm",'Model output'!V20)), ISNUMBER(SEARCH("less than 0.5 mm",'Model output'!V20)), ISNUMBER(SEARCH("less than 1.0 mm",'Model output'!V20)), ISNUMBER(SEARCH("noted very close",'Model output'!V20)), ISNUMBER(SEARCH("abut",'Model output'!V20)), ISNUMBER(SEARCH("not mentioned",'Model output'!V20)), ISNUMBER(SEARCH("Cannot be assessed",'Model output'!V20)), ISNUMBER(SEARCH("Lymphocyte invasion - present",'Model output'!V20))), "negative", "positive")</f>
        <v>negative</v>
      </c>
      <c r="AE21" s="35"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6" t="str">
        <f t="shared" si="3"/>
        <v>3a</v>
      </c>
      <c r="AG21" s="36" t="str">
        <f t="shared" si="4"/>
        <v>0</v>
      </c>
      <c r="AH21" s="36" t="str">
        <f t="shared" si="11"/>
        <v>0</v>
      </c>
      <c r="AI21" s="37" t="str">
        <f t="shared" si="12"/>
        <v>I</v>
      </c>
      <c r="AJ21" s="38" t="s">
        <v>710</v>
      </c>
      <c r="AK21" s="37" t="s">
        <v>945</v>
      </c>
      <c r="AL21" s="37" t="s">
        <v>944</v>
      </c>
      <c r="AM21" s="37" t="s">
        <v>944</v>
      </c>
      <c r="AN21" s="37" t="s">
        <v>64</v>
      </c>
      <c r="AO21" s="23">
        <f t="shared" ca="1" si="5"/>
        <v>1</v>
      </c>
      <c r="AP21" s="1">
        <f t="shared" si="6"/>
        <v>1</v>
      </c>
      <c r="AQ21" s="1">
        <f t="shared" si="7"/>
        <v>1</v>
      </c>
      <c r="AR21" s="1">
        <f t="shared" si="8"/>
        <v>1</v>
      </c>
      <c r="AS21" s="15">
        <f t="shared" si="9"/>
        <v>1</v>
      </c>
      <c r="AT21" s="1"/>
    </row>
    <row r="22" spans="1:46">
      <c r="A22" t="str">
        <f>'Model output'!A21</f>
        <v>TCGA-BJ-A2N8</v>
      </c>
      <c r="B22" s="33">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output'!G21)),AND(ISNUMBER(SEARCH("2",'Model output'!G21)),NOT(ISNUMBER(SEARCH("1 of 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output'!H21)),ISNUMBER(SEARCH("gland",'Model output'!H21)),ISNUMBER(SEARCH("lobe",'Model output'!H21)),ISNUMBER(SEARCH("isthmus",'Model output'!H21)),ISNUMBER(SEARCH("mediastinum",'Model output'!H21)),ISNUMBER(SEARCH("Not mentioned",'Model output'!H21)), ISNUMBER(SEARCH("Not applicable",'Model output'!H21)), ISNUMBER(SEARCH("paratracheal",'Model output'!H21)),ISNUMBER(SEARCH("fibroadipose tissue",'Model output'!H21)),ISNUMBER(SEARCH("thyroid node",'Model output'!H21)),ISNUMBER(SEARCH("skeletal muscle",'Model output'!H21)),ISNUMBER(SEARCH("right",'Model output'!H21)),ISNUMBER(SEARCH("left",'Model output'!H21)),ISNUMBER(SEARCH("Not specified",'Model output'!H21))),"negative","positive"))</f>
        <v>negative</v>
      </c>
      <c r="I22">
        <f>IF(OR('Model output'!I21="",'Model output'!I21="Not answered",'Model output'!I21="Not mentioned"),"",IF(ISNUMBER('Model output'!I21),'Model output'!I21,1))</f>
        <v>2</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s="8"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
      </c>
      <c r="P22" t="str">
        <f>IF('Model output'!N21="","",'Model output'!N21)</f>
        <v>1.4 cm</v>
      </c>
      <c r="Q22" t="str">
        <f t="shared" si="2"/>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7" t="str">
        <f>IF('Model output'!S21="","",'Model output'!S21)</f>
        <v>Not identified</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v>
      </c>
      <c r="AC22" s="1" t="str">
        <f>IF(OR('Model output'!V21="", 'Model output'!V21="No", AND(ISERROR(SEARCH("Positive",'Model output'!V21)), ISNUMBER(SEARCH("Negative",'Model output'!V21))), AND(ISNUMBER(SEARCH("Uninvolved",'Model output'!V21)),NOT(ISNUMBER(SEARCH("margins involved",'Model output'!V21)))), ISNUMBER(SEARCH("not involved",'Model output'!V21)), ISNUMBER(SEARCH("None",'Model output'!V21)), ISNUMBER(SEARCH("Free",'Model output'!V21)), ISNUMBER(SEARCH("1 mm",'Model output'!V21)), ISNUMBER(SEARCH("0.1 CM",'Model output'!V21)), ISNUMBER(SEARCH("less than 0.2 mm",'Model output'!V21)), ISNUMBER(SEARCH("less than 0.5 mm",'Model output'!V21)), ISNUMBER(SEARCH("less than 1.0 mm",'Model output'!V21)), ISNUMBER(SEARCH("noted very close",'Model output'!V21)), ISNUMBER(SEARCH("abut",'Model output'!V21)), ISNUMBER(SEARCH("not mentioned",'Model output'!V21)), ISNUMBER(SEARCH("Cannot be assessed",'Model output'!V21)), ISNUMBER(SEARCH("Lymphocyte invasion - present",'Model output'!V21))), "negative", "positive")</f>
        <v>negative</v>
      </c>
      <c r="AE22" s="35"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6" t="str">
        <f t="shared" si="3"/>
        <v>1b</v>
      </c>
      <c r="AG22" s="36" t="str">
        <f t="shared" si="4"/>
        <v>0</v>
      </c>
      <c r="AH22" s="36" t="str">
        <f t="shared" si="11"/>
        <v>0</v>
      </c>
      <c r="AI22" s="37" t="str">
        <f t="shared" si="12"/>
        <v>I</v>
      </c>
      <c r="AJ22" s="38" t="s">
        <v>710</v>
      </c>
      <c r="AK22" s="37" t="s">
        <v>940</v>
      </c>
      <c r="AL22" s="37" t="s">
        <v>941</v>
      </c>
      <c r="AM22" s="37" t="s">
        <v>944</v>
      </c>
      <c r="AN22" s="37" t="s">
        <v>64</v>
      </c>
      <c r="AO22" s="23">
        <f t="shared" ca="1" si="5"/>
        <v>1</v>
      </c>
      <c r="AP22" s="1">
        <f t="shared" si="6"/>
        <v>1</v>
      </c>
      <c r="AQ22" s="1">
        <f t="shared" si="7"/>
        <v>1</v>
      </c>
      <c r="AR22" s="1">
        <f t="shared" si="8"/>
        <v>1</v>
      </c>
      <c r="AS22" s="15">
        <f t="shared" si="9"/>
        <v>1</v>
      </c>
      <c r="AT22" s="1"/>
    </row>
    <row r="23" spans="1:46">
      <c r="A23" t="str">
        <f>'Model output'!A22</f>
        <v>TCGA-BJ-A2N9</v>
      </c>
      <c r="B23" s="33">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output'!G22)),AND(ISNUMBER(SEARCH("2",'Model output'!G22)),NOT(ISNUMBER(SEARCH("1 of 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output'!H22)),ISNUMBER(SEARCH("gland",'Model output'!H22)),ISNUMBER(SEARCH("lobe",'Model output'!H22)),ISNUMBER(SEARCH("isthmus",'Model output'!H22)),ISNUMBER(SEARCH("mediastinum",'Model output'!H22)),ISNUMBER(SEARCH("Not mentioned",'Model output'!H22)), ISNUMBER(SEARCH("Not applicable",'Model output'!H22)), ISNUMBER(SEARCH("paratracheal",'Model output'!H22)),ISNUMBER(SEARCH("fibroadipose tissue",'Model output'!H22)),ISNUMBER(SEARCH("thyroid node",'Model output'!H22)),ISNUMBER(SEARCH("skeletal muscle",'Model output'!H22)),ISNUMBER(SEARCH("right",'Model output'!H22)),ISNUMBER(SEARCH("left",'Model output'!H22)),ISNUMBER(SEARCH("Not specified",'Model output'!H22))),"negative","positive"))</f>
        <v>negative</v>
      </c>
      <c r="I23">
        <f>IF(OR('Model output'!I22="",'Model output'!I22="Not answered",'Model output'!I22="Not mentioned"),"",IF(ISNUMBER('Model output'!I22),'Model output'!I22,1))</f>
        <v>11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s="8"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encapsulated follicular variant</v>
      </c>
      <c r="O23" t="str">
        <f>IF('Model output'!M22="","",'Model output'!M22)</f>
        <v>Encapsulated oncocytic follicular variant</v>
      </c>
      <c r="P23" t="str">
        <f>IF('Model output'!N22="","",'Model output'!N22)</f>
        <v>2.5 cm</v>
      </c>
      <c r="Q23" t="str">
        <f t="shared" si="2"/>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7" t="str">
        <f>IF('Model output'!S22="","",'Model output'!S22)</f>
        <v>Not identified</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1" t="str">
        <f>IF(OR('Model output'!V22="", 'Model output'!V22="No", AND(ISERROR(SEARCH("Positive",'Model output'!V22)), ISNUMBER(SEARCH("Negative",'Model output'!V22))), AND(ISNUMBER(SEARCH("Uninvolved",'Model output'!V22)),NOT(ISNUMBER(SEARCH("margins involved",'Model output'!V22)))), ISNUMBER(SEARCH("not involved",'Model output'!V22)), ISNUMBER(SEARCH("None",'Model output'!V22)), ISNUMBER(SEARCH("Free",'Model output'!V22)), ISNUMBER(SEARCH("1 mm",'Model output'!V22)), ISNUMBER(SEARCH("0.1 CM",'Model output'!V22)), ISNUMBER(SEARCH("less than 0.2 mm",'Model output'!V22)), ISNUMBER(SEARCH("less than 0.5 mm",'Model output'!V22)), ISNUMBER(SEARCH("less than 1.0 mm",'Model output'!V22)), ISNUMBER(SEARCH("noted very close",'Model output'!V22)), ISNUMBER(SEARCH("abut",'Model output'!V22)), ISNUMBER(SEARCH("not mentioned",'Model output'!V22)), ISNUMBER(SEARCH("Cannot be assessed",'Model output'!V22)), ISNUMBER(SEARCH("Lymphocyte invasion - present",'Model output'!V22))), "negative", "positive")</f>
        <v>negative</v>
      </c>
      <c r="AE23" s="35"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6" t="str">
        <f t="shared" si="3"/>
        <v>2</v>
      </c>
      <c r="AG23" s="36" t="str">
        <f t="shared" si="4"/>
        <v>0</v>
      </c>
      <c r="AH23" s="36" t="str">
        <f t="shared" si="11"/>
        <v>0</v>
      </c>
      <c r="AI23" s="37" t="str">
        <f t="shared" si="12"/>
        <v>I</v>
      </c>
      <c r="AJ23" s="38" t="s">
        <v>709</v>
      </c>
      <c r="AK23" s="37" t="s">
        <v>943</v>
      </c>
      <c r="AL23" s="37" t="s">
        <v>941</v>
      </c>
      <c r="AM23" s="37" t="s">
        <v>944</v>
      </c>
      <c r="AN23" s="37" t="s">
        <v>64</v>
      </c>
      <c r="AO23" s="23">
        <f t="shared" ca="1" si="5"/>
        <v>1</v>
      </c>
      <c r="AP23" s="1">
        <f t="shared" si="6"/>
        <v>1</v>
      </c>
      <c r="AQ23" s="1">
        <f t="shared" si="7"/>
        <v>1</v>
      </c>
      <c r="AR23" s="1">
        <f t="shared" si="8"/>
        <v>1</v>
      </c>
      <c r="AS23" s="15">
        <f t="shared" si="9"/>
        <v>1</v>
      </c>
      <c r="AT23" s="1"/>
    </row>
    <row r="24" spans="1:46">
      <c r="A24" t="str">
        <f>'Model output'!A23</f>
        <v>TCGA-BJ-A2NA</v>
      </c>
      <c r="B24" s="33">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1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output'!G23)),AND(ISNUMBER(SEARCH("2",'Model output'!G23)),NOT(ISNUMBER(SEARCH("1 of 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output'!H23="","negative",IF(OR(ISNUMBER(SEARCH("lymph node",'Model output'!H23)),ISNUMBER(SEARCH("gland",'Model output'!H23)),ISNUMBER(SEARCH("lobe",'Model output'!H23)),ISNUMBER(SEARCH("isthmus",'Model output'!H23)),ISNUMBER(SEARCH("mediastinum",'Model output'!H23)),ISNUMBER(SEARCH("Not mentioned",'Model output'!H23)), ISNUMBER(SEARCH("Not applicable",'Model output'!H23)), ISNUMBER(SEARCH("paratracheal",'Model output'!H23)),ISNUMBER(SEARCH("fibroadipose tissue",'Model output'!H23)),ISNUMBER(SEARCH("thyroid node",'Model output'!H23)),ISNUMBER(SEARCH("skeletal muscle",'Model output'!H23)),ISNUMBER(SEARCH("right",'Model output'!H23)),ISNUMBER(SEARCH("left",'Model output'!H23)),ISNUMBER(SEARCH("Not specified",'Model output'!H23))),"negative","positive"))</f>
        <v>negative</v>
      </c>
      <c r="I24">
        <f>IF(OR('Model output'!I23="",'Model output'!I23="Not answered",'Model output'!I23="Not mentioned"),"",IF(ISNUMBER('Model output'!I23),'Model output'!I23,1))</f>
        <v>1</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0</v>
      </c>
      <c r="K24" t="str" cm="1">
        <f t="array" ref="K24">IF(COUNT(FIND({0,1,2,3,4,5,6,7,8,9},'Model output'!K23))&gt;0,'Model output'!K23,"")</f>
        <v/>
      </c>
      <c r="L24" s="8"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with focal tall cell features</v>
      </c>
      <c r="P24" t="str">
        <f>IF('Model output'!N23="","",'Model output'!N23)</f>
        <v>1.5 cm</v>
      </c>
      <c r="Q24" t="str">
        <f t="shared" si="2"/>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negative</v>
      </c>
      <c r="T24" t="str">
        <f>IF('Model output'!O23="","",'Model output'!O23)</f>
        <v>At least 7 foci</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7" t="str">
        <f>IF('Model output'!S23="","",'Model output'!S23)</f>
        <v>Present, extent: Minimal</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Identified</v>
      </c>
      <c r="AC24" s="1" t="str">
        <f>IF(OR('Model output'!V23="", 'Model output'!V23="No", AND(ISERROR(SEARCH("Positive",'Model output'!V23)), ISNUMBER(SEARCH("Negative",'Model output'!V23))), AND(ISNUMBER(SEARCH("Uninvolved",'Model output'!V23)),NOT(ISNUMBER(SEARCH("margins involved",'Model output'!V23)))), ISNUMBER(SEARCH("not involved",'Model output'!V23)), ISNUMBER(SEARCH("None",'Model output'!V23)), ISNUMBER(SEARCH("Free",'Model output'!V23)), ISNUMBER(SEARCH("1 mm",'Model output'!V23)), ISNUMBER(SEARCH("0.1 CM",'Model output'!V23)), ISNUMBER(SEARCH("less than 0.2 mm",'Model output'!V23)), ISNUMBER(SEARCH("less than 0.5 mm",'Model output'!V23)), ISNUMBER(SEARCH("less than 1.0 mm",'Model output'!V23)), ISNUMBER(SEARCH("noted very close",'Model output'!V23)), ISNUMBER(SEARCH("abut",'Model output'!V23)), ISNUMBER(SEARCH("not mentioned",'Model output'!V23)), ISNUMBER(SEARCH("Cannot be assessed",'Model output'!V23)), ISNUMBER(SEARCH("Lymphocyte invasion - present",'Model output'!V23))), "negative", "positive")</f>
        <v>positive</v>
      </c>
      <c r="AE24" s="35"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6" t="str">
        <f t="shared" si="3"/>
        <v>1b</v>
      </c>
      <c r="AG24" s="36" t="str">
        <f t="shared" si="4"/>
        <v>0</v>
      </c>
      <c r="AH24" s="36" t="str">
        <f t="shared" si="11"/>
        <v>0</v>
      </c>
      <c r="AI24" s="37" t="str">
        <f t="shared" si="12"/>
        <v>I</v>
      </c>
      <c r="AJ24" s="38" t="s">
        <v>707</v>
      </c>
      <c r="AK24" s="37" t="s">
        <v>940</v>
      </c>
      <c r="AL24" s="37" t="s">
        <v>941</v>
      </c>
      <c r="AM24" s="37" t="s">
        <v>944</v>
      </c>
      <c r="AN24" s="37" t="s">
        <v>64</v>
      </c>
      <c r="AO24" s="23">
        <f t="shared" si="5"/>
        <v>1</v>
      </c>
      <c r="AP24" s="1">
        <f t="shared" si="6"/>
        <v>1</v>
      </c>
      <c r="AQ24" s="1">
        <f t="shared" si="7"/>
        <v>1</v>
      </c>
      <c r="AR24" s="1">
        <f t="shared" si="8"/>
        <v>1</v>
      </c>
      <c r="AS24" s="15">
        <f t="shared" si="9"/>
        <v>1</v>
      </c>
      <c r="AT24" s="1"/>
    </row>
    <row r="25" spans="1:46">
      <c r="A25" t="str">
        <f>'Model output'!A24</f>
        <v>TCGA-BJ-A2P4</v>
      </c>
      <c r="B25" s="33">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1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output'!G24)),AND(ISNUMBER(SEARCH("2",'Model output'!G24)),NOT(ISNUMBER(SEARCH("1 of 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output'!H24="","negative",IF(OR(ISNUMBER(SEARCH("lymph node",'Model output'!H24)),ISNUMBER(SEARCH("gland",'Model output'!H24)),ISNUMBER(SEARCH("lobe",'Model output'!H24)),ISNUMBER(SEARCH("isthmus",'Model output'!H24)),ISNUMBER(SEARCH("mediastinum",'Model output'!H24)),ISNUMBER(SEARCH("Not mentioned",'Model output'!H24)), ISNUMBER(SEARCH("Not applicable",'Model output'!H24)), ISNUMBER(SEARCH("paratracheal",'Model output'!H24)),ISNUMBER(SEARCH("fibroadipose tissue",'Model output'!H24)),ISNUMBER(SEARCH("thyroid node",'Model output'!H24)),ISNUMBER(SEARCH("skeletal muscle",'Model output'!H24)),ISNUMBER(SEARCH("right",'Model output'!H24)),ISNUMBER(SEARCH("left",'Model output'!H24)),ISNUMBER(SEARCH("Not specified",'Model output'!H24))),"negative","positive"))</f>
        <v>negative</v>
      </c>
      <c r="I25" t="str">
        <f>IF(OR('Model output'!I24="",'Model output'!I24="Not answered",'Model output'!I24="Not mentioned"),"",IF(ISNUMBER('Model output'!I24),'Model output'!I24,1))</f>
        <v/>
      </c>
      <c r="J25" t="str">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
      </c>
      <c r="K25" t="str" cm="1">
        <f t="array" ref="K25">IF(COUNT(FIND({0,1,2,3,4,5,6,7,8,9},'Model output'!K24))&gt;0,'Model output'!K24,"")</f>
        <v/>
      </c>
      <c r="L25" s="8"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2"/>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7" t="str">
        <f>IF('Model output'!S24="","",'Model output'!S24)</f>
        <v>Not identified</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v>
      </c>
      <c r="AC25" s="1" t="str">
        <f>IF(OR('Model output'!V24="", 'Model output'!V24="No", AND(ISERROR(SEARCH("Positive",'Model output'!V24)), ISNUMBER(SEARCH("Negative",'Model output'!V24))), AND(ISNUMBER(SEARCH("Uninvolved",'Model output'!V24)),NOT(ISNUMBER(SEARCH("margins involved",'Model output'!V24)))), ISNUMBER(SEARCH("not involved",'Model output'!V24)), ISNUMBER(SEARCH("None",'Model output'!V24)), ISNUMBER(SEARCH("Free",'Model output'!V24)), ISNUMBER(SEARCH("1 mm",'Model output'!V24)), ISNUMBER(SEARCH("0.1 CM",'Model output'!V24)), ISNUMBER(SEARCH("less than 0.2 mm",'Model output'!V24)), ISNUMBER(SEARCH("less than 0.5 mm",'Model output'!V24)), ISNUMBER(SEARCH("less than 1.0 mm",'Model output'!V24)), ISNUMBER(SEARCH("noted very close",'Model output'!V24)), ISNUMBER(SEARCH("abut",'Model output'!V24)), ISNUMBER(SEARCH("not mentioned",'Model output'!V24)), ISNUMBER(SEARCH("Cannot be assessed",'Model output'!V24)), ISNUMBER(SEARCH("Lymphocyte invasion - present",'Model output'!V24))), "negative", "positive")</f>
        <v>negative</v>
      </c>
      <c r="AE25" s="35"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6" t="str">
        <f t="shared" si="3"/>
        <v>2</v>
      </c>
      <c r="AG25" s="36" t="str">
        <f t="shared" si="4"/>
        <v>0</v>
      </c>
      <c r="AH25" s="36" t="str">
        <f t="shared" si="11"/>
        <v>0</v>
      </c>
      <c r="AI25" s="37" t="str">
        <f t="shared" si="12"/>
        <v>I</v>
      </c>
      <c r="AJ25" s="38" t="s">
        <v>709</v>
      </c>
      <c r="AK25" s="37" t="s">
        <v>943</v>
      </c>
      <c r="AL25" s="37" t="s">
        <v>944</v>
      </c>
      <c r="AM25" s="37" t="s">
        <v>944</v>
      </c>
      <c r="AN25" s="37" t="s">
        <v>64</v>
      </c>
      <c r="AO25" s="23">
        <f t="shared" ca="1" si="5"/>
        <v>1</v>
      </c>
      <c r="AP25" s="1">
        <f t="shared" si="6"/>
        <v>1</v>
      </c>
      <c r="AQ25" s="1">
        <f t="shared" si="7"/>
        <v>1</v>
      </c>
      <c r="AR25" s="1">
        <f t="shared" si="8"/>
        <v>1</v>
      </c>
      <c r="AS25" s="15">
        <f t="shared" si="9"/>
        <v>1</v>
      </c>
      <c r="AT25" s="1"/>
    </row>
    <row r="26" spans="1:46">
      <c r="A26" t="str">
        <f>'Model output'!A25</f>
        <v>TCGA-BJ-A3EZ</v>
      </c>
      <c r="B26" s="33">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1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output'!G25)),AND(ISNUMBER(SEARCH("2",'Model output'!G25)),NOT(ISNUMBER(SEARCH("1 of 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output'!H25="","negative",IF(OR(ISNUMBER(SEARCH("lymph node",'Model output'!H25)),ISNUMBER(SEARCH("gland",'Model output'!H25)),ISNUMBER(SEARCH("lobe",'Model output'!H25)),ISNUMBER(SEARCH("isthmus",'Model output'!H25)),ISNUMBER(SEARCH("mediastinum",'Model output'!H25)),ISNUMBER(SEARCH("Not mentioned",'Model output'!H25)), ISNUMBER(SEARCH("Not applicable",'Model output'!H25)), ISNUMBER(SEARCH("paratracheal",'Model output'!H25)),ISNUMBER(SEARCH("fibroadipose tissue",'Model output'!H25)),ISNUMBER(SEARCH("thyroid node",'Model output'!H25)),ISNUMBER(SEARCH("skeletal muscle",'Model output'!H25)),ISNUMBER(SEARCH("right",'Model output'!H25)),ISNUMBER(SEARCH("left",'Model output'!H25)),ISNUMBER(SEARCH("Not specified",'Model output'!H25))),"negative","positive"))</f>
        <v>negative</v>
      </c>
      <c r="I26">
        <f>IF(OR('Model output'!I25="",'Model output'!I25="Not answered",'Model output'!I25="Not mentioned"),"",IF(ISNUMBER('Model output'!I25),'Model output'!I25,1))</f>
        <v>42</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6</v>
      </c>
      <c r="K26" t="str" cm="1">
        <f t="array" ref="K26">IF(COUNT(FIND({0,1,2,3,4,5,6,7,8,9},'Model output'!K25))&gt;0,'Model output'!K25,"")</f>
        <v/>
      </c>
      <c r="L26" s="8"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 type</v>
      </c>
      <c r="P26" t="str">
        <f>IF('Model output'!N25="","",'Model output'!N25)</f>
        <v>2.4 cm</v>
      </c>
      <c r="Q26" t="str">
        <f t="shared" si="2"/>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Extensive</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extensive</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17"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1" t="str">
        <f>IF(OR('Model output'!V25="", 'Model output'!V25="No", AND(ISERROR(SEARCH("Positive",'Model output'!V25)), ISNUMBER(SEARCH("Negative",'Model output'!V25))), AND(ISNUMBER(SEARCH("Uninvolved",'Model output'!V25)),NOT(ISNUMBER(SEARCH("margins involved",'Model output'!V25)))), ISNUMBER(SEARCH("not involved",'Model output'!V25)), ISNUMBER(SEARCH("None",'Model output'!V25)), ISNUMBER(SEARCH("Free",'Model output'!V25)), ISNUMBER(SEARCH("1 mm",'Model output'!V25)), ISNUMBER(SEARCH("0.1 CM",'Model output'!V25)), ISNUMBER(SEARCH("less than 0.2 mm",'Model output'!V25)), ISNUMBER(SEARCH("less than 0.5 mm",'Model output'!V25)), ISNUMBER(SEARCH("less than 1.0 mm",'Model output'!V25)), ISNUMBER(SEARCH("noted very close",'Model output'!V25)), ISNUMBER(SEARCH("abut",'Model output'!V25)), ISNUMBER(SEARCH("not mentioned",'Model output'!V25)), ISNUMBER(SEARCH("Cannot be assessed",'Model output'!V25)), ISNUMBER(SEARCH("Lymphocyte invasion - present",'Model output'!V25))), "negative", "positive")</f>
        <v>positive</v>
      </c>
      <c r="AE26" s="35"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6" t="str">
        <f t="shared" si="3"/>
        <v>2</v>
      </c>
      <c r="AG26" s="36" t="str">
        <f t="shared" si="4"/>
        <v>1a</v>
      </c>
      <c r="AH26" s="36" t="str">
        <f t="shared" si="11"/>
        <v>0</v>
      </c>
      <c r="AI26" s="37" t="str">
        <f t="shared" si="12"/>
        <v>I</v>
      </c>
      <c r="AJ26" s="38" t="s">
        <v>707</v>
      </c>
      <c r="AK26" s="37" t="s">
        <v>939</v>
      </c>
      <c r="AL26" s="37" t="s">
        <v>940</v>
      </c>
      <c r="AM26" s="37" t="s">
        <v>944</v>
      </c>
      <c r="AN26" s="37" t="s">
        <v>64</v>
      </c>
      <c r="AO26" s="23">
        <f t="shared" si="5"/>
        <v>1</v>
      </c>
      <c r="AP26" s="1">
        <f t="shared" si="6"/>
        <v>0</v>
      </c>
      <c r="AQ26" s="1">
        <f t="shared" si="7"/>
        <v>0</v>
      </c>
      <c r="AR26" s="1">
        <f t="shared" si="8"/>
        <v>1</v>
      </c>
      <c r="AS26" s="15">
        <f t="shared" si="9"/>
        <v>1</v>
      </c>
      <c r="AT26" s="1"/>
    </row>
    <row r="27" spans="1:46">
      <c r="A27" t="str">
        <f>'Model output'!A26</f>
        <v>TCGA-BJ-A3F0</v>
      </c>
      <c r="B27" s="33">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1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output'!G26)),AND(ISNUMBER(SEARCH("2",'Model output'!G26)),NOT(ISNUMBER(SEARCH("1 of 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output'!H26="","negative",IF(OR(ISNUMBER(SEARCH("lymph node",'Model output'!H26)),ISNUMBER(SEARCH("gland",'Model output'!H26)),ISNUMBER(SEARCH("lobe",'Model output'!H26)),ISNUMBER(SEARCH("isthmus",'Model output'!H26)),ISNUMBER(SEARCH("mediastinum",'Model output'!H26)),ISNUMBER(SEARCH("Not mentioned",'Model output'!H26)), ISNUMBER(SEARCH("Not applicable",'Model output'!H26)), ISNUMBER(SEARCH("paratracheal",'Model output'!H26)),ISNUMBER(SEARCH("fibroadipose tissue",'Model output'!H26)),ISNUMBER(SEARCH("thyroid node",'Model output'!H26)),ISNUMBER(SEARCH("skeletal muscle",'Model output'!H26)),ISNUMBER(SEARCH("right",'Model output'!H26)),ISNUMBER(SEARCH("left",'Model output'!H26)),ISNUMBER(SEARCH("Not specified",'Model output'!H26))),"negative","positive"))</f>
        <v>negative</v>
      </c>
      <c r="I27" t="str">
        <f>IF(OR('Model output'!I26="",'Model output'!I26="Not answered",'Model output'!I26="Not mentioned"),"",IF(ISNUMBER('Model output'!I26),'Model output'!I26,1))</f>
        <v/>
      </c>
      <c r="J27" t="str">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
      </c>
      <c r="K27" t="str" cm="1">
        <f t="array" ref="K27">IF(COUNT(FIND({0,1,2,3,4,5,6,7,8,9},'Model output'!K26))&gt;0,'Model output'!K26,"")</f>
        <v/>
      </c>
      <c r="L27" s="8"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2"/>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7" t="str">
        <f>IF('Model output'!S26="","",'Model output'!S26)</f>
        <v>Not identified</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1" t="str">
        <f>IF(OR('Model output'!V26="", 'Model output'!V26="No", AND(ISERROR(SEARCH("Positive",'Model output'!V26)), ISNUMBER(SEARCH("Negative",'Model output'!V26))), AND(ISNUMBER(SEARCH("Uninvolved",'Model output'!V26)),NOT(ISNUMBER(SEARCH("margins involved",'Model output'!V26)))), ISNUMBER(SEARCH("not involved",'Model output'!V26)), ISNUMBER(SEARCH("None",'Model output'!V26)), ISNUMBER(SEARCH("Free",'Model output'!V26)), ISNUMBER(SEARCH("1 mm",'Model output'!V26)), ISNUMBER(SEARCH("0.1 CM",'Model output'!V26)), ISNUMBER(SEARCH("less than 0.2 mm",'Model output'!V26)), ISNUMBER(SEARCH("less than 0.5 mm",'Model output'!V26)), ISNUMBER(SEARCH("less than 1.0 mm",'Model output'!V26)), ISNUMBER(SEARCH("noted very close",'Model output'!V26)), ISNUMBER(SEARCH("abut",'Model output'!V26)), ISNUMBER(SEARCH("not mentioned",'Model output'!V26)), ISNUMBER(SEARCH("Cannot be assessed",'Model output'!V26)), ISNUMBER(SEARCH("Lymphocyte invasion - present",'Model output'!V26))), "negative", "positive")</f>
        <v>negative</v>
      </c>
      <c r="AE27" s="35"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6" t="str">
        <f t="shared" si="3"/>
        <v>1b</v>
      </c>
      <c r="AG27" s="36" t="str">
        <f t="shared" si="4"/>
        <v>0</v>
      </c>
      <c r="AH27" s="36" t="str">
        <f t="shared" si="11"/>
        <v>0</v>
      </c>
      <c r="AI27" s="37" t="str">
        <f t="shared" si="12"/>
        <v>I</v>
      </c>
      <c r="AJ27" s="38" t="s">
        <v>709</v>
      </c>
      <c r="AK27" s="37" t="s">
        <v>940</v>
      </c>
      <c r="AL27" s="37" t="s">
        <v>944</v>
      </c>
      <c r="AM27" s="37" t="s">
        <v>944</v>
      </c>
      <c r="AN27" s="37" t="s">
        <v>64</v>
      </c>
      <c r="AO27" s="23">
        <f t="shared" ca="1" si="5"/>
        <v>1</v>
      </c>
      <c r="AP27" s="1">
        <f t="shared" si="6"/>
        <v>1</v>
      </c>
      <c r="AQ27" s="1">
        <f t="shared" si="7"/>
        <v>1</v>
      </c>
      <c r="AR27" s="1">
        <f t="shared" si="8"/>
        <v>1</v>
      </c>
      <c r="AS27" s="15">
        <f t="shared" si="9"/>
        <v>1</v>
      </c>
      <c r="AT27" s="1"/>
    </row>
    <row r="28" spans="1:46">
      <c r="A28" t="str">
        <f>'Model output'!A27</f>
        <v>TCGA-BJ-A3PR</v>
      </c>
      <c r="B28" s="33">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1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output'!G27)),AND(ISNUMBER(SEARCH("2",'Model output'!G27)),NOT(ISNUMBER(SEARCH("1 of 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output'!H27)),ISNUMBER(SEARCH("gland",'Model output'!H27)),ISNUMBER(SEARCH("lobe",'Model output'!H27)),ISNUMBER(SEARCH("isthmus",'Model output'!H27)),ISNUMBER(SEARCH("mediastinum",'Model output'!H27)),ISNUMBER(SEARCH("Not mentioned",'Model output'!H27)), ISNUMBER(SEARCH("Not applicable",'Model output'!H27)), ISNUMBER(SEARCH("paratracheal",'Model output'!H27)),ISNUMBER(SEARCH("fibroadipose tissue",'Model output'!H27)),ISNUMBER(SEARCH("thyroid node",'Model output'!H27)),ISNUMBER(SEARCH("skeletal muscle",'Model output'!H27)),ISNUMBER(SEARCH("right",'Model output'!H27)),ISNUMBER(SEARCH("left",'Model output'!H27)),ISNUMBER(SEARCH("Not specified",'Model output'!H27))),"negative","positive"))</f>
        <v>negative</v>
      </c>
      <c r="I28">
        <f>IF(OR('Model output'!I27="",'Model output'!I27="Not answered",'Model output'!I27="Not mentioned"),"",IF(ISNUMBER('Model output'!I27),'Model output'!I27,1))</f>
        <v>6</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0</v>
      </c>
      <c r="K28" t="str" cm="1">
        <f t="array" ref="K28">IF(COUNT(FIND({0,1,2,3,4,5,6,7,8,9},'Model output'!K27))&gt;0,'Model output'!K27,"")</f>
        <v/>
      </c>
      <c r="L28" s="8"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2"/>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7" t="str">
        <f>IF('Model output'!S27="","",'Model output'!S27)</f>
        <v>Present</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1" t="str">
        <f>IF(OR('Model output'!V27="", 'Model output'!V27="No", AND(ISERROR(SEARCH("Positive",'Model output'!V27)), ISNUMBER(SEARCH("Negative",'Model output'!V27))), AND(ISNUMBER(SEARCH("Uninvolved",'Model output'!V27)),NOT(ISNUMBER(SEARCH("margins involved",'Model output'!V27)))), ISNUMBER(SEARCH("not involved",'Model output'!V27)), ISNUMBER(SEARCH("None",'Model output'!V27)), ISNUMBER(SEARCH("Free",'Model output'!V27)), ISNUMBER(SEARCH("1 mm",'Model output'!V27)), ISNUMBER(SEARCH("0.1 CM",'Model output'!V27)), ISNUMBER(SEARCH("less than 0.2 mm",'Model output'!V27)), ISNUMBER(SEARCH("less than 0.5 mm",'Model output'!V27)), ISNUMBER(SEARCH("less than 1.0 mm",'Model output'!V27)), ISNUMBER(SEARCH("noted very close",'Model output'!V27)), ISNUMBER(SEARCH("abut",'Model output'!V27)), ISNUMBER(SEARCH("not mentioned",'Model output'!V27)), ISNUMBER(SEARCH("Cannot be assessed",'Model output'!V27)), ISNUMBER(SEARCH("Lymphocyte invasion - present",'Model output'!V27))), "negative", "positive")</f>
        <v>positive</v>
      </c>
      <c r="AE28" s="35"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6" t="str">
        <f t="shared" si="3"/>
        <v>2</v>
      </c>
      <c r="AG28" s="36" t="str">
        <f t="shared" si="4"/>
        <v>0</v>
      </c>
      <c r="AH28" s="36" t="str">
        <f t="shared" si="11"/>
        <v>0</v>
      </c>
      <c r="AI28" s="37" t="str">
        <f t="shared" si="12"/>
        <v>I</v>
      </c>
      <c r="AJ28" s="38" t="s">
        <v>707</v>
      </c>
      <c r="AK28" s="37" t="s">
        <v>943</v>
      </c>
      <c r="AL28" s="37" t="s">
        <v>941</v>
      </c>
      <c r="AM28" s="37" t="s">
        <v>944</v>
      </c>
      <c r="AN28" s="37" t="s">
        <v>64</v>
      </c>
      <c r="AO28" s="23">
        <f t="shared" si="5"/>
        <v>1</v>
      </c>
      <c r="AP28" s="1">
        <f t="shared" si="6"/>
        <v>1</v>
      </c>
      <c r="AQ28" s="1">
        <f t="shared" si="7"/>
        <v>1</v>
      </c>
      <c r="AR28" s="1">
        <f t="shared" si="8"/>
        <v>1</v>
      </c>
      <c r="AS28" s="15">
        <f t="shared" si="9"/>
        <v>1</v>
      </c>
      <c r="AT28" s="1"/>
    </row>
    <row r="29" spans="1:46">
      <c r="A29" t="str">
        <f>'Model output'!A28</f>
        <v>TCGA-BJ-A3PT</v>
      </c>
      <c r="B29" s="33">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output'!G28)),AND(ISNUMBER(SEARCH("2",'Model output'!G28)),NOT(ISNUMBER(SEARCH("1 of 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output'!H28)),ISNUMBER(SEARCH("gland",'Model output'!H28)),ISNUMBER(SEARCH("lobe",'Model output'!H28)),ISNUMBER(SEARCH("isthmus",'Model output'!H28)),ISNUMBER(SEARCH("mediastinum",'Model output'!H28)),ISNUMBER(SEARCH("Not mentioned",'Model output'!H28)), ISNUMBER(SEARCH("Not applicable",'Model output'!H28)), ISNUMBER(SEARCH("paratracheal",'Model output'!H28)),ISNUMBER(SEARCH("fibroadipose tissue",'Model output'!H28)),ISNUMBER(SEARCH("thyroid node",'Model output'!H28)),ISNUMBER(SEARCH("skeletal muscle",'Model output'!H28)),ISNUMBER(SEARCH("right",'Model output'!H28)),ISNUMBER(SEARCH("left",'Model output'!H28)),ISNUMBER(SEARCH("Not specified",'Model output'!H28))),"negative","positive"))</f>
        <v>negative</v>
      </c>
      <c r="I29">
        <f>IF(OR('Model output'!I28="",'Model output'!I28="Not answered",'Model output'!I28="Not mentioned"),"",IF(ISNUMBER('Model output'!I28),'Model output'!I28,1))</f>
        <v>0</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s="8"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
      </c>
      <c r="P29" t="str">
        <f>IF('Model output'!N28="","",'Model output'!N28)</f>
        <v>1.5 cm</v>
      </c>
      <c r="Q29" t="str">
        <f t="shared" si="2"/>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7"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1" t="str">
        <f>IF(OR('Model output'!V28="", 'Model output'!V28="No", AND(ISERROR(SEARCH("Positive",'Model output'!V28)), ISNUMBER(SEARCH("Negative",'Model output'!V28))), AND(ISNUMBER(SEARCH("Uninvolved",'Model output'!V28)),NOT(ISNUMBER(SEARCH("margins involved",'Model output'!V28)))), ISNUMBER(SEARCH("not involved",'Model output'!V28)), ISNUMBER(SEARCH("None",'Model output'!V28)), ISNUMBER(SEARCH("Free",'Model output'!V28)), ISNUMBER(SEARCH("1 mm",'Model output'!V28)), ISNUMBER(SEARCH("0.1 CM",'Model output'!V28)), ISNUMBER(SEARCH("less than 0.2 mm",'Model output'!V28)), ISNUMBER(SEARCH("less than 0.5 mm",'Model output'!V28)), ISNUMBER(SEARCH("less than 1.0 mm",'Model output'!V28)), ISNUMBER(SEARCH("noted very close",'Model output'!V28)), ISNUMBER(SEARCH("abut",'Model output'!V28)), ISNUMBER(SEARCH("not mentioned",'Model output'!V28)), ISNUMBER(SEARCH("Cannot be assessed",'Model output'!V28)), ISNUMBER(SEARCH("Lymphocyte invasion - present",'Model output'!V28))), "negative", "positive")</f>
        <v>positive</v>
      </c>
      <c r="AE29" s="35"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6" t="str">
        <f t="shared" si="3"/>
        <v>1b</v>
      </c>
      <c r="AG29" s="36" t="str">
        <f t="shared" si="4"/>
        <v>0</v>
      </c>
      <c r="AH29" s="36" t="str">
        <f t="shared" si="11"/>
        <v>0</v>
      </c>
      <c r="AI29" s="37" t="str">
        <f t="shared" si="12"/>
        <v>I</v>
      </c>
      <c r="AJ29" s="38" t="s">
        <v>707</v>
      </c>
      <c r="AK29" s="37" t="s">
        <v>940</v>
      </c>
      <c r="AL29" s="37" t="s">
        <v>944</v>
      </c>
      <c r="AM29" s="37" t="s">
        <v>944</v>
      </c>
      <c r="AN29" s="37" t="s">
        <v>64</v>
      </c>
      <c r="AO29" s="23">
        <f t="shared" si="5"/>
        <v>1</v>
      </c>
      <c r="AP29" s="1">
        <f t="shared" si="6"/>
        <v>1</v>
      </c>
      <c r="AQ29" s="1">
        <f t="shared" si="7"/>
        <v>1</v>
      </c>
      <c r="AR29" s="1">
        <f t="shared" si="8"/>
        <v>1</v>
      </c>
      <c r="AS29" s="15">
        <f t="shared" si="9"/>
        <v>1</v>
      </c>
      <c r="AT29" s="1"/>
    </row>
    <row r="30" spans="1:46">
      <c r="A30" t="str">
        <f>'Model output'!A29</f>
        <v>TCGA-BJ-A3PU</v>
      </c>
      <c r="B30" s="33">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output'!G29)),AND(ISNUMBER(SEARCH("2",'Model output'!G29)),NOT(ISNUMBER(SEARCH("1 of 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output'!H29="","negative",IF(OR(ISNUMBER(SEARCH("lymph node",'Model output'!H29)),ISNUMBER(SEARCH("gland",'Model output'!H29)),ISNUMBER(SEARCH("lobe",'Model output'!H29)),ISNUMBER(SEARCH("isthmus",'Model output'!H29)),ISNUMBER(SEARCH("mediastinum",'Model output'!H29)),ISNUMBER(SEARCH("Not mentioned",'Model output'!H29)), ISNUMBER(SEARCH("Not applicable",'Model output'!H29)), ISNUMBER(SEARCH("paratracheal",'Model output'!H29)),ISNUMBER(SEARCH("fibroadipose tissue",'Model output'!H29)),ISNUMBER(SEARCH("thyroid node",'Model output'!H29)),ISNUMBER(SEARCH("skeletal muscle",'Model output'!H29)),ISNUMBER(SEARCH("right",'Model output'!H29)),ISNUMBER(SEARCH("left",'Model output'!H29)),ISNUMBER(SEARCH("Not specified",'Model output'!H29))),"negative","positive"))</f>
        <v>negative</v>
      </c>
      <c r="I30">
        <f>IF(OR('Model output'!I29="",'Model output'!I29="Not answered",'Model output'!I29="Not mentioned"),"",IF(ISNUMBER('Model output'!I29),'Model output'!I29,1))</f>
        <v>7</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7</v>
      </c>
      <c r="K30" t="str" cm="1">
        <f t="array" ref="K30">IF(COUNT(FIND({0,1,2,3,4,5,6,7,8,9},'Model output'!K29))&gt;0,'Model output'!K29,"")</f>
        <v/>
      </c>
      <c r="L30" s="8"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 Variant</v>
      </c>
      <c r="P30" t="str">
        <f>IF('Model output'!N29="","",'Model output'!N29)</f>
        <v>2.6 cm</v>
      </c>
      <c r="Q30" t="str">
        <f t="shared" si="2"/>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7" t="str">
        <f>IF('Model output'!S29="","",'Model output'!S29)</f>
        <v>Present</v>
      </c>
      <c r="Y30" t="str">
        <f>IF(OR('Model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1" t="str">
        <f>IF(OR('Model output'!V29="", 'Model output'!V29="No", AND(ISERROR(SEARCH("Positive",'Model output'!V29)), ISNUMBER(SEARCH("Negative",'Model output'!V29))), AND(ISNUMBER(SEARCH("Uninvolved",'Model output'!V29)),NOT(ISNUMBER(SEARCH("margins involved",'Model output'!V29)))), ISNUMBER(SEARCH("not involved",'Model output'!V29)), ISNUMBER(SEARCH("None",'Model output'!V29)), ISNUMBER(SEARCH("Free",'Model output'!V29)), ISNUMBER(SEARCH("1 mm",'Model output'!V29)), ISNUMBER(SEARCH("0.1 CM",'Model output'!V29)), ISNUMBER(SEARCH("less than 0.2 mm",'Model output'!V29)), ISNUMBER(SEARCH("less than 0.5 mm",'Model output'!V29)), ISNUMBER(SEARCH("less than 1.0 mm",'Model output'!V29)), ISNUMBER(SEARCH("noted very close",'Model output'!V29)), ISNUMBER(SEARCH("abut",'Model output'!V29)), ISNUMBER(SEARCH("not mentioned",'Model output'!V29)), ISNUMBER(SEARCH("Cannot be assessed",'Model output'!V29)), ISNUMBER(SEARCH("Lymphocyte invasion - present",'Model output'!V29))), "negative", "positive")</f>
        <v>positive</v>
      </c>
      <c r="AE30" s="35"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6" t="str">
        <f t="shared" si="3"/>
        <v>2</v>
      </c>
      <c r="AG30" s="36" t="str">
        <f t="shared" si="4"/>
        <v>1a</v>
      </c>
      <c r="AH30" s="36" t="str">
        <f t="shared" si="11"/>
        <v>0</v>
      </c>
      <c r="AI30" s="37" t="str">
        <f t="shared" si="12"/>
        <v>I</v>
      </c>
      <c r="AJ30" s="38" t="s">
        <v>707</v>
      </c>
      <c r="AK30" s="37" t="s">
        <v>939</v>
      </c>
      <c r="AL30" s="37" t="s">
        <v>615</v>
      </c>
      <c r="AM30" s="37" t="s">
        <v>944</v>
      </c>
      <c r="AN30" s="37" t="s">
        <v>64</v>
      </c>
      <c r="AO30" s="23">
        <f t="shared" si="5"/>
        <v>1</v>
      </c>
      <c r="AP30" s="1">
        <f t="shared" si="6"/>
        <v>0</v>
      </c>
      <c r="AQ30" s="1">
        <f t="shared" si="7"/>
        <v>1</v>
      </c>
      <c r="AR30" s="1">
        <f t="shared" si="8"/>
        <v>1</v>
      </c>
      <c r="AS30" s="15">
        <f t="shared" si="9"/>
        <v>1</v>
      </c>
      <c r="AT30" s="1"/>
    </row>
    <row r="31" spans="1:46">
      <c r="A31" t="str">
        <f>'Model output'!A30</f>
        <v>TCGA-BJ-A45D</v>
      </c>
      <c r="B31" s="33">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1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output'!G30)),AND(ISNUMBER(SEARCH("2",'Model output'!G30)),NOT(ISNUMBER(SEARCH("1 of 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output'!H30="","negative",IF(OR(ISNUMBER(SEARCH("lymph node",'Model output'!H30)),ISNUMBER(SEARCH("gland",'Model output'!H30)),ISNUMBER(SEARCH("lobe",'Model output'!H30)),ISNUMBER(SEARCH("isthmus",'Model output'!H30)),ISNUMBER(SEARCH("mediastinum",'Model output'!H30)),ISNUMBER(SEARCH("Not mentioned",'Model output'!H30)), ISNUMBER(SEARCH("Not applicable",'Model output'!H30)), ISNUMBER(SEARCH("paratracheal",'Model output'!H30)),ISNUMBER(SEARCH("fibroadipose tissue",'Model output'!H30)),ISNUMBER(SEARCH("thyroid node",'Model output'!H30)),ISNUMBER(SEARCH("skeletal muscle",'Model output'!H30)),ISNUMBER(SEARCH("right",'Model output'!H30)),ISNUMBER(SEARCH("left",'Model output'!H30)),ISNUMBER(SEARCH("Not specified",'Model output'!H30))),"negative","positive"))</f>
        <v>negative</v>
      </c>
      <c r="I31">
        <f>IF(OR('Model output'!I30="",'Model output'!I30="Not answered",'Model output'!I30="Not mentioned"),"",IF(ISNUMBER('Model output'!I30),'Model output'!I30,1))</f>
        <v>1</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0</v>
      </c>
      <c r="K31" t="str" cm="1">
        <f t="array" ref="K31">IF(COUNT(FIND({0,1,2,3,4,5,6,7,8,9},'Model output'!K30))&gt;0,'Model output'!K30,"")</f>
        <v/>
      </c>
      <c r="L31" s="8"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2"/>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7" t="str">
        <f>IF('Model output'!S30="","",'Model output'!S30)</f>
        <v>Not identified</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1" t="str">
        <f>IF(OR('Model output'!V30="", 'Model output'!V30="No", AND(ISERROR(SEARCH("Positive",'Model output'!V30)), ISNUMBER(SEARCH("Negative",'Model output'!V30))), AND(ISNUMBER(SEARCH("Uninvolved",'Model output'!V30)),NOT(ISNUMBER(SEARCH("margins involved",'Model output'!V30)))), ISNUMBER(SEARCH("not involved",'Model output'!V30)), ISNUMBER(SEARCH("None",'Model output'!V30)), ISNUMBER(SEARCH("Free",'Model output'!V30)), ISNUMBER(SEARCH("1 mm",'Model output'!V30)), ISNUMBER(SEARCH("0.1 CM",'Model output'!V30)), ISNUMBER(SEARCH("less than 0.2 mm",'Model output'!V30)), ISNUMBER(SEARCH("less than 0.5 mm",'Model output'!V30)), ISNUMBER(SEARCH("less than 1.0 mm",'Model output'!V30)), ISNUMBER(SEARCH("noted very close",'Model output'!V30)), ISNUMBER(SEARCH("abut",'Model output'!V30)), ISNUMBER(SEARCH("not mentioned",'Model output'!V30)), ISNUMBER(SEARCH("Cannot be assessed",'Model output'!V30)), ISNUMBER(SEARCH("Lymphocyte invasion - present",'Model output'!V30))), "negative", "positive")</f>
        <v>negative</v>
      </c>
      <c r="AE31" s="35"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6" t="str">
        <f t="shared" si="3"/>
        <v>2</v>
      </c>
      <c r="AG31" s="36" t="str">
        <f t="shared" si="4"/>
        <v>0</v>
      </c>
      <c r="AH31" s="36" t="str">
        <f t="shared" si="11"/>
        <v>0</v>
      </c>
      <c r="AI31" s="37" t="str">
        <f t="shared" si="12"/>
        <v>I</v>
      </c>
      <c r="AJ31" s="38" t="s">
        <v>709</v>
      </c>
      <c r="AK31" s="37" t="s">
        <v>943</v>
      </c>
      <c r="AL31" s="37" t="s">
        <v>941</v>
      </c>
      <c r="AM31" s="37" t="s">
        <v>944</v>
      </c>
      <c r="AN31" s="37" t="s">
        <v>64</v>
      </c>
      <c r="AO31" s="23">
        <f t="shared" ca="1" si="5"/>
        <v>0</v>
      </c>
      <c r="AP31" s="1">
        <f t="shared" si="6"/>
        <v>1</v>
      </c>
      <c r="AQ31" s="1">
        <f t="shared" si="7"/>
        <v>1</v>
      </c>
      <c r="AR31" s="1">
        <f t="shared" si="8"/>
        <v>1</v>
      </c>
      <c r="AS31" s="15">
        <f t="shared" si="9"/>
        <v>1</v>
      </c>
      <c r="AT31" s="1"/>
    </row>
    <row r="32" spans="1:46">
      <c r="A32" t="str">
        <f>'Model output'!A31</f>
        <v>TCGA-BJ-A45E</v>
      </c>
      <c r="B32" s="33">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1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output'!G31)),AND(ISNUMBER(SEARCH("2",'Model output'!G31)),NOT(ISNUMBER(SEARCH("1 of 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output'!H31="","negative",IF(OR(ISNUMBER(SEARCH("lymph node",'Model output'!H31)),ISNUMBER(SEARCH("gland",'Model output'!H31)),ISNUMBER(SEARCH("lobe",'Model output'!H31)),ISNUMBER(SEARCH("isthmus",'Model output'!H31)),ISNUMBER(SEARCH("mediastinum",'Model output'!H31)),ISNUMBER(SEARCH("Not mentioned",'Model output'!H31)), ISNUMBER(SEARCH("Not applicable",'Model output'!H31)), ISNUMBER(SEARCH("paratracheal",'Model output'!H31)),ISNUMBER(SEARCH("fibroadipose tissue",'Model output'!H31)),ISNUMBER(SEARCH("thyroid node",'Model output'!H31)),ISNUMBER(SEARCH("skeletal muscle",'Model output'!H31)),ISNUMBER(SEARCH("right",'Model output'!H31)),ISNUMBER(SEARCH("left",'Model output'!H31)),ISNUMBER(SEARCH("Not specified",'Model output'!H31))),"negative","positive"))</f>
        <v>negative</v>
      </c>
      <c r="I32">
        <f>IF(OR('Model output'!I31="",'Model output'!I31="Not answered",'Model output'!I31="Not mentioned"),"",IF(ISNUMBER('Model output'!I31),'Model output'!I31,1))</f>
        <v>4</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0</v>
      </c>
      <c r="K32" t="str" cm="1">
        <f t="array" ref="K32">IF(COUNT(FIND({0,1,2,3,4,5,6,7,8,9},'Model output'!K31))&gt;0,'Model output'!K31,"")</f>
        <v/>
      </c>
      <c r="L32" s="8"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 Variant</v>
      </c>
      <c r="P32" t="str">
        <f>IF('Model output'!N31="","",'Model output'!N31)</f>
        <v>0.5 cm</v>
      </c>
      <c r="Q32" t="str">
        <f t="shared" si="2"/>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7" t="str">
        <f>IF('Model output'!S31="","",'Model output'!S31)</f>
        <v>Not Identified</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1" t="str">
        <f>IF(OR('Model output'!V31="", 'Model output'!V31="No", AND(ISERROR(SEARCH("Positive",'Model output'!V31)), ISNUMBER(SEARCH("Negative",'Model output'!V31))), AND(ISNUMBER(SEARCH("Uninvolved",'Model output'!V31)),NOT(ISNUMBER(SEARCH("margins involved",'Model output'!V31)))), ISNUMBER(SEARCH("not involved",'Model output'!V31)), ISNUMBER(SEARCH("None",'Model output'!V31)), ISNUMBER(SEARCH("Free",'Model output'!V31)), ISNUMBER(SEARCH("1 mm",'Model output'!V31)), ISNUMBER(SEARCH("0.1 CM",'Model output'!V31)), ISNUMBER(SEARCH("less than 0.2 mm",'Model output'!V31)), ISNUMBER(SEARCH("less than 0.5 mm",'Model output'!V31)), ISNUMBER(SEARCH("less than 1.0 mm",'Model output'!V31)), ISNUMBER(SEARCH("noted very close",'Model output'!V31)), ISNUMBER(SEARCH("abut",'Model output'!V31)), ISNUMBER(SEARCH("not mentioned",'Model output'!V31)), ISNUMBER(SEARCH("Cannot be assessed",'Model output'!V31)), ISNUMBER(SEARCH("Lymphocyte invasion - present",'Model output'!V31))), "negative", "positive")</f>
        <v>negative</v>
      </c>
      <c r="AE32" s="35"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6" t="str">
        <f t="shared" si="3"/>
        <v>1a</v>
      </c>
      <c r="AG32" s="36" t="str">
        <f t="shared" si="4"/>
        <v>0</v>
      </c>
      <c r="AH32" s="36" t="str">
        <f t="shared" si="11"/>
        <v>0</v>
      </c>
      <c r="AI32" s="37" t="str">
        <f t="shared" si="12"/>
        <v>I</v>
      </c>
      <c r="AJ32" s="38" t="s">
        <v>709</v>
      </c>
      <c r="AK32" s="37" t="s">
        <v>615</v>
      </c>
      <c r="AL32" s="37" t="s">
        <v>941</v>
      </c>
      <c r="AM32" s="37" t="s">
        <v>944</v>
      </c>
      <c r="AN32" s="37" t="s">
        <v>64</v>
      </c>
      <c r="AO32" s="23">
        <f t="shared" ca="1" si="5"/>
        <v>0</v>
      </c>
      <c r="AP32" s="1">
        <f t="shared" si="6"/>
        <v>1</v>
      </c>
      <c r="AQ32" s="1">
        <f t="shared" si="7"/>
        <v>1</v>
      </c>
      <c r="AR32" s="1">
        <f t="shared" si="8"/>
        <v>1</v>
      </c>
      <c r="AS32" s="15">
        <f t="shared" si="9"/>
        <v>1</v>
      </c>
      <c r="AT32" s="1"/>
    </row>
    <row r="33" spans="1:46">
      <c r="A33" t="str">
        <f>'Model output'!A32</f>
        <v>TCGA-BJ-A45G</v>
      </c>
      <c r="B33" s="33">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1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output'!G32)),AND(ISNUMBER(SEARCH("2",'Model output'!G32)),NOT(ISNUMBER(SEARCH("1 of 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output'!H32)),ISNUMBER(SEARCH("gland",'Model output'!H32)),ISNUMBER(SEARCH("lobe",'Model output'!H32)),ISNUMBER(SEARCH("isthmus",'Model output'!H32)),ISNUMBER(SEARCH("mediastinum",'Model output'!H32)),ISNUMBER(SEARCH("Not mentioned",'Model output'!H32)), ISNUMBER(SEARCH("Not applicable",'Model output'!H32)), ISNUMBER(SEARCH("paratracheal",'Model output'!H32)),ISNUMBER(SEARCH("fibroadipose tissue",'Model output'!H32)),ISNUMBER(SEARCH("thyroid node",'Model output'!H32)),ISNUMBER(SEARCH("skeletal muscle",'Model output'!H32)),ISNUMBER(SEARCH("right",'Model output'!H32)),ISNUMBER(SEARCH("left",'Model output'!H32)),ISNUMBER(SEARCH("Not specified",'Model output'!H32))),"negative","positive"))</f>
        <v>negative</v>
      </c>
      <c r="I33">
        <f>IF(OR('Model output'!I32="",'Model output'!I32="Not answered",'Model output'!I32="Not mentioned"),"",IF(ISNUMBER('Model output'!I32),'Model output'!I32,1))</f>
        <v>7</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4</v>
      </c>
      <c r="K33" t="str" cm="1">
        <f t="array" ref="K33">IF(COUNT(FIND({0,1,2,3,4,5,6,7,8,9},'Model output'!K32))&gt;0,'Model output'!K32,"")</f>
        <v/>
      </c>
      <c r="L33" s="8"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2"/>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7" t="str">
        <f>IF('Model output'!S32="","",'Model output'!S32)</f>
        <v>Not Identified</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1" t="str">
        <f>IF(OR('Model output'!V32="", 'Model output'!V32="No", AND(ISERROR(SEARCH("Positive",'Model output'!V32)), ISNUMBER(SEARCH("Negative",'Model output'!V32))), AND(ISNUMBER(SEARCH("Uninvolved",'Model output'!V32)),NOT(ISNUMBER(SEARCH("margins involved",'Model output'!V32)))), ISNUMBER(SEARCH("not involved",'Model output'!V32)), ISNUMBER(SEARCH("None",'Model output'!V32)), ISNUMBER(SEARCH("Free",'Model output'!V32)), ISNUMBER(SEARCH("1 mm",'Model output'!V32)), ISNUMBER(SEARCH("0.1 CM",'Model output'!V32)), ISNUMBER(SEARCH("less than 0.2 mm",'Model output'!V32)), ISNUMBER(SEARCH("less than 0.5 mm",'Model output'!V32)), ISNUMBER(SEARCH("less than 1.0 mm",'Model output'!V32)), ISNUMBER(SEARCH("noted very close",'Model output'!V32)), ISNUMBER(SEARCH("abut",'Model output'!V32)), ISNUMBER(SEARCH("not mentioned",'Model output'!V32)), ISNUMBER(SEARCH("Cannot be assessed",'Model output'!V32)), ISNUMBER(SEARCH("Lymphocyte invasion - present",'Model output'!V32))), "negative", "positive")</f>
        <v>negative</v>
      </c>
      <c r="AE33" s="35"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6" t="str">
        <f t="shared" si="3"/>
        <v>2</v>
      </c>
      <c r="AG33" s="36" t="str">
        <f t="shared" si="4"/>
        <v>1a</v>
      </c>
      <c r="AH33" s="36" t="str">
        <f t="shared" si="11"/>
        <v>0</v>
      </c>
      <c r="AI33" s="37" t="str">
        <f t="shared" si="12"/>
        <v>I</v>
      </c>
      <c r="AJ33" s="38" t="s">
        <v>710</v>
      </c>
      <c r="AK33" s="37" t="s">
        <v>943</v>
      </c>
      <c r="AL33" s="37" t="s">
        <v>615</v>
      </c>
      <c r="AM33" s="37" t="s">
        <v>944</v>
      </c>
      <c r="AN33" s="37" t="s">
        <v>64</v>
      </c>
      <c r="AO33" s="23">
        <f t="shared" ca="1" si="5"/>
        <v>1</v>
      </c>
      <c r="AP33" s="1">
        <f t="shared" si="6"/>
        <v>1</v>
      </c>
      <c r="AQ33" s="1">
        <f t="shared" si="7"/>
        <v>1</v>
      </c>
      <c r="AR33" s="1">
        <f t="shared" si="8"/>
        <v>1</v>
      </c>
      <c r="AS33" s="15">
        <f t="shared" si="9"/>
        <v>1</v>
      </c>
      <c r="AT33" s="1"/>
    </row>
    <row r="34" spans="1:46">
      <c r="A34" t="str">
        <f>'Model output'!A33</f>
        <v>TCGA-BJ-A45H</v>
      </c>
      <c r="B34" s="33">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output'!G33)),AND(ISNUMBER(SEARCH("2",'Model output'!G33)),NOT(ISNUMBER(SEARCH("1 of 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output'!H33="","negative",IF(OR(ISNUMBER(SEARCH("lymph node",'Model output'!H33)),ISNUMBER(SEARCH("gland",'Model output'!H33)),ISNUMBER(SEARCH("lobe",'Model output'!H33)),ISNUMBER(SEARCH("isthmus",'Model output'!H33)),ISNUMBER(SEARCH("mediastinum",'Model output'!H33)),ISNUMBER(SEARCH("Not mentioned",'Model output'!H33)), ISNUMBER(SEARCH("Not applicable",'Model output'!H33)), ISNUMBER(SEARCH("paratracheal",'Model output'!H33)),ISNUMBER(SEARCH("fibroadipose tissue",'Model output'!H33)),ISNUMBER(SEARCH("thyroid node",'Model output'!H33)),ISNUMBER(SEARCH("skeletal muscle",'Model output'!H33)),ISNUMBER(SEARCH("right",'Model output'!H33)),ISNUMBER(SEARCH("left",'Model output'!H33)),ISNUMBER(SEARCH("Not specified",'Model output'!H33))),"negative","positive"))</f>
        <v>negative</v>
      </c>
      <c r="I34" t="str">
        <f>IF(OR('Model output'!I33="",'Model output'!I33="Not answered",'Model output'!I33="Not mentioned"),"",IF(ISNUMBER('Model output'!I33),'Model output'!I33,1))</f>
        <v/>
      </c>
      <c r="J34" t="str">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
      </c>
      <c r="K34" t="str" cm="1">
        <f t="array" ref="K34">IF(COUNT(FIND({0,1,2,3,4,5,6,7,8,9},'Model output'!K33))&gt;0,'Model output'!K33,"")</f>
        <v/>
      </c>
      <c r="L34" s="8"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2"/>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7"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v>
      </c>
      <c r="AC34" s="1" t="str">
        <f>IF(OR('Model output'!V33="", 'Model output'!V33="No", AND(ISERROR(SEARCH("Positive",'Model output'!V33)), ISNUMBER(SEARCH("Negative",'Model output'!V33))), AND(ISNUMBER(SEARCH("Uninvolved",'Model output'!V33)),NOT(ISNUMBER(SEARCH("margins involved",'Model output'!V33)))), ISNUMBER(SEARCH("not involved",'Model output'!V33)), ISNUMBER(SEARCH("None",'Model output'!V33)), ISNUMBER(SEARCH("Free",'Model output'!V33)), ISNUMBER(SEARCH("1 mm",'Model output'!V33)), ISNUMBER(SEARCH("0.1 CM",'Model output'!V33)), ISNUMBER(SEARCH("less than 0.2 mm",'Model output'!V33)), ISNUMBER(SEARCH("less than 0.5 mm",'Model output'!V33)), ISNUMBER(SEARCH("less than 1.0 mm",'Model output'!V33)), ISNUMBER(SEARCH("noted very close",'Model output'!V33)), ISNUMBER(SEARCH("abut",'Model output'!V33)), ISNUMBER(SEARCH("not mentioned",'Model output'!V33)), ISNUMBER(SEARCH("Cannot be assessed",'Model output'!V33)), ISNUMBER(SEARCH("Lymphocyte invasion - present",'Model output'!V33))), "negative", "positive")</f>
        <v>positive</v>
      </c>
      <c r="AE34" s="35"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6" t="str">
        <f t="shared" si="3"/>
        <v>1b</v>
      </c>
      <c r="AG34" s="36" t="str">
        <f t="shared" si="4"/>
        <v>0</v>
      </c>
      <c r="AH34" s="36" t="str">
        <f t="shared" si="11"/>
        <v>0</v>
      </c>
      <c r="AI34" s="37" t="str">
        <f t="shared" si="12"/>
        <v>I</v>
      </c>
      <c r="AJ34" s="38" t="s">
        <v>707</v>
      </c>
      <c r="AK34" s="37" t="s">
        <v>939</v>
      </c>
      <c r="AL34" s="37" t="s">
        <v>944</v>
      </c>
      <c r="AM34" s="37" t="s">
        <v>944</v>
      </c>
      <c r="AN34" s="37" t="s">
        <v>64</v>
      </c>
      <c r="AO34" s="23">
        <f t="shared" si="5"/>
        <v>1</v>
      </c>
      <c r="AP34" s="1">
        <f t="shared" si="6"/>
        <v>0</v>
      </c>
      <c r="AQ34" s="1">
        <f t="shared" si="7"/>
        <v>1</v>
      </c>
      <c r="AR34" s="1">
        <f t="shared" si="8"/>
        <v>1</v>
      </c>
      <c r="AS34" s="15">
        <f t="shared" si="9"/>
        <v>1</v>
      </c>
      <c r="AT34" s="1"/>
    </row>
    <row r="35" spans="1:46">
      <c r="A35" t="str">
        <f>'Model output'!A34</f>
        <v>TCGA-BJ-A45I</v>
      </c>
      <c r="B35" s="33">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1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output'!G34)),AND(ISNUMBER(SEARCH("2",'Model output'!G34)),NOT(ISNUMBER(SEARCH("1 of 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output'!H34="","negative",IF(OR(ISNUMBER(SEARCH("lymph node",'Model output'!H34)),ISNUMBER(SEARCH("gland",'Model output'!H34)),ISNUMBER(SEARCH("lobe",'Model output'!H34)),ISNUMBER(SEARCH("isthmus",'Model output'!H34)),ISNUMBER(SEARCH("mediastinum",'Model output'!H34)),ISNUMBER(SEARCH("Not mentioned",'Model output'!H34)), ISNUMBER(SEARCH("Not applicable",'Model output'!H34)), ISNUMBER(SEARCH("paratracheal",'Model output'!H34)),ISNUMBER(SEARCH("fibroadipose tissue",'Model output'!H34)),ISNUMBER(SEARCH("thyroid node",'Model output'!H34)),ISNUMBER(SEARCH("skeletal muscle",'Model output'!H34)),ISNUMBER(SEARCH("right",'Model output'!H34)),ISNUMBER(SEARCH("left",'Model output'!H34)),ISNUMBER(SEARCH("Not specified",'Model output'!H34))),"negative","positive"))</f>
        <v>negative</v>
      </c>
      <c r="I35" t="str">
        <f>IF(OR('Model output'!I34="",'Model output'!I34="Not answered",'Model output'!I34="Not mentioned"),"",IF(ISNUMBER('Model output'!I34),'Model output'!I34,1))</f>
        <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0</v>
      </c>
      <c r="K35" t="str" cm="1">
        <f t="array" ref="K35">IF(COUNT(FIND({0,1,2,3,4,5,6,7,8,9},'Model output'!K34))&gt;0,'Model output'!K34,"")</f>
        <v/>
      </c>
      <c r="L35" s="8"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 variant</v>
      </c>
      <c r="P35" t="str">
        <f>IF('Model output'!N34="","",'Model output'!N34)</f>
        <v>2.1 cm</v>
      </c>
      <c r="Q35" t="str">
        <f t="shared" si="2"/>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17"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v>
      </c>
      <c r="AC35" s="1" t="str">
        <f>IF(OR('Model output'!V34="", 'Model output'!V34="No", AND(ISERROR(SEARCH("Positive",'Model output'!V34)), ISNUMBER(SEARCH("Negative",'Model output'!V34))), AND(ISNUMBER(SEARCH("Uninvolved",'Model output'!V34)),NOT(ISNUMBER(SEARCH("margins involved",'Model output'!V34)))), ISNUMBER(SEARCH("not involved",'Model output'!V34)), ISNUMBER(SEARCH("None",'Model output'!V34)), ISNUMBER(SEARCH("Free",'Model output'!V34)), ISNUMBER(SEARCH("1 mm",'Model output'!V34)), ISNUMBER(SEARCH("0.1 CM",'Model output'!V34)), ISNUMBER(SEARCH("less than 0.2 mm",'Model output'!V34)), ISNUMBER(SEARCH("less than 0.5 mm",'Model output'!V34)), ISNUMBER(SEARCH("less than 1.0 mm",'Model output'!V34)), ISNUMBER(SEARCH("noted very close",'Model output'!V34)), ISNUMBER(SEARCH("abut",'Model output'!V34)), ISNUMBER(SEARCH("not mentioned",'Model output'!V34)), ISNUMBER(SEARCH("Cannot be assessed",'Model output'!V34)), ISNUMBER(SEARCH("Lymphocyte invasion - present",'Model output'!V34))), "negative", "positive")</f>
        <v>positive</v>
      </c>
      <c r="AE35" s="35"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6" t="str">
        <f t="shared" si="3"/>
        <v>2</v>
      </c>
      <c r="AG35" s="36" t="str">
        <f t="shared" si="4"/>
        <v>0</v>
      </c>
      <c r="AH35" s="36" t="str">
        <f t="shared" si="11"/>
        <v>0</v>
      </c>
      <c r="AI35" s="37" t="str">
        <f t="shared" si="12"/>
        <v>I</v>
      </c>
      <c r="AJ35" s="38" t="s">
        <v>707</v>
      </c>
      <c r="AK35" s="37" t="s">
        <v>939</v>
      </c>
      <c r="AL35" s="37" t="s">
        <v>941</v>
      </c>
      <c r="AM35" s="37" t="s">
        <v>944</v>
      </c>
      <c r="AN35" s="37" t="s">
        <v>64</v>
      </c>
      <c r="AO35" s="23">
        <f t="shared" si="5"/>
        <v>1</v>
      </c>
      <c r="AP35" s="1">
        <f t="shared" si="6"/>
        <v>0</v>
      </c>
      <c r="AQ35" s="1">
        <f t="shared" si="7"/>
        <v>1</v>
      </c>
      <c r="AR35" s="1">
        <f t="shared" si="8"/>
        <v>1</v>
      </c>
      <c r="AS35" s="15">
        <f t="shared" si="9"/>
        <v>1</v>
      </c>
      <c r="AT35" s="1"/>
    </row>
    <row r="36" spans="1:46">
      <c r="A36" t="str">
        <f>'Model output'!A35</f>
        <v>TCGA-BJ-A45J</v>
      </c>
      <c r="B36" s="33">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output'!G35)),AND(ISNUMBER(SEARCH("2",'Model output'!G35)),NOT(ISNUMBER(SEARCH("1 of 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
      </c>
      <c r="H36" t="str">
        <f>IF('Model output'!H35="","negative",IF(OR(ISNUMBER(SEARCH("lymph node",'Model output'!H35)),ISNUMBER(SEARCH("gland",'Model output'!H35)),ISNUMBER(SEARCH("lobe",'Model output'!H35)),ISNUMBER(SEARCH("isthmus",'Model output'!H35)),ISNUMBER(SEARCH("mediastinum",'Model output'!H35)),ISNUMBER(SEARCH("Not mentioned",'Model output'!H35)), ISNUMBER(SEARCH("Not applicable",'Model output'!H35)), ISNUMBER(SEARCH("paratracheal",'Model output'!H35)),ISNUMBER(SEARCH("fibroadipose tissue",'Model output'!H35)),ISNUMBER(SEARCH("thyroid node",'Model output'!H35)),ISNUMBER(SEARCH("skeletal muscle",'Model output'!H35)),ISNUMBER(SEARCH("right",'Model output'!H35)),ISNUMBER(SEARCH("left",'Model output'!H35)),ISNUMBER(SEARCH("Not specified",'Model output'!H35))),"negative","positive"))</f>
        <v>negative</v>
      </c>
      <c r="I36">
        <f>IF(OR('Model output'!I35="",'Model output'!I35="Not answered",'Model output'!I35="Not mentioned"),"",IF(ISNUMBER('Model output'!I35),'Model output'!I35,1))</f>
        <v>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1</v>
      </c>
      <c r="K36" t="str" cm="1">
        <f t="array" ref="K36">IF(COUNT(FIND({0,1,2,3,4,5,6,7,8,9},'Model output'!K35))&gt;0,'Model output'!K35,"")</f>
        <v/>
      </c>
      <c r="L36" s="8"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tall cell variant</v>
      </c>
      <c r="O36" t="str">
        <f>IF('Model output'!M35="","",'Model output'!M35)</f>
        <v>Tall cell variant</v>
      </c>
      <c r="P36" t="str">
        <f>IF('Model output'!N35="","",'Model output'!N35)</f>
        <v>0.3 cm</v>
      </c>
      <c r="Q36" t="str">
        <f t="shared" si="2"/>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7" t="str">
        <f>IF('Model output'!S35="","",'Model output'!S35)</f>
        <v>Not Identified</v>
      </c>
      <c r="Y36" t="str">
        <f>IF(OR('Model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p.V600E, c.099T&gt;A</v>
      </c>
      <c r="AC36" s="1" t="str">
        <f>IF(OR('Model output'!V35="", 'Model output'!V35="No", AND(ISERROR(SEARCH("Positive",'Model output'!V35)), ISNUMBER(SEARCH("Negative",'Model output'!V35))), AND(ISNUMBER(SEARCH("Uninvolved",'Model output'!V35)),NOT(ISNUMBER(SEARCH("margins involved",'Model output'!V35)))), ISNUMBER(SEARCH("not involved",'Model output'!V35)), ISNUMBER(SEARCH("None",'Model output'!V35)), ISNUMBER(SEARCH("Free",'Model output'!V35)), ISNUMBER(SEARCH("1 mm",'Model output'!V35)), ISNUMBER(SEARCH("0.1 CM",'Model output'!V35)), ISNUMBER(SEARCH("less than 0.2 mm",'Model output'!V35)), ISNUMBER(SEARCH("less than 0.5 mm",'Model output'!V35)), ISNUMBER(SEARCH("less than 1.0 mm",'Model output'!V35)), ISNUMBER(SEARCH("noted very close",'Model output'!V35)), ISNUMBER(SEARCH("abut",'Model output'!V35)), ISNUMBER(SEARCH("not mentioned",'Model output'!V35)), ISNUMBER(SEARCH("Cannot be assessed",'Model output'!V35)), ISNUMBER(SEARCH("Lymphocyte invasion - present",'Model output'!V35))), "negative", "positive")</f>
        <v>negative</v>
      </c>
      <c r="AE36" s="35"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6" t="str">
        <f t="shared" si="3"/>
        <v>1a</v>
      </c>
      <c r="AG36" s="36" t="str">
        <f t="shared" si="4"/>
        <v>1a</v>
      </c>
      <c r="AH36" s="36" t="str">
        <f t="shared" si="11"/>
        <v>0</v>
      </c>
      <c r="AI36" s="37" t="str">
        <f t="shared" si="12"/>
        <v>I</v>
      </c>
      <c r="AJ36" s="38" t="s">
        <v>710</v>
      </c>
      <c r="AK36" s="37" t="s">
        <v>615</v>
      </c>
      <c r="AL36" s="37" t="s">
        <v>615</v>
      </c>
      <c r="AM36" s="37" t="s">
        <v>944</v>
      </c>
      <c r="AN36" s="37" t="s">
        <v>64</v>
      </c>
      <c r="AO36" s="23">
        <f t="shared" ca="1" si="5"/>
        <v>1</v>
      </c>
      <c r="AP36" s="1">
        <f t="shared" si="6"/>
        <v>1</v>
      </c>
      <c r="AQ36" s="1">
        <f t="shared" si="7"/>
        <v>1</v>
      </c>
      <c r="AR36" s="1">
        <f t="shared" si="8"/>
        <v>1</v>
      </c>
      <c r="AS36" s="15">
        <f t="shared" si="9"/>
        <v>1</v>
      </c>
      <c r="AT36" s="1"/>
    </row>
    <row r="37" spans="1:46">
      <c r="A37" t="str">
        <f>'Model output'!A36</f>
        <v>TCGA-BJ-A45K</v>
      </c>
      <c r="B37" s="33">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output'!G36)),AND(ISNUMBER(SEARCH("2",'Model output'!G36)),NOT(ISNUMBER(SEARCH("1 of 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output'!H36)),ISNUMBER(SEARCH("gland",'Model output'!H36)),ISNUMBER(SEARCH("lobe",'Model output'!H36)),ISNUMBER(SEARCH("isthmus",'Model output'!H36)),ISNUMBER(SEARCH("mediastinum",'Model output'!H36)),ISNUMBER(SEARCH("Not mentioned",'Model output'!H36)), ISNUMBER(SEARCH("Not applicable",'Model output'!H36)), ISNUMBER(SEARCH("paratracheal",'Model output'!H36)),ISNUMBER(SEARCH("fibroadipose tissue",'Model output'!H36)),ISNUMBER(SEARCH("thyroid node",'Model output'!H36)),ISNUMBER(SEARCH("skeletal muscle",'Model output'!H36)),ISNUMBER(SEARCH("right",'Model output'!H36)),ISNUMBER(SEARCH("left",'Model output'!H36)),ISNUMBER(SEARCH("Not specified",'Model output'!H36))),"negative","positive"))</f>
        <v>negative</v>
      </c>
      <c r="I37">
        <f>IF(OR('Model output'!I36="",'Model output'!I36="Not answered",'Model output'!I36="Not mentioned"),"",IF(ISNUMBER('Model output'!I36),'Model output'!I36,1))</f>
        <v>8</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s="8"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
      </c>
      <c r="P37" t="str">
        <f>IF('Model output'!N36="","",'Model output'!N36)</f>
        <v>2.3 cm</v>
      </c>
      <c r="Q37" t="str">
        <f t="shared" si="2"/>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7" t="str">
        <f>IF('Model output'!S36="","",'Model output'!S36)</f>
        <v>Not identified</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1" t="str">
        <f>IF(OR('Model output'!V36="", 'Model output'!V36="No", AND(ISERROR(SEARCH("Positive",'Model output'!V36)), ISNUMBER(SEARCH("Negative",'Model output'!V36))), AND(ISNUMBER(SEARCH("Uninvolved",'Model output'!V36)),NOT(ISNUMBER(SEARCH("margins involved",'Model output'!V36)))), ISNUMBER(SEARCH("not involved",'Model output'!V36)), ISNUMBER(SEARCH("None",'Model output'!V36)), ISNUMBER(SEARCH("Free",'Model output'!V36)), ISNUMBER(SEARCH("1 mm",'Model output'!V36)), ISNUMBER(SEARCH("0.1 CM",'Model output'!V36)), ISNUMBER(SEARCH("less than 0.2 mm",'Model output'!V36)), ISNUMBER(SEARCH("less than 0.5 mm",'Model output'!V36)), ISNUMBER(SEARCH("less than 1.0 mm",'Model output'!V36)), ISNUMBER(SEARCH("noted very close",'Model output'!V36)), ISNUMBER(SEARCH("abut",'Model output'!V36)), ISNUMBER(SEARCH("not mentioned",'Model output'!V36)), ISNUMBER(SEARCH("Cannot be assessed",'Model output'!V36)), ISNUMBER(SEARCH("Lymphocyte invasion - present",'Model output'!V36))), "negative", "positive")</f>
        <v>negative</v>
      </c>
      <c r="AE37" s="35"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6" t="str">
        <f t="shared" si="3"/>
        <v>2</v>
      </c>
      <c r="AG37" s="36" t="str">
        <f t="shared" si="4"/>
        <v>0</v>
      </c>
      <c r="AH37" s="36" t="str">
        <f t="shared" si="11"/>
        <v>0</v>
      </c>
      <c r="AI37" s="37" t="str">
        <f t="shared" si="12"/>
        <v>I</v>
      </c>
      <c r="AJ37" s="38" t="s">
        <v>709</v>
      </c>
      <c r="AK37" s="37" t="s">
        <v>943</v>
      </c>
      <c r="AL37" s="37" t="s">
        <v>941</v>
      </c>
      <c r="AM37" s="37" t="s">
        <v>944</v>
      </c>
      <c r="AN37" s="37" t="s">
        <v>64</v>
      </c>
      <c r="AO37" s="23">
        <f t="shared" ca="1" si="5"/>
        <v>1</v>
      </c>
      <c r="AP37" s="1">
        <f t="shared" si="6"/>
        <v>1</v>
      </c>
      <c r="AQ37" s="1">
        <f t="shared" si="7"/>
        <v>1</v>
      </c>
      <c r="AR37" s="1">
        <f t="shared" si="8"/>
        <v>1</v>
      </c>
      <c r="AS37" s="15">
        <f t="shared" si="9"/>
        <v>1</v>
      </c>
      <c r="AT37" s="1"/>
    </row>
    <row r="38" spans="1:46">
      <c r="A38" t="str">
        <f>'Model output'!A37</f>
        <v>TCGA-BJ-A4O8</v>
      </c>
      <c r="B38" s="33">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1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output'!G37)),AND(ISNUMBER(SEARCH("2",'Model output'!G37)),NOT(ISNUMBER(SEARCH("1 of 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output'!H37)),ISNUMBER(SEARCH("gland",'Model output'!H37)),ISNUMBER(SEARCH("lobe",'Model output'!H37)),ISNUMBER(SEARCH("isthmus",'Model output'!H37)),ISNUMBER(SEARCH("mediastinum",'Model output'!H37)),ISNUMBER(SEARCH("Not mentioned",'Model output'!H37)), ISNUMBER(SEARCH("Not applicable",'Model output'!H37)), ISNUMBER(SEARCH("paratracheal",'Model output'!H37)),ISNUMBER(SEARCH("fibroadipose tissue",'Model output'!H37)),ISNUMBER(SEARCH("thyroid node",'Model output'!H37)),ISNUMBER(SEARCH("skeletal muscle",'Model output'!H37)),ISNUMBER(SEARCH("right",'Model output'!H37)),ISNUMBER(SEARCH("left",'Model output'!H37)),ISNUMBER(SEARCH("Not specified",'Model output'!H37))),"negative","positive"))</f>
        <v>negative</v>
      </c>
      <c r="I38">
        <f>IF(OR('Model output'!I37="",'Model output'!I37="Not answered",'Model output'!I37="Not mentioned"),"",IF(ISNUMBER('Model output'!I37),'Model output'!I37,1))</f>
        <v>14</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6</v>
      </c>
      <c r="K38" t="str" cm="1">
        <f t="array" ref="K38">IF(COUNT(FIND({0,1,2,3,4,5,6,7,8,9},'Model output'!K37))&gt;0,'Model output'!K37,"")</f>
        <v/>
      </c>
      <c r="L38" s="8"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
      </c>
      <c r="P38" t="str">
        <f>IF('Model output'!N37="","",'Model output'!N37)</f>
        <v>1.5 cm</v>
      </c>
      <c r="Q38" t="str">
        <f t="shared" si="2"/>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7" t="str">
        <f>IF('Model output'!S37="","",'Model output'!S37)</f>
        <v>Present</v>
      </c>
      <c r="Y38" t="str">
        <f>IF(OR('Model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v>
      </c>
      <c r="AC38" s="1" t="str">
        <f>IF(OR('Model output'!V37="", 'Model output'!V37="No", AND(ISERROR(SEARCH("Positive",'Model output'!V37)), ISNUMBER(SEARCH("Negative",'Model output'!V37))), AND(ISNUMBER(SEARCH("Uninvolved",'Model output'!V37)),NOT(ISNUMBER(SEARCH("margins involved",'Model output'!V37)))), ISNUMBER(SEARCH("not involved",'Model output'!V37)), ISNUMBER(SEARCH("None",'Model output'!V37)), ISNUMBER(SEARCH("Free",'Model output'!V37)), ISNUMBER(SEARCH("1 mm",'Model output'!V37)), ISNUMBER(SEARCH("0.1 CM",'Model output'!V37)), ISNUMBER(SEARCH("less than 0.2 mm",'Model output'!V37)), ISNUMBER(SEARCH("less than 0.5 mm",'Model output'!V37)), ISNUMBER(SEARCH("less than 1.0 mm",'Model output'!V37)), ISNUMBER(SEARCH("noted very close",'Model output'!V37)), ISNUMBER(SEARCH("abut",'Model output'!V37)), ISNUMBER(SEARCH("not mentioned",'Model output'!V37)), ISNUMBER(SEARCH("Cannot be assessed",'Model output'!V37)), ISNUMBER(SEARCH("Lymphocyte invasion - present",'Model output'!V37))), "negative", "positive")</f>
        <v>negative</v>
      </c>
      <c r="AE38" s="35"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6" t="str">
        <f t="shared" si="3"/>
        <v>1b</v>
      </c>
      <c r="AG38" s="36" t="str">
        <f t="shared" si="4"/>
        <v>1a</v>
      </c>
      <c r="AH38" s="36" t="str">
        <f t="shared" si="11"/>
        <v>0</v>
      </c>
      <c r="AI38" s="37" t="str">
        <f t="shared" si="12"/>
        <v>I</v>
      </c>
      <c r="AJ38" s="38" t="s">
        <v>710</v>
      </c>
      <c r="AK38" s="37" t="s">
        <v>940</v>
      </c>
      <c r="AL38" s="37" t="s">
        <v>615</v>
      </c>
      <c r="AM38" s="37" t="s">
        <v>944</v>
      </c>
      <c r="AN38" s="37" t="s">
        <v>64</v>
      </c>
      <c r="AO38" s="23">
        <f t="shared" ca="1" si="5"/>
        <v>1</v>
      </c>
      <c r="AP38" s="1">
        <f t="shared" si="6"/>
        <v>1</v>
      </c>
      <c r="AQ38" s="1">
        <f t="shared" si="7"/>
        <v>1</v>
      </c>
      <c r="AR38" s="1">
        <f t="shared" si="8"/>
        <v>1</v>
      </c>
      <c r="AS38" s="15">
        <f t="shared" si="9"/>
        <v>1</v>
      </c>
      <c r="AT38" s="1"/>
    </row>
    <row r="39" spans="1:46">
      <c r="A39" t="str">
        <f>'Model output'!A38</f>
        <v>TCGA-BJ-A4O9</v>
      </c>
      <c r="B39" s="33">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output'!G38)),AND(ISNUMBER(SEARCH("2",'Model output'!G38)),NOT(ISNUMBER(SEARCH("1 of 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output'!H38)),ISNUMBER(SEARCH("gland",'Model output'!H38)),ISNUMBER(SEARCH("lobe",'Model output'!H38)),ISNUMBER(SEARCH("isthmus",'Model output'!H38)),ISNUMBER(SEARCH("mediastinum",'Model output'!H38)),ISNUMBER(SEARCH("Not mentioned",'Model output'!H38)), ISNUMBER(SEARCH("Not applicable",'Model output'!H38)), ISNUMBER(SEARCH("paratracheal",'Model output'!H38)),ISNUMBER(SEARCH("fibroadipose tissue",'Model output'!H38)),ISNUMBER(SEARCH("thyroid node",'Model output'!H38)),ISNUMBER(SEARCH("skeletal muscle",'Model output'!H38)),ISNUMBER(SEARCH("right",'Model output'!H38)),ISNUMBER(SEARCH("left",'Model output'!H38)),ISNUMBER(SEARCH("Not specified",'Model output'!H38))),"negative","positive"))</f>
        <v>negative</v>
      </c>
      <c r="I39">
        <f>IF(OR('Model output'!I38="",'Model output'!I38="Not answered",'Model output'!I38="Not mentioned"),"",IF(ISNUMBER('Model output'!I38),'Model output'!I38,1))</f>
        <v>8</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s="8"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encapsulated follicular variant</v>
      </c>
      <c r="O39" t="str">
        <f>IF('Model output'!M38="","",'Model output'!M38)</f>
        <v/>
      </c>
      <c r="P39" t="str">
        <f>IF('Model output'!N38="","",'Model output'!N38)</f>
        <v>3.8 cm</v>
      </c>
      <c r="Q39" t="str">
        <f t="shared" si="2"/>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7" t="str">
        <f>IF('Model output'!S38="","",'Model output'!S38)</f>
        <v>Not Identified</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1" t="str">
        <f>IF(OR('Model output'!V38="", 'Model output'!V38="No", AND(ISERROR(SEARCH("Positive",'Model output'!V38)), ISNUMBER(SEARCH("Negative",'Model output'!V38))), AND(ISNUMBER(SEARCH("Uninvolved",'Model output'!V38)),NOT(ISNUMBER(SEARCH("margins involved",'Model output'!V38)))), ISNUMBER(SEARCH("not involved",'Model output'!V38)), ISNUMBER(SEARCH("None",'Model output'!V38)), ISNUMBER(SEARCH("Free",'Model output'!V38)), ISNUMBER(SEARCH("1 mm",'Model output'!V38)), ISNUMBER(SEARCH("0.1 CM",'Model output'!V38)), ISNUMBER(SEARCH("less than 0.2 mm",'Model output'!V38)), ISNUMBER(SEARCH("less than 0.5 mm",'Model output'!V38)), ISNUMBER(SEARCH("less than 1.0 mm",'Model output'!V38)), ISNUMBER(SEARCH("noted very close",'Model output'!V38)), ISNUMBER(SEARCH("abut",'Model output'!V38)), ISNUMBER(SEARCH("not mentioned",'Model output'!V38)), ISNUMBER(SEARCH("Cannot be assessed",'Model output'!V38)), ISNUMBER(SEARCH("Lymphocyte invasion - present",'Model output'!V38))), "negative", "positive")</f>
        <v>negative</v>
      </c>
      <c r="AE39" s="35"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6" t="str">
        <f t="shared" si="3"/>
        <v>2</v>
      </c>
      <c r="AG39" s="36" t="str">
        <f t="shared" si="4"/>
        <v>0</v>
      </c>
      <c r="AH39" s="36" t="str">
        <f t="shared" si="11"/>
        <v>0</v>
      </c>
      <c r="AI39" s="37" t="str">
        <f t="shared" si="12"/>
        <v>I</v>
      </c>
      <c r="AJ39" s="38" t="s">
        <v>709</v>
      </c>
      <c r="AK39" s="37" t="s">
        <v>943</v>
      </c>
      <c r="AL39" s="37" t="s">
        <v>941</v>
      </c>
      <c r="AM39" s="37" t="s">
        <v>944</v>
      </c>
      <c r="AN39" s="37" t="s">
        <v>64</v>
      </c>
      <c r="AO39" s="23">
        <f t="shared" ca="1" si="5"/>
        <v>1</v>
      </c>
      <c r="AP39" s="1">
        <f t="shared" si="6"/>
        <v>1</v>
      </c>
      <c r="AQ39" s="1">
        <f t="shared" si="7"/>
        <v>1</v>
      </c>
      <c r="AR39" s="1">
        <f t="shared" si="8"/>
        <v>1</v>
      </c>
      <c r="AS39" s="15">
        <f t="shared" si="9"/>
        <v>1</v>
      </c>
      <c r="AT39" s="1"/>
    </row>
    <row r="40" spans="1:46">
      <c r="A40" t="str">
        <f>'Model output'!A39</f>
        <v>TCGA-DE-A0Y2</v>
      </c>
      <c r="B40" s="33">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1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output'!G39)),AND(ISNUMBER(SEARCH("2",'Model output'!G39)),NOT(ISNUMBER(SEARCH("1 of 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output'!H39)),ISNUMBER(SEARCH("gland",'Model output'!H39)),ISNUMBER(SEARCH("lobe",'Model output'!H39)),ISNUMBER(SEARCH("isthmus",'Model output'!H39)),ISNUMBER(SEARCH("mediastinum",'Model output'!H39)),ISNUMBER(SEARCH("Not mentioned",'Model output'!H39)), ISNUMBER(SEARCH("Not applicable",'Model output'!H39)), ISNUMBER(SEARCH("paratracheal",'Model output'!H39)),ISNUMBER(SEARCH("fibroadipose tissue",'Model output'!H39)),ISNUMBER(SEARCH("thyroid node",'Model output'!H39)),ISNUMBER(SEARCH("skeletal muscle",'Model output'!H39)),ISNUMBER(SEARCH("right",'Model output'!H39)),ISNUMBER(SEARCH("left",'Model output'!H39)),ISNUMBER(SEARCH("Not specified",'Model output'!H39))),"negative","positive"))</f>
        <v>negative</v>
      </c>
      <c r="I40">
        <f>IF(OR('Model output'!I39="",'Model output'!I39="Not answered",'Model output'!I39="Not mentioned"),"",IF(ISNUMBER('Model output'!I39),'Model output'!I39,1))</f>
        <v>10</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5</v>
      </c>
      <c r="K40" t="str" cm="1">
        <f t="array" ref="K40">IF(COUNT(FIND({0,1,2,3,4,5,6,7,8,9},'Model output'!K39))&gt;0,'Model output'!K39,"")</f>
        <v>5 mm</v>
      </c>
      <c r="L40" s="8"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2"/>
        <v>2.4cm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7" t="str">
        <f>IF('Model output'!S39="","",'Model output'!S39)</f>
        <v>Not mentioned</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1" t="str">
        <f>IF(OR('Model output'!V39="", 'Model output'!V39="No", AND(ISERROR(SEARCH("Positive",'Model output'!V39)), ISNUMBER(SEARCH("Negative",'Model output'!V39))), AND(ISNUMBER(SEARCH("Uninvolved",'Model output'!V39)),NOT(ISNUMBER(SEARCH("margins involved",'Model output'!V39)))), ISNUMBER(SEARCH("not involved",'Model output'!V39)), ISNUMBER(SEARCH("None",'Model output'!V39)), ISNUMBER(SEARCH("Free",'Model output'!V39)), ISNUMBER(SEARCH("1 mm",'Model output'!V39)), ISNUMBER(SEARCH("0.1 CM",'Model output'!V39)), ISNUMBER(SEARCH("less than 0.2 mm",'Model output'!V39)), ISNUMBER(SEARCH("less than 0.5 mm",'Model output'!V39)), ISNUMBER(SEARCH("less than 1.0 mm",'Model output'!V39)), ISNUMBER(SEARCH("noted very close",'Model output'!V39)), ISNUMBER(SEARCH("abut",'Model output'!V39)), ISNUMBER(SEARCH("not mentioned",'Model output'!V39)), ISNUMBER(SEARCH("Cannot be assessed",'Model output'!V39)), ISNUMBER(SEARCH("Lymphocyte invasion - present",'Model output'!V39))), "negative", "positive")</f>
        <v>negative</v>
      </c>
      <c r="AE40" s="35"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low</v>
      </c>
      <c r="AF40" s="36" t="str">
        <f t="shared" si="3"/>
        <v>2</v>
      </c>
      <c r="AG40" s="36" t="str">
        <f t="shared" si="4"/>
        <v>1a</v>
      </c>
      <c r="AH40" s="36" t="str">
        <f t="shared" si="11"/>
        <v>0</v>
      </c>
      <c r="AI40" s="37" t="str">
        <f t="shared" si="12"/>
        <v>I</v>
      </c>
      <c r="AJ40" s="38" t="s">
        <v>710</v>
      </c>
      <c r="AK40" s="37" t="s">
        <v>943</v>
      </c>
      <c r="AL40" s="37" t="s">
        <v>615</v>
      </c>
      <c r="AM40" s="37" t="s">
        <v>944</v>
      </c>
      <c r="AN40" s="37" t="s">
        <v>64</v>
      </c>
      <c r="AO40" s="23">
        <f t="shared" ca="1" si="5"/>
        <v>0</v>
      </c>
      <c r="AP40" s="1">
        <f t="shared" si="6"/>
        <v>1</v>
      </c>
      <c r="AQ40" s="1">
        <f t="shared" si="7"/>
        <v>1</v>
      </c>
      <c r="AR40" s="1">
        <f t="shared" si="8"/>
        <v>1</v>
      </c>
      <c r="AS40" s="15">
        <f t="shared" si="9"/>
        <v>1</v>
      </c>
      <c r="AT40" s="1"/>
    </row>
    <row r="41" spans="1:46">
      <c r="A41" t="str">
        <f>'Model output'!A40</f>
        <v>TCGA-DE-A2OL</v>
      </c>
      <c r="B41" s="33">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output'!G40)),AND(ISNUMBER(SEARCH("2",'Model output'!G40)),NOT(ISNUMBER(SEARCH("1 of 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output'!H40="","negative",IF(OR(ISNUMBER(SEARCH("lymph node",'Model output'!H40)),ISNUMBER(SEARCH("gland",'Model output'!H40)),ISNUMBER(SEARCH("lobe",'Model output'!H40)),ISNUMBER(SEARCH("isthmus",'Model output'!H40)),ISNUMBER(SEARCH("mediastinum",'Model output'!H40)),ISNUMBER(SEARCH("Not mentioned",'Model output'!H40)), ISNUMBER(SEARCH("Not applicable",'Model output'!H40)), ISNUMBER(SEARCH("paratracheal",'Model output'!H40)),ISNUMBER(SEARCH("fibroadipose tissue",'Model output'!H40)),ISNUMBER(SEARCH("thyroid node",'Model output'!H40)),ISNUMBER(SEARCH("skeletal muscle",'Model output'!H40)),ISNUMBER(SEARCH("right",'Model output'!H40)),ISNUMBER(SEARCH("left",'Model output'!H40)),ISNUMBER(SEARCH("Not specified",'Model output'!H40))),"negative","positive"))</f>
        <v>negative</v>
      </c>
      <c r="I41">
        <f>IF(OR('Model output'!I40="",'Model output'!I40="Not answered",'Model output'!I40="Not mentioned"),"",IF(ISNUMBER('Model output'!I40),'Model output'!I40,1))</f>
        <v>0</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0</v>
      </c>
      <c r="K41" t="str" cm="1">
        <f t="array" ref="K41">IF(COUNT(FIND({0,1,2,3,4,5,6,7,8,9},'Model output'!K40))&gt;0,'Model output'!K40,"")</f>
        <v/>
      </c>
      <c r="L41" s="8"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 thyroid carcinoma, follicular variant</v>
      </c>
      <c r="O41" t="str">
        <f>IF('Model output'!M40="","",'Model output'!M40)</f>
        <v>encapsulated</v>
      </c>
      <c r="P41" t="str">
        <f>IF('Model output'!N40="","",'Model output'!N40)</f>
        <v>2.9 cm</v>
      </c>
      <c r="Q41" t="str">
        <f t="shared" si="2"/>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7"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1" t="str">
        <f>IF(OR('Model output'!V40="", 'Model output'!V40="No", AND(ISERROR(SEARCH("Positive",'Model output'!V40)), ISNUMBER(SEARCH("Negative",'Model output'!V40))), AND(ISNUMBER(SEARCH("Uninvolved",'Model output'!V40)),NOT(ISNUMBER(SEARCH("margins involved",'Model output'!V40)))), ISNUMBER(SEARCH("not involved",'Model output'!V40)), ISNUMBER(SEARCH("None",'Model output'!V40)), ISNUMBER(SEARCH("Free",'Model output'!V40)), ISNUMBER(SEARCH("1 mm",'Model output'!V40)), ISNUMBER(SEARCH("0.1 CM",'Model output'!V40)), ISNUMBER(SEARCH("less than 0.2 mm",'Model output'!V40)), ISNUMBER(SEARCH("less than 0.5 mm",'Model output'!V40)), ISNUMBER(SEARCH("less than 1.0 mm",'Model output'!V40)), ISNUMBER(SEARCH("noted very close",'Model output'!V40)), ISNUMBER(SEARCH("abut",'Model output'!V40)), ISNUMBER(SEARCH("not mentioned",'Model output'!V40)), ISNUMBER(SEARCH("Cannot be assessed",'Model output'!V40)), ISNUMBER(SEARCH("Lymphocyte invasion - present",'Model output'!V40))), "negative", "positive")</f>
        <v>negative</v>
      </c>
      <c r="AE41" s="35"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6" t="str">
        <f t="shared" si="3"/>
        <v>2</v>
      </c>
      <c r="AG41" s="36" t="str">
        <f t="shared" si="4"/>
        <v>0</v>
      </c>
      <c r="AH41" s="36" t="str">
        <f t="shared" si="11"/>
        <v>0</v>
      </c>
      <c r="AI41" s="37" t="str">
        <f t="shared" si="12"/>
        <v>I</v>
      </c>
      <c r="AJ41" s="38" t="s">
        <v>709</v>
      </c>
      <c r="AK41" s="37" t="s">
        <v>943</v>
      </c>
      <c r="AL41" s="37" t="s">
        <v>944</v>
      </c>
      <c r="AM41" s="37" t="s">
        <v>944</v>
      </c>
      <c r="AN41" s="37" t="s">
        <v>64</v>
      </c>
      <c r="AO41" s="23">
        <f t="shared" ca="1" si="5"/>
        <v>1</v>
      </c>
      <c r="AP41" s="1">
        <f t="shared" si="6"/>
        <v>1</v>
      </c>
      <c r="AQ41" s="1">
        <f t="shared" si="7"/>
        <v>1</v>
      </c>
      <c r="AR41" s="1">
        <f t="shared" si="8"/>
        <v>1</v>
      </c>
      <c r="AS41" s="15">
        <f t="shared" si="9"/>
        <v>1</v>
      </c>
      <c r="AT41" s="1"/>
    </row>
    <row r="42" spans="1:46">
      <c r="A42" t="str">
        <f>'Model output'!A41</f>
        <v>TCGA-DE-A3KN</v>
      </c>
      <c r="B42" s="33">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1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output'!G41)),AND(ISNUMBER(SEARCH("2",'Model output'!G41)),NOT(ISNUMBER(SEARCH("1 of 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output'!H41="","negative",IF(OR(ISNUMBER(SEARCH("lymph node",'Model output'!H41)),ISNUMBER(SEARCH("gland",'Model output'!H41)),ISNUMBER(SEARCH("lobe",'Model output'!H41)),ISNUMBER(SEARCH("isthmus",'Model output'!H41)),ISNUMBER(SEARCH("mediastinum",'Model output'!H41)),ISNUMBER(SEARCH("Not mentioned",'Model output'!H41)), ISNUMBER(SEARCH("Not applicable",'Model output'!H41)), ISNUMBER(SEARCH("paratracheal",'Model output'!H41)),ISNUMBER(SEARCH("fibroadipose tissue",'Model output'!H41)),ISNUMBER(SEARCH("thyroid node",'Model output'!H41)),ISNUMBER(SEARCH("skeletal muscle",'Model output'!H41)),ISNUMBER(SEARCH("right",'Model output'!H41)),ISNUMBER(SEARCH("left",'Model output'!H41)),ISNUMBER(SEARCH("Not specified",'Model output'!H41))),"negative","positive"))</f>
        <v>negative</v>
      </c>
      <c r="I42">
        <f>IF(OR('Model output'!I41="",'Model output'!I41="Not answered",'Model output'!I41="Not mentioned"),"",IF(ISNUMBER('Model output'!I41),'Model output'!I41,1))</f>
        <v>9</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5</v>
      </c>
      <c r="K42" t="str" cm="1">
        <f t="array" ref="K42">IF(COUNT(FIND({0,1,2,3,4,5,6,7,8,9},'Model output'!K41))&gt;0,'Model output'!K41,"")</f>
        <v>0.6 cm</v>
      </c>
      <c r="L42" s="8" t="str">
        <f t="shared" si="1"/>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 of thyroid</v>
      </c>
      <c r="O42" t="str">
        <f>IF('Model output'!M41="","",'Model output'!M41)</f>
        <v/>
      </c>
      <c r="P42" t="str">
        <f>IF('Model output'!N41="","",'Model output'!N41)</f>
        <v>4.5 cm</v>
      </c>
      <c r="Q42" t="str">
        <f t="shared" si="2"/>
        <v>4.5cm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7" t="str">
        <f>IF('Model output'!S41="","",'Model output'!S41)</f>
        <v>present, focal extension into perithyroidal soft tissues (C4)</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1" t="str">
        <f>IF(OR('Model output'!V41="", 'Model output'!V41="No", AND(ISERROR(SEARCH("Positive",'Model output'!V41)), ISNUMBER(SEARCH("Negative",'Model output'!V41))), AND(ISNUMBER(SEARCH("Uninvolved",'Model output'!V41)),NOT(ISNUMBER(SEARCH("margins involved",'Model output'!V41)))), ISNUMBER(SEARCH("not involved",'Model output'!V41)), ISNUMBER(SEARCH("None",'Model output'!V41)), ISNUMBER(SEARCH("Free",'Model output'!V41)), ISNUMBER(SEARCH("1 mm",'Model output'!V41)), ISNUMBER(SEARCH("0.1 CM",'Model output'!V41)), ISNUMBER(SEARCH("less than 0.2 mm",'Model output'!V41)), ISNUMBER(SEARCH("less than 0.5 mm",'Model output'!V41)), ISNUMBER(SEARCH("less than 1.0 mm",'Model output'!V41)), ISNUMBER(SEARCH("noted very close",'Model output'!V41)), ISNUMBER(SEARCH("abut",'Model output'!V41)), ISNUMBER(SEARCH("not mentioned",'Model output'!V41)), ISNUMBER(SEARCH("Cannot be assessed",'Model output'!V41)), ISNUMBER(SEARCH("Lymphocyte invasion - present",'Model output'!V41))), "negative", "positive")</f>
        <v>negative</v>
      </c>
      <c r="AE42" s="35"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6" t="str">
        <f t="shared" si="3"/>
        <v>3a</v>
      </c>
      <c r="AG42" s="36" t="str">
        <f t="shared" si="4"/>
        <v>1a</v>
      </c>
      <c r="AH42" s="36" t="str">
        <f t="shared" si="11"/>
        <v>0</v>
      </c>
      <c r="AI42" s="37" t="str">
        <f t="shared" si="12"/>
        <v>I</v>
      </c>
      <c r="AJ42" s="38" t="s">
        <v>710</v>
      </c>
      <c r="AK42" s="37" t="s">
        <v>945</v>
      </c>
      <c r="AL42" s="37" t="s">
        <v>615</v>
      </c>
      <c r="AM42" s="37" t="s">
        <v>944</v>
      </c>
      <c r="AN42" s="37" t="s">
        <v>64</v>
      </c>
      <c r="AO42" s="23">
        <f t="shared" ca="1" si="5"/>
        <v>1</v>
      </c>
      <c r="AP42" s="1">
        <f t="shared" si="6"/>
        <v>1</v>
      </c>
      <c r="AQ42" s="1">
        <f t="shared" si="7"/>
        <v>1</v>
      </c>
      <c r="AR42" s="1">
        <f t="shared" si="8"/>
        <v>1</v>
      </c>
      <c r="AS42" s="15">
        <f t="shared" si="9"/>
        <v>1</v>
      </c>
      <c r="AT42" s="1"/>
    </row>
    <row r="43" spans="1:46">
      <c r="A43" t="str">
        <f>'Model output'!A42</f>
        <v>TCGA-DE-A4M9</v>
      </c>
      <c r="B43" s="33">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1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output'!G42)),AND(ISNUMBER(SEARCH("2",'Model output'!G42)),NOT(ISNUMBER(SEARCH("1 of 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output'!H42="","negative",IF(OR(ISNUMBER(SEARCH("lymph node",'Model output'!H42)),ISNUMBER(SEARCH("gland",'Model output'!H42)),ISNUMBER(SEARCH("lobe",'Model output'!H42)),ISNUMBER(SEARCH("isthmus",'Model output'!H42)),ISNUMBER(SEARCH("mediastinum",'Model output'!H42)),ISNUMBER(SEARCH("Not mentioned",'Model output'!H42)), ISNUMBER(SEARCH("Not applicable",'Model output'!H42)), ISNUMBER(SEARCH("paratracheal",'Model output'!H42)),ISNUMBER(SEARCH("fibroadipose tissue",'Model output'!H42)),ISNUMBER(SEARCH("thyroid node",'Model output'!H42)),ISNUMBER(SEARCH("skeletal muscle",'Model output'!H42)),ISNUMBER(SEARCH("right",'Model output'!H42)),ISNUMBER(SEARCH("left",'Model output'!H42)),ISNUMBER(SEARCH("Not specified",'Model output'!H42))),"negative","positive"))</f>
        <v>negative</v>
      </c>
      <c r="I43">
        <f>IF(OR('Model output'!I42="",'Model output'!I42="Not answered",'Model output'!I42="Not mentioned"),"",IF(ISNUMBER('Model output'!I42),'Model output'!I42,1))</f>
        <v>0</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0</v>
      </c>
      <c r="K43" t="str" cm="1">
        <f t="array" ref="K43">IF(COUNT(FIND({0,1,2,3,4,5,6,7,8,9},'Model output'!K42))&gt;0,'Model output'!K42,"")</f>
        <v/>
      </c>
      <c r="L43" s="8"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 thyroid carcinoma</v>
      </c>
      <c r="O43" t="str">
        <f>IF('Model output'!M42="","",'Model output'!M42)</f>
        <v>follicular and solid types</v>
      </c>
      <c r="P43" t="str">
        <f>IF('Model output'!N42="","",'Model output'!N42)</f>
        <v>3.0 cm</v>
      </c>
      <c r="Q43" t="str">
        <f t="shared" si="2"/>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7"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1" t="str">
        <f>IF(OR('Model output'!V42="", 'Model output'!V42="No", AND(ISERROR(SEARCH("Positive",'Model output'!V42)), ISNUMBER(SEARCH("Negative",'Model output'!V42))), AND(ISNUMBER(SEARCH("Uninvolved",'Model output'!V42)),NOT(ISNUMBER(SEARCH("margins involved",'Model output'!V42)))), ISNUMBER(SEARCH("not involved",'Model output'!V42)), ISNUMBER(SEARCH("None",'Model output'!V42)), ISNUMBER(SEARCH("Free",'Model output'!V42)), ISNUMBER(SEARCH("1 mm",'Model output'!V42)), ISNUMBER(SEARCH("0.1 CM",'Model output'!V42)), ISNUMBER(SEARCH("less than 0.2 mm",'Model output'!V42)), ISNUMBER(SEARCH("less than 0.5 mm",'Model output'!V42)), ISNUMBER(SEARCH("less than 1.0 mm",'Model output'!V42)), ISNUMBER(SEARCH("noted very close",'Model output'!V42)), ISNUMBER(SEARCH("abut",'Model output'!V42)), ISNUMBER(SEARCH("not mentioned",'Model output'!V42)), ISNUMBER(SEARCH("Cannot be assessed",'Model output'!V42)), ISNUMBER(SEARCH("Lymphocyte invasion - present",'Model output'!V42))), "negative", "positive")</f>
        <v>positive</v>
      </c>
      <c r="AE43" s="35"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6" t="str">
        <f t="shared" si="3"/>
        <v>2</v>
      </c>
      <c r="AG43" s="36" t="str">
        <f t="shared" si="4"/>
        <v>0</v>
      </c>
      <c r="AH43" s="36" t="str">
        <f t="shared" si="11"/>
        <v>0</v>
      </c>
      <c r="AI43" s="37" t="str">
        <f t="shared" si="12"/>
        <v>I</v>
      </c>
      <c r="AJ43" s="38" t="s">
        <v>707</v>
      </c>
      <c r="AK43" s="37" t="s">
        <v>943</v>
      </c>
      <c r="AL43" s="37" t="s">
        <v>944</v>
      </c>
      <c r="AM43" s="37" t="s">
        <v>944</v>
      </c>
      <c r="AN43" s="37" t="s">
        <v>64</v>
      </c>
      <c r="AO43" s="23">
        <f t="shared" si="5"/>
        <v>1</v>
      </c>
      <c r="AP43" s="1">
        <f t="shared" si="6"/>
        <v>1</v>
      </c>
      <c r="AQ43" s="1">
        <f t="shared" si="7"/>
        <v>1</v>
      </c>
      <c r="AR43" s="1">
        <f t="shared" si="8"/>
        <v>1</v>
      </c>
      <c r="AS43" s="15">
        <f t="shared" si="9"/>
        <v>1</v>
      </c>
      <c r="AT43" s="1"/>
    </row>
    <row r="44" spans="1:46">
      <c r="A44" t="str">
        <f>'Model output'!A43</f>
        <v>TCGA-DE-A4MA</v>
      </c>
      <c r="B44" s="33">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output'!G43)),AND(ISNUMBER(SEARCH("2",'Model output'!G43)),NOT(ISNUMBER(SEARCH("1 of 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
      </c>
      <c r="H44" t="str">
        <f>IF('Model output'!H43="","negative",IF(OR(ISNUMBER(SEARCH("lymph node",'Model output'!H43)),ISNUMBER(SEARCH("gland",'Model output'!H43)),ISNUMBER(SEARCH("lobe",'Model output'!H43)),ISNUMBER(SEARCH("isthmus",'Model output'!H43)),ISNUMBER(SEARCH("mediastinum",'Model output'!H43)),ISNUMBER(SEARCH("Not mentioned",'Model output'!H43)), ISNUMBER(SEARCH("Not applicable",'Model output'!H43)), ISNUMBER(SEARCH("paratracheal",'Model output'!H43)),ISNUMBER(SEARCH("fibroadipose tissue",'Model output'!H43)),ISNUMBER(SEARCH("thyroid node",'Model output'!H43)),ISNUMBER(SEARCH("skeletal muscle",'Model output'!H43)),ISNUMBER(SEARCH("right",'Model output'!H43)),ISNUMBER(SEARCH("left",'Model output'!H43)),ISNUMBER(SEARCH("Not specified",'Model output'!H43))),"negative","positive"))</f>
        <v>negative</v>
      </c>
      <c r="I44">
        <f>IF(OR('Model output'!I43="",'Model output'!I43="Not answered",'Model output'!I43="Not mentioned"),"",IF(ISNUMBER('Model output'!I43),'Model output'!I43,1))</f>
        <v>8</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7</v>
      </c>
      <c r="K44" t="str" cm="1">
        <f t="array" ref="K44">IF(COUNT(FIND({0,1,2,3,4,5,6,7,8,9},'Model output'!K43))&gt;0,'Model output'!K43,"")</f>
        <v>0.5 cm</v>
      </c>
      <c r="L44" s="8"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v>
      </c>
      <c r="O44" t="str">
        <f>IF('Model output'!M43="","",'Model output'!M43)</f>
        <v>Usual type, with focal oncocytic cytoplasmic features</v>
      </c>
      <c r="P44" t="str">
        <f>IF('Model output'!N43="","",'Model output'!N43)</f>
        <v>4.2 cm</v>
      </c>
      <c r="Q44" t="str">
        <f t="shared" si="2"/>
        <v>4.2cm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7"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1" t="str">
        <f>IF(OR('Model output'!V43="", 'Model output'!V43="No", AND(ISERROR(SEARCH("Positive",'Model output'!V43)), ISNUMBER(SEARCH("Negative",'Model output'!V43))), AND(ISNUMBER(SEARCH("Uninvolved",'Model output'!V43)),NOT(ISNUMBER(SEARCH("margins involved",'Model output'!V43)))), ISNUMBER(SEARCH("not involved",'Model output'!V43)), ISNUMBER(SEARCH("None",'Model output'!V43)), ISNUMBER(SEARCH("Free",'Model output'!V43)), ISNUMBER(SEARCH("1 mm",'Model output'!V43)), ISNUMBER(SEARCH("0.1 CM",'Model output'!V43)), ISNUMBER(SEARCH("less than 0.2 mm",'Model output'!V43)), ISNUMBER(SEARCH("less than 0.5 mm",'Model output'!V43)), ISNUMBER(SEARCH("less than 1.0 mm",'Model output'!V43)), ISNUMBER(SEARCH("noted very close",'Model output'!V43)), ISNUMBER(SEARCH("abut",'Model output'!V43)), ISNUMBER(SEARCH("not mentioned",'Model output'!V43)), ISNUMBER(SEARCH("Cannot be assessed",'Model output'!V43)), ISNUMBER(SEARCH("Lymphocyte invasion - present",'Model output'!V43))), "negative", "positive")</f>
        <v>negative</v>
      </c>
      <c r="AE44" s="35"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6" t="str">
        <f t="shared" si="3"/>
        <v>3a</v>
      </c>
      <c r="AG44" s="36" t="str">
        <f t="shared" si="4"/>
        <v>1a</v>
      </c>
      <c r="AH44" s="36" t="str">
        <f t="shared" si="11"/>
        <v>0</v>
      </c>
      <c r="AI44" s="37" t="str">
        <f t="shared" si="12"/>
        <v>I</v>
      </c>
      <c r="AJ44" s="38" t="s">
        <v>710</v>
      </c>
      <c r="AK44" s="37" t="s">
        <v>945</v>
      </c>
      <c r="AL44" s="37" t="s">
        <v>615</v>
      </c>
      <c r="AM44" s="37" t="s">
        <v>944</v>
      </c>
      <c r="AN44" s="37" t="s">
        <v>64</v>
      </c>
      <c r="AO44" s="23">
        <f t="shared" ca="1" si="5"/>
        <v>1</v>
      </c>
      <c r="AP44" s="1">
        <f t="shared" si="6"/>
        <v>1</v>
      </c>
      <c r="AQ44" s="1">
        <f t="shared" si="7"/>
        <v>1</v>
      </c>
      <c r="AR44" s="1">
        <f t="shared" si="8"/>
        <v>1</v>
      </c>
      <c r="AS44" s="15">
        <f t="shared" si="9"/>
        <v>1</v>
      </c>
      <c r="AT44" s="1"/>
    </row>
    <row r="45" spans="1:46">
      <c r="A45" t="str">
        <f>'Model output'!A44</f>
        <v>TCGA-DE-A4MC</v>
      </c>
      <c r="B45" s="33">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 t="shared" si="10"/>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output'!G44)),AND(ISNUMBER(SEARCH("2",'Model output'!G44)),NOT(ISNUMBER(SEARCH("1 of 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output'!H44)),ISNUMBER(SEARCH("gland",'Model output'!H44)),ISNUMBER(SEARCH("lobe",'Model output'!H44)),ISNUMBER(SEARCH("isthmus",'Model output'!H44)),ISNUMBER(SEARCH("mediastinum",'Model output'!H44)),ISNUMBER(SEARCH("Not mentioned",'Model output'!H44)), ISNUMBER(SEARCH("Not applicable",'Model output'!H44)), ISNUMBER(SEARCH("paratracheal",'Model output'!H44)),ISNUMBER(SEARCH("fibroadipose tissue",'Model output'!H44)),ISNUMBER(SEARCH("thyroid node",'Model output'!H44)),ISNUMBER(SEARCH("skeletal muscle",'Model output'!H44)),ISNUMBER(SEARCH("right",'Model output'!H44)),ISNUMBER(SEARCH("left",'Model output'!H44)),ISNUMBER(SEARCH("Not specified",'Model output'!H44))),"negative","positive"))</f>
        <v>negative</v>
      </c>
      <c r="I45">
        <f>IF(OR('Model output'!I44="",'Model output'!I44="Not answered",'Model output'!I44="Not mentioned"),"",IF(ISNUMBER('Model output'!I44),'Model output'!I44,1))</f>
        <v>1</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1</v>
      </c>
      <c r="K45" t="str" cm="1">
        <f t="array" ref="K45">IF(COUNT(FIND({0,1,2,3,4,5,6,7,8,9},'Model output'!K44))&gt;0,'Model output'!K44,"")</f>
        <v>7mm</v>
      </c>
      <c r="L45" s="8"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2"/>
        <v>2.8,1.9,1.7cm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7" t="str">
        <f>IF('Model output'!S44="","",'Model output'!S44)</f>
        <v>present (A1, A3)</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1" t="str">
        <f>IF(OR('Model output'!V44="", 'Model output'!V44="No", AND(ISERROR(SEARCH("Positive",'Model output'!V44)), ISNUMBER(SEARCH("Negative",'Model output'!V44))), AND(ISNUMBER(SEARCH("Uninvolved",'Model output'!V44)),NOT(ISNUMBER(SEARCH("margins involved",'Model output'!V44)))), ISNUMBER(SEARCH("not involved",'Model output'!V44)), ISNUMBER(SEARCH("None",'Model output'!V44)), ISNUMBER(SEARCH("Free",'Model output'!V44)), ISNUMBER(SEARCH("1 mm",'Model output'!V44)), ISNUMBER(SEARCH("0.1 CM",'Model output'!V44)), ISNUMBER(SEARCH("less than 0.2 mm",'Model output'!V44)), ISNUMBER(SEARCH("less than 0.5 mm",'Model output'!V44)), ISNUMBER(SEARCH("less than 1.0 mm",'Model output'!V44)), ISNUMBER(SEARCH("noted very close",'Model output'!V44)), ISNUMBER(SEARCH("abut",'Model output'!V44)), ISNUMBER(SEARCH("not mentioned",'Model output'!V44)), ISNUMBER(SEARCH("Cannot be assessed",'Model output'!V44)), ISNUMBER(SEARCH("Lymphocyte invasion - present",'Model output'!V44))), "negative", "positive")</f>
        <v>negative</v>
      </c>
      <c r="AE45" s="35"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6" t="str">
        <f t="shared" si="3"/>
        <v>2</v>
      </c>
      <c r="AG45" s="36" t="str">
        <f t="shared" si="4"/>
        <v>1a</v>
      </c>
      <c r="AH45" s="36" t="str">
        <f t="shared" si="11"/>
        <v>0</v>
      </c>
      <c r="AI45" s="37" t="str">
        <f t="shared" si="12"/>
        <v>I</v>
      </c>
      <c r="AJ45" s="38" t="s">
        <v>710</v>
      </c>
      <c r="AK45" s="37" t="s">
        <v>943</v>
      </c>
      <c r="AL45" s="37" t="s">
        <v>940</v>
      </c>
      <c r="AM45" s="37" t="s">
        <v>941</v>
      </c>
      <c r="AN45" s="37" t="s">
        <v>64</v>
      </c>
      <c r="AO45" s="23">
        <f t="shared" ca="1" si="5"/>
        <v>1</v>
      </c>
      <c r="AP45" s="1">
        <f t="shared" si="6"/>
        <v>1</v>
      </c>
      <c r="AQ45" s="1">
        <f t="shared" si="7"/>
        <v>0</v>
      </c>
      <c r="AR45" s="1">
        <f t="shared" si="8"/>
        <v>1</v>
      </c>
      <c r="AS45" s="15">
        <f t="shared" si="9"/>
        <v>1</v>
      </c>
      <c r="AT45" s="1"/>
    </row>
    <row r="46" spans="1:46">
      <c r="A46" t="str">
        <f>'Model output'!A45</f>
        <v>TCGA-DE-A4MD</v>
      </c>
      <c r="B46" s="33">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output'!G45)),AND(ISNUMBER(SEARCH("2",'Model output'!G45)),NOT(ISNUMBER(SEARCH("1 of 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output'!H45)),ISNUMBER(SEARCH("gland",'Model output'!H45)),ISNUMBER(SEARCH("lobe",'Model output'!H45)),ISNUMBER(SEARCH("isthmus",'Model output'!H45)),ISNUMBER(SEARCH("mediastinum",'Model output'!H45)),ISNUMBER(SEARCH("Not mentioned",'Model output'!H45)), ISNUMBER(SEARCH("Not applicable",'Model output'!H45)), ISNUMBER(SEARCH("paratracheal",'Model output'!H45)),ISNUMBER(SEARCH("fibroadipose tissue",'Model output'!H45)),ISNUMBER(SEARCH("thyroid node",'Model output'!H45)),ISNUMBER(SEARCH("skeletal muscle",'Model output'!H45)),ISNUMBER(SEARCH("right",'Model output'!H45)),ISNUMBER(SEARCH("left",'Model output'!H45)),ISNUMBER(SEARCH("Not specified",'Model output'!H45))),"negative","positive"))</f>
        <v>negative</v>
      </c>
      <c r="I46">
        <f>IF(OR('Model output'!I45="",'Model output'!I45="Not answered",'Model output'!I45="Not mentioned"),"",IF(ISNUMBER('Model output'!I45),'Model output'!I45,1))</f>
        <v>41</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9</v>
      </c>
      <c r="K46" t="str" cm="1">
        <f t="array" ref="K46">IF(COUNT(FIND({0,1,2,3,4,5,6,7,8,9},'Model output'!K45))&gt;0,'Model output'!K45,"")</f>
        <v>6.0 cm</v>
      </c>
      <c r="L46" s="8"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 maximum dimension in right superior/middle thyroid by gross examination</v>
      </c>
      <c r="Q46" t="str">
        <f t="shared" si="2"/>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Not mentioned</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7" t="str">
        <f>IF('Model output'!S45="","",'Model output'!S45)</f>
        <v>focal extracapsular extension identified (specimen E)</v>
      </c>
      <c r="Y46" t="str">
        <f>IF(OR('Model output'!S45="",ISNUMBER(SEARCH("Absent",'Model output'!S45)),ISNUMBER(SEARCH("Not identified",'Model output'!S45)),AND(ISNUMBER(SEARCH("No",'Model output'!S45)),NOT(ISNUMBER(SEARCH("carcinoma",'Model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1" t="str">
        <f>IF(OR('Model output'!V45="", 'Model output'!V45="No", AND(ISERROR(SEARCH("Positive",'Model output'!V45)), ISNUMBER(SEARCH("Negative",'Model output'!V45))), AND(ISNUMBER(SEARCH("Uninvolved",'Model output'!V45)),NOT(ISNUMBER(SEARCH("margins involved",'Model output'!V45)))), ISNUMBER(SEARCH("not involved",'Model output'!V45)), ISNUMBER(SEARCH("None",'Model output'!V45)), ISNUMBER(SEARCH("Free",'Model output'!V45)), ISNUMBER(SEARCH("1 mm",'Model output'!V45)), ISNUMBER(SEARCH("0.1 CM",'Model output'!V45)), ISNUMBER(SEARCH("less than 0.2 mm",'Model output'!V45)), ISNUMBER(SEARCH("less than 0.5 mm",'Model output'!V45)), ISNUMBER(SEARCH("less than 1.0 mm",'Model output'!V45)), ISNUMBER(SEARCH("noted very close",'Model output'!V45)), ISNUMBER(SEARCH("abut",'Model output'!V45)), ISNUMBER(SEARCH("not mentioned",'Model output'!V45)), ISNUMBER(SEARCH("Cannot be assessed",'Model output'!V45)), ISNUMBER(SEARCH("Lymphocyte invasion - present",'Model output'!V45))), "negative", "positive")</f>
        <v>negative</v>
      </c>
      <c r="AE46" s="35"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6" t="str">
        <f t="shared" si="3"/>
        <v>3a</v>
      </c>
      <c r="AG46" s="36" t="str">
        <f t="shared" si="4"/>
        <v>1b</v>
      </c>
      <c r="AH46" s="36" t="str">
        <f t="shared" si="11"/>
        <v>0</v>
      </c>
      <c r="AI46" s="37" t="str">
        <f t="shared" si="12"/>
        <v>II</v>
      </c>
      <c r="AJ46" s="38" t="s">
        <v>707</v>
      </c>
      <c r="AK46" s="37" t="s">
        <v>945</v>
      </c>
      <c r="AL46" s="37" t="s">
        <v>940</v>
      </c>
      <c r="AM46" s="37" t="s">
        <v>944</v>
      </c>
      <c r="AN46" s="37" t="s">
        <v>942</v>
      </c>
      <c r="AO46" s="23">
        <f t="shared" si="5"/>
        <v>1</v>
      </c>
      <c r="AP46" s="1">
        <f t="shared" si="6"/>
        <v>1</v>
      </c>
      <c r="AQ46" s="1">
        <f t="shared" si="7"/>
        <v>1</v>
      </c>
      <c r="AR46" s="1">
        <f t="shared" si="8"/>
        <v>1</v>
      </c>
      <c r="AS46" s="15">
        <f t="shared" si="9"/>
        <v>1</v>
      </c>
      <c r="AT46" s="1"/>
    </row>
    <row r="47" spans="1:46">
      <c r="A47" t="str">
        <f>'Model output'!A46</f>
        <v>TCGA-DE-A69J</v>
      </c>
      <c r="B47" s="33">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output'!G46)),AND(ISNUMBER(SEARCH("2",'Model output'!G46)),NOT(ISNUMBER(SEARCH("1 of 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output'!H46)),ISNUMBER(SEARCH("gland",'Model output'!H46)),ISNUMBER(SEARCH("lobe",'Model output'!H46)),ISNUMBER(SEARCH("isthmus",'Model output'!H46)),ISNUMBER(SEARCH("mediastinum",'Model output'!H46)),ISNUMBER(SEARCH("Not mentioned",'Model output'!H46)), ISNUMBER(SEARCH("Not applicable",'Model output'!H46)), ISNUMBER(SEARCH("paratracheal",'Model output'!H46)),ISNUMBER(SEARCH("fibroadipose tissue",'Model output'!H46)),ISNUMBER(SEARCH("thyroid node",'Model output'!H46)),ISNUMBER(SEARCH("skeletal muscle",'Model output'!H46)),ISNUMBER(SEARCH("right",'Model output'!H46)),ISNUMBER(SEARCH("left",'Model output'!H46)),ISNUMBER(SEARCH("Not specified",'Model output'!H46))),"negative","positive"))</f>
        <v>negative</v>
      </c>
      <c r="I47">
        <f>IF(OR('Model output'!I46="",'Model output'!I46="Not answered",'Model output'!I46="Not mentioned"),"",IF(ISNUMBER('Model output'!I46),'Model output'!I46,1))</f>
        <v>0</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s="8"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thyroid carcinoma</v>
      </c>
      <c r="O47" t="str">
        <f>IF('Model output'!M46="","",'Model output'!M46)</f>
        <v/>
      </c>
      <c r="P47" t="str">
        <f>IF('Model output'!N46="","",'Model output'!N46)</f>
        <v>2.5 cm (right upper pole)</v>
      </c>
      <c r="Q47" t="str">
        <f t="shared" si="2"/>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7" t="str">
        <f>IF('Model output'!S46="","",'Model output'!S46)</f>
        <v>Not identified</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1" t="str">
        <f>IF(OR('Model output'!V46="", 'Model output'!V46="No", AND(ISERROR(SEARCH("Positive",'Model output'!V46)), ISNUMBER(SEARCH("Negative",'Model output'!V46))), AND(ISNUMBER(SEARCH("Uninvolved",'Model output'!V46)),NOT(ISNUMBER(SEARCH("margins involved",'Model output'!V46)))), ISNUMBER(SEARCH("not involved",'Model output'!V46)), ISNUMBER(SEARCH("None",'Model output'!V46)), ISNUMBER(SEARCH("Free",'Model output'!V46)), ISNUMBER(SEARCH("1 mm",'Model output'!V46)), ISNUMBER(SEARCH("0.1 CM",'Model output'!V46)), ISNUMBER(SEARCH("less than 0.2 mm",'Model output'!V46)), ISNUMBER(SEARCH("less than 0.5 mm",'Model output'!V46)), ISNUMBER(SEARCH("less than 1.0 mm",'Model output'!V46)), ISNUMBER(SEARCH("noted very close",'Model output'!V46)), ISNUMBER(SEARCH("abut",'Model output'!V46)), ISNUMBER(SEARCH("not mentioned",'Model output'!V46)), ISNUMBER(SEARCH("Cannot be assessed",'Model output'!V46)), ISNUMBER(SEARCH("Lymphocyte invasion - present",'Model output'!V46))), "negative", "positive")</f>
        <v>negative</v>
      </c>
      <c r="AE47" s="35"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6" t="str">
        <f t="shared" si="3"/>
        <v>2</v>
      </c>
      <c r="AG47" s="36" t="str">
        <f t="shared" si="4"/>
        <v>0</v>
      </c>
      <c r="AH47" s="36" t="str">
        <f t="shared" si="11"/>
        <v>0</v>
      </c>
      <c r="AI47" s="37" t="str">
        <f t="shared" si="12"/>
        <v>I</v>
      </c>
      <c r="AJ47" s="38" t="s">
        <v>709</v>
      </c>
      <c r="AK47" s="37" t="s">
        <v>943</v>
      </c>
      <c r="AL47" s="37" t="s">
        <v>944</v>
      </c>
      <c r="AM47" s="37" t="s">
        <v>944</v>
      </c>
      <c r="AN47" s="37" t="s">
        <v>64</v>
      </c>
      <c r="AO47" s="23">
        <f t="shared" ca="1" si="5"/>
        <v>1</v>
      </c>
      <c r="AP47" s="1">
        <f t="shared" si="6"/>
        <v>1</v>
      </c>
      <c r="AQ47" s="1">
        <f t="shared" si="7"/>
        <v>1</v>
      </c>
      <c r="AR47" s="1">
        <f t="shared" si="8"/>
        <v>1</v>
      </c>
      <c r="AS47" s="15">
        <f t="shared" si="9"/>
        <v>1</v>
      </c>
      <c r="AT47" s="1"/>
    </row>
    <row r="48" spans="1:46">
      <c r="A48" t="str">
        <f>'Model output'!A47</f>
        <v>TCGA-DJ-A13L</v>
      </c>
      <c r="B48" s="33">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output'!G47)),AND(ISNUMBER(SEARCH("2",'Model output'!G47)),NOT(ISNUMBER(SEARCH("1 of 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output'!H47)),ISNUMBER(SEARCH("gland",'Model output'!H47)),ISNUMBER(SEARCH("lobe",'Model output'!H47)),ISNUMBER(SEARCH("isthmus",'Model output'!H47)),ISNUMBER(SEARCH("mediastinum",'Model output'!H47)),ISNUMBER(SEARCH("Not mentioned",'Model output'!H47)), ISNUMBER(SEARCH("Not applicable",'Model output'!H47)), ISNUMBER(SEARCH("paratracheal",'Model output'!H47)),ISNUMBER(SEARCH("fibroadipose tissue",'Model output'!H47)),ISNUMBER(SEARCH("thyroid node",'Model output'!H47)),ISNUMBER(SEARCH("skeletal muscle",'Model output'!H47)),ISNUMBER(SEARCH("right",'Model output'!H47)),ISNUMBER(SEARCH("left",'Model output'!H47)),ISNUMBER(SEARCH("Not specified",'Model output'!H47))),"negative","positive"))</f>
        <v>negative</v>
      </c>
      <c r="I48" t="str">
        <f>IF(OR('Model output'!I47="",'Model output'!I47="Not answered",'Model output'!I47="Not mentioned"),"",IF(ISNUMBER('Model output'!I47),'Model output'!I47,1))</f>
        <v/>
      </c>
      <c r="J48" t="str">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
      </c>
      <c r="K48" t="str" cm="1">
        <f t="array" ref="K48">IF(COUNT(FIND({0,1,2,3,4,5,6,7,8,9},'Model output'!K47))&gt;0,'Model output'!K47,"")</f>
        <v/>
      </c>
      <c r="L48" s="8"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 variant</v>
      </c>
      <c r="P48" t="str">
        <f>IF('Model output'!N47="","",'Model output'!N47)</f>
        <v>1.4 cm</v>
      </c>
      <c r="Q48" t="str">
        <f t="shared" si="2"/>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7"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1" t="str">
        <f>IF(OR('Model output'!V47="", 'Model output'!V47="No", AND(ISERROR(SEARCH("Positive",'Model output'!V47)), ISNUMBER(SEARCH("Negative",'Model output'!V47))), AND(ISNUMBER(SEARCH("Uninvolved",'Model output'!V47)),NOT(ISNUMBER(SEARCH("margins involved",'Model output'!V47)))), ISNUMBER(SEARCH("not involved",'Model output'!V47)), ISNUMBER(SEARCH("None",'Model output'!V47)), ISNUMBER(SEARCH("Free",'Model output'!V47)), ISNUMBER(SEARCH("1 mm",'Model output'!V47)), ISNUMBER(SEARCH("0.1 CM",'Model output'!V47)), ISNUMBER(SEARCH("less than 0.2 mm",'Model output'!V47)), ISNUMBER(SEARCH("less than 0.5 mm",'Model output'!V47)), ISNUMBER(SEARCH("less than 1.0 mm",'Model output'!V47)), ISNUMBER(SEARCH("noted very close",'Model output'!V47)), ISNUMBER(SEARCH("abut",'Model output'!V47)), ISNUMBER(SEARCH("not mentioned",'Model output'!V47)), ISNUMBER(SEARCH("Cannot be assessed",'Model output'!V47)), ISNUMBER(SEARCH("Lymphocyte invasion - present",'Model output'!V47))), "negative", "positive")</f>
        <v>negative</v>
      </c>
      <c r="AE48" s="35"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6" t="str">
        <f t="shared" si="3"/>
        <v>1b</v>
      </c>
      <c r="AG48" s="36" t="str">
        <f t="shared" si="4"/>
        <v>0</v>
      </c>
      <c r="AH48" s="36" t="str">
        <f t="shared" si="11"/>
        <v>0</v>
      </c>
      <c r="AI48" s="37" t="str">
        <f t="shared" si="12"/>
        <v>I</v>
      </c>
      <c r="AJ48" s="38" t="s">
        <v>710</v>
      </c>
      <c r="AK48" s="37" t="s">
        <v>940</v>
      </c>
      <c r="AL48" s="37" t="s">
        <v>944</v>
      </c>
      <c r="AM48" s="37" t="s">
        <v>944</v>
      </c>
      <c r="AN48" s="37" t="s">
        <v>64</v>
      </c>
      <c r="AO48" s="23">
        <f t="shared" ca="1" si="5"/>
        <v>1</v>
      </c>
      <c r="AP48" s="1">
        <f t="shared" si="6"/>
        <v>1</v>
      </c>
      <c r="AQ48" s="1">
        <f t="shared" si="7"/>
        <v>1</v>
      </c>
      <c r="AR48" s="1">
        <f t="shared" si="8"/>
        <v>1</v>
      </c>
      <c r="AS48" s="15">
        <f t="shared" si="9"/>
        <v>1</v>
      </c>
      <c r="AT48" s="1"/>
    </row>
    <row r="49" spans="1:46">
      <c r="A49" t="str">
        <f>'Model output'!A48</f>
        <v>TCGA-DJ-A13M</v>
      </c>
      <c r="B49" s="33">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0</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0"/>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output'!G48)),AND(ISNUMBER(SEARCH("2",'Model output'!G48)),NOT(ISNUMBER(SEARCH("1 of 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output'!H48="","negative",IF(OR(ISNUMBER(SEARCH("lymph node",'Model output'!H48)),ISNUMBER(SEARCH("gland",'Model output'!H48)),ISNUMBER(SEARCH("lobe",'Model output'!H48)),ISNUMBER(SEARCH("isthmus",'Model output'!H48)),ISNUMBER(SEARCH("mediastinum",'Model output'!H48)),ISNUMBER(SEARCH("Not mentioned",'Model output'!H48)), ISNUMBER(SEARCH("Not applicable",'Model output'!H48)), ISNUMBER(SEARCH("paratracheal",'Model output'!H48)),ISNUMBER(SEARCH("fibroadipose tissue",'Model output'!H48)),ISNUMBER(SEARCH("thyroid node",'Model output'!H48)),ISNUMBER(SEARCH("skeletal muscle",'Model output'!H48)),ISNUMBER(SEARCH("right",'Model output'!H48)),ISNUMBER(SEARCH("left",'Model output'!H48)),ISNUMBER(SEARCH("Not specified",'Model output'!H48))),"negative","positive"))</f>
        <v>negative</v>
      </c>
      <c r="I49">
        <f>IF(OR('Model output'!I48="",'Model output'!I48="Not answered",'Model output'!I48="Not mentioned"),"",IF(ISNUMBER('Model output'!I48),'Model output'!I48,1))</f>
        <v>4</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0</v>
      </c>
      <c r="K49" t="str" cm="1">
        <f t="array" ref="K49">IF(COUNT(FIND({0,1,2,3,4,5,6,7,8,9},'Model output'!K48))&gt;0,'Model output'!K48,"")</f>
        <v/>
      </c>
      <c r="L49" s="8"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follicular variant</v>
      </c>
      <c r="O49" t="str">
        <f>IF('Model output'!M48="","",'Model output'!M48)</f>
        <v/>
      </c>
      <c r="P49" t="str">
        <f>IF('Model output'!N48="","",'Model output'!N48)</f>
        <v>2.0 cm</v>
      </c>
      <c r="Q49" t="str">
        <f t="shared" si="2"/>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7"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1" t="str">
        <f>IF(OR('Model output'!V48="", 'Model output'!V48="No", AND(ISERROR(SEARCH("Positive",'Model output'!V48)), ISNUMBER(SEARCH("Negative",'Model output'!V48))), AND(ISNUMBER(SEARCH("Uninvolved",'Model output'!V48)),NOT(ISNUMBER(SEARCH("margins involved",'Model output'!V48)))), ISNUMBER(SEARCH("not involved",'Model output'!V48)), ISNUMBER(SEARCH("None",'Model output'!V48)), ISNUMBER(SEARCH("Free",'Model output'!V48)), ISNUMBER(SEARCH("1 mm",'Model output'!V48)), ISNUMBER(SEARCH("0.1 CM",'Model output'!V48)), ISNUMBER(SEARCH("less than 0.2 mm",'Model output'!V48)), ISNUMBER(SEARCH("less than 0.5 mm",'Model output'!V48)), ISNUMBER(SEARCH("less than 1.0 mm",'Model output'!V48)), ISNUMBER(SEARCH("noted very close",'Model output'!V48)), ISNUMBER(SEARCH("abut",'Model output'!V48)), ISNUMBER(SEARCH("not mentioned",'Model output'!V48)), ISNUMBER(SEARCH("Cannot be assessed",'Model output'!V48)), ISNUMBER(SEARCH("Lymphocyte invasion - present",'Model output'!V48))), "negative", "positive")</f>
        <v>negative</v>
      </c>
      <c r="AE49" s="35"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6" t="str">
        <f t="shared" si="3"/>
        <v>1b</v>
      </c>
      <c r="AG49" s="36" t="str">
        <f t="shared" si="4"/>
        <v>0</v>
      </c>
      <c r="AH49" s="36" t="str">
        <f t="shared" si="11"/>
        <v>0</v>
      </c>
      <c r="AI49" s="37" t="str">
        <f t="shared" si="12"/>
        <v>I</v>
      </c>
      <c r="AJ49" s="38" t="s">
        <v>709</v>
      </c>
      <c r="AK49" s="37" t="s">
        <v>940</v>
      </c>
      <c r="AL49" s="37" t="s">
        <v>941</v>
      </c>
      <c r="AM49" s="37" t="s">
        <v>944</v>
      </c>
      <c r="AN49" s="37" t="s">
        <v>64</v>
      </c>
      <c r="AO49" s="23">
        <f t="shared" ca="1" si="5"/>
        <v>1</v>
      </c>
      <c r="AP49" s="1">
        <f t="shared" si="6"/>
        <v>1</v>
      </c>
      <c r="AQ49" s="1">
        <f t="shared" si="7"/>
        <v>1</v>
      </c>
      <c r="AR49" s="1">
        <f t="shared" si="8"/>
        <v>1</v>
      </c>
      <c r="AS49" s="15">
        <f t="shared" si="9"/>
        <v>1</v>
      </c>
      <c r="AT49" s="1"/>
    </row>
    <row r="50" spans="1:46">
      <c r="A50" t="str">
        <f>'Model output'!A49</f>
        <v>TCGA-DJ-A13O</v>
      </c>
      <c r="B50" s="33">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output'!G49)),AND(ISNUMBER(SEARCH("2",'Model output'!G49)),NOT(ISNUMBER(SEARCH("1 of 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output'!H49="","negative",IF(OR(ISNUMBER(SEARCH("lymph node",'Model output'!H49)),ISNUMBER(SEARCH("gland",'Model output'!H49)),ISNUMBER(SEARCH("lobe",'Model output'!H49)),ISNUMBER(SEARCH("isthmus",'Model output'!H49)),ISNUMBER(SEARCH("mediastinum",'Model output'!H49)),ISNUMBER(SEARCH("Not mentioned",'Model output'!H49)), ISNUMBER(SEARCH("Not applicable",'Model output'!H49)), ISNUMBER(SEARCH("paratracheal",'Model output'!H49)),ISNUMBER(SEARCH("fibroadipose tissue",'Model output'!H49)),ISNUMBER(SEARCH("thyroid node",'Model output'!H49)),ISNUMBER(SEARCH("skeletal muscle",'Model output'!H49)),ISNUMBER(SEARCH("right",'Model output'!H49)),ISNUMBER(SEARCH("left",'Model output'!H49)),ISNUMBER(SEARCH("Not specified",'Model output'!H49))),"negative","positive"))</f>
        <v>negative</v>
      </c>
      <c r="I50">
        <f>IF(OR('Model output'!I49="",'Model output'!I49="Not answered",'Model output'!I49="Not mentioned"),"",IF(ISNUMBER('Model output'!I49),'Model output'!I49,1))</f>
        <v>2</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0</v>
      </c>
      <c r="K50" t="str" cm="1">
        <f t="array" ref="K50">IF(COUNT(FIND({0,1,2,3,4,5,6,7,8,9},'Model output'!K49))&gt;0,'Model output'!K49,"")</f>
        <v/>
      </c>
      <c r="L50" s="8"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type with tall cell features</v>
      </c>
      <c r="P50" t="str">
        <f>IF('Model output'!N49="","",'Model output'!N49)</f>
        <v>1.1 cm</v>
      </c>
      <c r="Q50" t="str">
        <f t="shared" si="2"/>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7"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1" t="str">
        <f>IF(OR('Model output'!V49="", 'Model output'!V49="No", AND(ISERROR(SEARCH("Positive",'Model output'!V49)), ISNUMBER(SEARCH("Negative",'Model output'!V49))), AND(ISNUMBER(SEARCH("Uninvolved",'Model output'!V49)),NOT(ISNUMBER(SEARCH("margins involved",'Model output'!V49)))), ISNUMBER(SEARCH("not involved",'Model output'!V49)), ISNUMBER(SEARCH("None",'Model output'!V49)), ISNUMBER(SEARCH("Free",'Model output'!V49)), ISNUMBER(SEARCH("1 mm",'Model output'!V49)), ISNUMBER(SEARCH("0.1 CM",'Model output'!V49)), ISNUMBER(SEARCH("less than 0.2 mm",'Model output'!V49)), ISNUMBER(SEARCH("less than 0.5 mm",'Model output'!V49)), ISNUMBER(SEARCH("less than 1.0 mm",'Model output'!V49)), ISNUMBER(SEARCH("noted very close",'Model output'!V49)), ISNUMBER(SEARCH("abut",'Model output'!V49)), ISNUMBER(SEARCH("not mentioned",'Model output'!V49)), ISNUMBER(SEARCH("Cannot be assessed",'Model output'!V49)), ISNUMBER(SEARCH("Lymphocyte invasion - present",'Model output'!V49))), "negative", "positive")</f>
        <v>negative</v>
      </c>
      <c r="AE50" s="35"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6" t="str">
        <f t="shared" si="3"/>
        <v>1b</v>
      </c>
      <c r="AG50" s="36" t="str">
        <f t="shared" si="4"/>
        <v>0</v>
      </c>
      <c r="AH50" s="36" t="str">
        <f t="shared" si="11"/>
        <v>0</v>
      </c>
      <c r="AI50" s="37" t="str">
        <f t="shared" si="12"/>
        <v>I</v>
      </c>
      <c r="AJ50" s="38" t="s">
        <v>710</v>
      </c>
      <c r="AK50" s="37" t="s">
        <v>940</v>
      </c>
      <c r="AL50" s="37" t="s">
        <v>941</v>
      </c>
      <c r="AM50" s="37" t="s">
        <v>944</v>
      </c>
      <c r="AN50" s="37" t="s">
        <v>64</v>
      </c>
      <c r="AO50" s="23">
        <f t="shared" ca="1" si="5"/>
        <v>1</v>
      </c>
      <c r="AP50" s="1">
        <f t="shared" si="6"/>
        <v>1</v>
      </c>
      <c r="AQ50" s="1">
        <f t="shared" si="7"/>
        <v>1</v>
      </c>
      <c r="AR50" s="1">
        <f t="shared" si="8"/>
        <v>1</v>
      </c>
      <c r="AS50" s="15">
        <f t="shared" si="9"/>
        <v>1</v>
      </c>
      <c r="AT50" s="1"/>
    </row>
    <row r="51" spans="1:46">
      <c r="A51" t="str">
        <f>'Model output'!A50</f>
        <v>TCGA-DJ-A13R</v>
      </c>
      <c r="B51" s="33">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output'!G50)),AND(ISNUMBER(SEARCH("2",'Model output'!G50)),NOT(ISNUMBER(SEARCH("1 of 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output'!H50="","negative",IF(OR(ISNUMBER(SEARCH("lymph node",'Model output'!H50)),ISNUMBER(SEARCH("gland",'Model output'!H50)),ISNUMBER(SEARCH("lobe",'Model output'!H50)),ISNUMBER(SEARCH("isthmus",'Model output'!H50)),ISNUMBER(SEARCH("mediastinum",'Model output'!H50)),ISNUMBER(SEARCH("Not mentioned",'Model output'!H50)), ISNUMBER(SEARCH("Not applicable",'Model output'!H50)), ISNUMBER(SEARCH("paratracheal",'Model output'!H50)),ISNUMBER(SEARCH("fibroadipose tissue",'Model output'!H50)),ISNUMBER(SEARCH("thyroid node",'Model output'!H50)),ISNUMBER(SEARCH("skeletal muscle",'Model output'!H50)),ISNUMBER(SEARCH("right",'Model output'!H50)),ISNUMBER(SEARCH("left",'Model output'!H50)),ISNUMBER(SEARCH("Not specified",'Model output'!H50))),"negative","positive"))</f>
        <v>negative</v>
      </c>
      <c r="I51">
        <f>IF(OR('Model output'!I50="",'Model output'!I50="Not answered",'Model output'!I50="Not mentioned"),"",IF(ISNUMBER('Model output'!I50),'Model output'!I50,1))</f>
        <v>2</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0</v>
      </c>
      <c r="K51" t="str" cm="1">
        <f t="array" ref="K51">IF(COUNT(FIND({0,1,2,3,4,5,6,7,8,9},'Model output'!K50))&gt;0,'Model output'!K50,"")</f>
        <v/>
      </c>
      <c r="L51" s="8"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
      </c>
      <c r="P51" t="str">
        <f>IF('Model output'!N50="","",'Model output'!N50)</f>
        <v>5 cm</v>
      </c>
      <c r="Q51" t="str">
        <f t="shared" si="2"/>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7"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1" t="str">
        <f>IF(OR('Model output'!V50="", 'Model output'!V50="No", AND(ISERROR(SEARCH("Positive",'Model output'!V50)), ISNUMBER(SEARCH("Negative",'Model output'!V50))), AND(ISNUMBER(SEARCH("Uninvolved",'Model output'!V50)),NOT(ISNUMBER(SEARCH("margins involved",'Model output'!V50)))), ISNUMBER(SEARCH("not involved",'Model output'!V50)), ISNUMBER(SEARCH("None",'Model output'!V50)), ISNUMBER(SEARCH("Free",'Model output'!V50)), ISNUMBER(SEARCH("1 mm",'Model output'!V50)), ISNUMBER(SEARCH("0.1 CM",'Model output'!V50)), ISNUMBER(SEARCH("less than 0.2 mm",'Model output'!V50)), ISNUMBER(SEARCH("less than 0.5 mm",'Model output'!V50)), ISNUMBER(SEARCH("less than 1.0 mm",'Model output'!V50)), ISNUMBER(SEARCH("noted very close",'Model output'!V50)), ISNUMBER(SEARCH("abut",'Model output'!V50)), ISNUMBER(SEARCH("not mentioned",'Model output'!V50)), ISNUMBER(SEARCH("Cannot be assessed",'Model output'!V50)), ISNUMBER(SEARCH("Lymphocyte invasion - present",'Model output'!V50))), "negative", "positive")</f>
        <v>negative</v>
      </c>
      <c r="AE51" s="35"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6" t="str">
        <f t="shared" si="3"/>
        <v>3a</v>
      </c>
      <c r="AG51" s="36" t="str">
        <f t="shared" si="4"/>
        <v>0</v>
      </c>
      <c r="AH51" s="36" t="str">
        <f t="shared" si="11"/>
        <v>0</v>
      </c>
      <c r="AI51" s="37" t="str">
        <f t="shared" si="12"/>
        <v>I</v>
      </c>
      <c r="AJ51" s="38" t="s">
        <v>709</v>
      </c>
      <c r="AK51" s="37" t="s">
        <v>945</v>
      </c>
      <c r="AL51" s="37" t="s">
        <v>941</v>
      </c>
      <c r="AM51" s="37" t="s">
        <v>944</v>
      </c>
      <c r="AN51" s="37" t="s">
        <v>64</v>
      </c>
      <c r="AO51" s="23">
        <f t="shared" ca="1" si="5"/>
        <v>1</v>
      </c>
      <c r="AP51" s="1">
        <f t="shared" si="6"/>
        <v>1</v>
      </c>
      <c r="AQ51" s="1">
        <f t="shared" si="7"/>
        <v>1</v>
      </c>
      <c r="AR51" s="1">
        <f t="shared" si="8"/>
        <v>1</v>
      </c>
      <c r="AS51" s="15">
        <f t="shared" si="9"/>
        <v>1</v>
      </c>
      <c r="AT51" s="1"/>
    </row>
    <row r="52" spans="1:46">
      <c r="A52" t="str">
        <f>'Model output'!A51</f>
        <v>TCGA-DJ-A13S</v>
      </c>
      <c r="B52" s="33">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0"/>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output'!G51)),AND(ISNUMBER(SEARCH("2",'Model output'!G51)),NOT(ISNUMBER(SEARCH("1 of 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output'!H51="","negative",IF(OR(ISNUMBER(SEARCH("lymph node",'Model output'!H51)),ISNUMBER(SEARCH("gland",'Model output'!H51)),ISNUMBER(SEARCH("lobe",'Model output'!H51)),ISNUMBER(SEARCH("isthmus",'Model output'!H51)),ISNUMBER(SEARCH("mediastinum",'Model output'!H51)),ISNUMBER(SEARCH("Not mentioned",'Model output'!H51)), ISNUMBER(SEARCH("Not applicable",'Model output'!H51)), ISNUMBER(SEARCH("paratracheal",'Model output'!H51)),ISNUMBER(SEARCH("fibroadipose tissue",'Model output'!H51)),ISNUMBER(SEARCH("thyroid node",'Model output'!H51)),ISNUMBER(SEARCH("skeletal muscle",'Model output'!H51)),ISNUMBER(SEARCH("right",'Model output'!H51)),ISNUMBER(SEARCH("left",'Model output'!H51)),ISNUMBER(SEARCH("Not specified",'Model output'!H51))),"negative","positive"))</f>
        <v>negative</v>
      </c>
      <c r="I52">
        <f>IF(OR('Model output'!I51="",'Model output'!I51="Not answered",'Model output'!I51="Not mentioned"),"",IF(ISNUMBER('Model output'!I51),'Model output'!I51,1))</f>
        <v>4</v>
      </c>
      <c r="J52">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0</v>
      </c>
      <c r="K52" t="str" cm="1">
        <f t="array" ref="K52">IF(COUNT(FIND({0,1,2,3,4,5,6,7,8,9},'Model output'!K51))&gt;0,'Model output'!K51,"")</f>
        <v/>
      </c>
      <c r="L52" s="8" t="str">
        <f t="shared" si="1"/>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 follicular variant</v>
      </c>
      <c r="O52" t="str">
        <f>IF('Model output'!M51="","",'Model output'!M51)</f>
        <v/>
      </c>
      <c r="P52" t="str">
        <f>IF('Model output'!N51="","",'Model output'!N51)</f>
        <v>1.8 cm</v>
      </c>
      <c r="Q52" t="str">
        <f t="shared" si="2"/>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7"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1" t="str">
        <f>IF(OR('Model output'!V51="", 'Model output'!V51="No", AND(ISERROR(SEARCH("Positive",'Model output'!V51)), ISNUMBER(SEARCH("Negative",'Model output'!V51))), AND(ISNUMBER(SEARCH("Uninvolved",'Model output'!V51)),NOT(ISNUMBER(SEARCH("margins involved",'Model output'!V51)))), ISNUMBER(SEARCH("not involved",'Model output'!V51)), ISNUMBER(SEARCH("None",'Model output'!V51)), ISNUMBER(SEARCH("Free",'Model output'!V51)), ISNUMBER(SEARCH("1 mm",'Model output'!V51)), ISNUMBER(SEARCH("0.1 CM",'Model output'!V51)), ISNUMBER(SEARCH("less than 0.2 mm",'Model output'!V51)), ISNUMBER(SEARCH("less than 0.5 mm",'Model output'!V51)), ISNUMBER(SEARCH("less than 1.0 mm",'Model output'!V51)), ISNUMBER(SEARCH("noted very close",'Model output'!V51)), ISNUMBER(SEARCH("abut",'Model output'!V51)), ISNUMBER(SEARCH("not mentioned",'Model output'!V51)), ISNUMBER(SEARCH("Cannot be assessed",'Model output'!V51)), ISNUMBER(SEARCH("Lymphocyte invasion - present",'Model output'!V51))), "negative", "positive")</f>
        <v>negative</v>
      </c>
      <c r="AE52" s="35"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6" t="str">
        <f t="shared" si="3"/>
        <v>1b</v>
      </c>
      <c r="AG52" s="36" t="str">
        <f t="shared" si="4"/>
        <v>0</v>
      </c>
      <c r="AH52" s="36" t="str">
        <f t="shared" si="11"/>
        <v>0</v>
      </c>
      <c r="AI52" s="37" t="str">
        <f t="shared" si="12"/>
        <v>I</v>
      </c>
      <c r="AJ52" s="38" t="s">
        <v>709</v>
      </c>
      <c r="AK52" s="37" t="s">
        <v>940</v>
      </c>
      <c r="AL52" s="37" t="s">
        <v>944</v>
      </c>
      <c r="AM52" s="37" t="s">
        <v>944</v>
      </c>
      <c r="AN52" s="37" t="s">
        <v>64</v>
      </c>
      <c r="AO52" s="23">
        <f t="shared" ca="1" si="5"/>
        <v>1</v>
      </c>
      <c r="AP52" s="1">
        <f t="shared" si="6"/>
        <v>1</v>
      </c>
      <c r="AQ52" s="1">
        <f t="shared" si="7"/>
        <v>1</v>
      </c>
      <c r="AR52" s="1">
        <f t="shared" si="8"/>
        <v>1</v>
      </c>
      <c r="AS52" s="15">
        <f t="shared" si="9"/>
        <v>1</v>
      </c>
      <c r="AT52" s="1"/>
    </row>
    <row r="53" spans="1:46">
      <c r="A53" t="str">
        <f>'Model output'!A52</f>
        <v>TCGA-DJ-A13T</v>
      </c>
      <c r="B53" s="33">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0</v>
      </c>
      <c r="F53" t="str">
        <f t="shared" si="10"/>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output'!G52)),AND(ISNUMBER(SEARCH("2",'Model output'!G52)),NOT(ISNUMBER(SEARCH("1 of 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output'!H52="","negative",IF(OR(ISNUMBER(SEARCH("lymph node",'Model output'!H52)),ISNUMBER(SEARCH("gland",'Model output'!H52)),ISNUMBER(SEARCH("lobe",'Model output'!H52)),ISNUMBER(SEARCH("isthmus",'Model output'!H52)),ISNUMBER(SEARCH("mediastinum",'Model output'!H52)),ISNUMBER(SEARCH("Not mentioned",'Model output'!H52)), ISNUMBER(SEARCH("Not applicable",'Model output'!H52)), ISNUMBER(SEARCH("paratracheal",'Model output'!H52)),ISNUMBER(SEARCH("fibroadipose tissue",'Model output'!H52)),ISNUMBER(SEARCH("thyroid node",'Model output'!H52)),ISNUMBER(SEARCH("skeletal muscle",'Model output'!H52)),ISNUMBER(SEARCH("right",'Model output'!H52)),ISNUMBER(SEARCH("left",'Model output'!H52)),ISNUMBER(SEARCH("Not specified",'Model output'!H52))),"negative","positive"))</f>
        <v>negative</v>
      </c>
      <c r="I53">
        <f>IF(OR('Model output'!I52="",'Model output'!I52="Not answered",'Model output'!I52="Not mentioned"),"",IF(ISNUMBER('Model output'!I52),'Model output'!I52,1))</f>
        <v>5</v>
      </c>
      <c r="J53">
        <f>IF(OR('Model output'!J52="",'Model output'!J52="Not answered",'Model output'!J52="Not mentioned"),"",IF(AND(ISNUMBER('Model output'!J52),'Model output'!J52&lt;=I53),'Model output'!J52,IF(AND(ISNUMBER('Model output'!J52), 'Model output'!J52&gt;=DATE(2024,1,1)), MIN(DAY('Model output'!J52), MONTH('Model output'!J52), YEAR('Model output'!J52)), IF(ISNUMBER(SEARCH("0/",'Model output'!J52)),0,IF(ISNUMBER(SEARCH("/",'Model output'!J52)), VALUE(LEFT('Model output'!J52, SEARCH("/",'Model output'!J52)-1)),1)))))</f>
        <v>0</v>
      </c>
      <c r="K53" t="str" cm="1">
        <f t="array" ref="K53">IF(COUNT(FIND({0,1,2,3,4,5,6,7,8,9},'Model output'!K52))&gt;0,'Model output'!K52,"")</f>
        <v/>
      </c>
      <c r="L53" s="8"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 type</v>
      </c>
      <c r="P53" t="str">
        <f>IF('Model output'!N52="","",'Model output'!N52)</f>
        <v>2.2 cm</v>
      </c>
      <c r="Q53" t="str">
        <f t="shared" si="2"/>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 ""))</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7"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1" t="str">
        <f>IF(OR('Model output'!V52="", 'Model output'!V52="No", AND(ISERROR(SEARCH("Positive",'Model output'!V52)), ISNUMBER(SEARCH("Negative",'Model output'!V52))), AND(ISNUMBER(SEARCH("Uninvolved",'Model output'!V52)),NOT(ISNUMBER(SEARCH("margins involved",'Model output'!V52)))), ISNUMBER(SEARCH("not involved",'Model output'!V52)), ISNUMBER(SEARCH("None",'Model output'!V52)), ISNUMBER(SEARCH("Free",'Model output'!V52)), ISNUMBER(SEARCH("1 mm",'Model output'!V52)), ISNUMBER(SEARCH("0.1 CM",'Model output'!V52)), ISNUMBER(SEARCH("less than 0.2 mm",'Model output'!V52)), ISNUMBER(SEARCH("less than 0.5 mm",'Model output'!V52)), ISNUMBER(SEARCH("less than 1.0 mm",'Model output'!V52)), ISNUMBER(SEARCH("noted very close",'Model output'!V52)), ISNUMBER(SEARCH("abut",'Model output'!V52)), ISNUMBER(SEARCH("not mentioned",'Model output'!V52)), ISNUMBER(SEARCH("Cannot be assessed",'Model output'!V52)), ISNUMBER(SEARCH("Lymphocyte invasion - present",'Model output'!V52))), "negative", "positive")</f>
        <v>negative</v>
      </c>
      <c r="AE53" s="35"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6" t="str">
        <f t="shared" si="3"/>
        <v>2</v>
      </c>
      <c r="AG53" s="36" t="str">
        <f t="shared" si="4"/>
        <v>0</v>
      </c>
      <c r="AH53" s="36" t="str">
        <f t="shared" si="11"/>
        <v>0</v>
      </c>
      <c r="AI53" s="37" t="str">
        <f t="shared" si="12"/>
        <v>I</v>
      </c>
      <c r="AJ53" s="38" t="s">
        <v>710</v>
      </c>
      <c r="AK53" s="37" t="s">
        <v>943</v>
      </c>
      <c r="AL53" s="37" t="s">
        <v>941</v>
      </c>
      <c r="AM53" s="37" t="s">
        <v>944</v>
      </c>
      <c r="AN53" s="37" t="s">
        <v>64</v>
      </c>
      <c r="AO53" s="23">
        <f t="shared" ca="1" si="5"/>
        <v>1</v>
      </c>
      <c r="AP53" s="1">
        <f t="shared" si="6"/>
        <v>1</v>
      </c>
      <c r="AQ53" s="1">
        <f t="shared" si="7"/>
        <v>1</v>
      </c>
      <c r="AR53" s="1">
        <f t="shared" si="8"/>
        <v>1</v>
      </c>
      <c r="AS53" s="15">
        <f t="shared" si="9"/>
        <v>1</v>
      </c>
    </row>
    <row r="54" spans="1:46">
      <c r="A54" t="str">
        <f>'Model output'!A53</f>
        <v>TCGA-DJ-A13U</v>
      </c>
      <c r="B54" s="33">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10"/>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output'!G53)),AND(ISNUMBER(SEARCH("2",'Model output'!G53)),NOT(ISNUMBER(SEARCH("1 of 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output'!H53="","negative",IF(OR(ISNUMBER(SEARCH("lymph node",'Model output'!H53)),ISNUMBER(SEARCH("gland",'Model output'!H53)),ISNUMBER(SEARCH("lobe",'Model output'!H53)),ISNUMBER(SEARCH("isthmus",'Model output'!H53)),ISNUMBER(SEARCH("mediastinum",'Model output'!H53)),ISNUMBER(SEARCH("Not mentioned",'Model output'!H53)), ISNUMBER(SEARCH("Not applicable",'Model output'!H53)), ISNUMBER(SEARCH("paratracheal",'Model output'!H53)),ISNUMBER(SEARCH("fibroadipose tissue",'Model output'!H53)),ISNUMBER(SEARCH("thyroid node",'Model output'!H53)),ISNUMBER(SEARCH("skeletal muscle",'Model output'!H53)),ISNUMBER(SEARCH("right",'Model output'!H53)),ISNUMBER(SEARCH("left",'Model output'!H53)),ISNUMBER(SEARCH("Not specified",'Model output'!H53))),"negative","positive"))</f>
        <v>negative</v>
      </c>
      <c r="I54" t="str">
        <f>IF(OR('Model output'!I53="",'Model output'!I53="Not answered",'Model output'!I53="Not mentioned"),"",IF(ISNUMBER('Model output'!I53),'Model output'!I53,1))</f>
        <v/>
      </c>
      <c r="J54" t="str">
        <f>IF(OR('Model output'!J53="",'Model output'!J53="Not answered",'Model output'!J53="Not mentioned"),"",IF(AND(ISNUMBER('Model output'!J53),'Model output'!J53&lt;=I54),'Model output'!J53,IF(AND(ISNUMBER('Model output'!J53), 'Model output'!J53&gt;=DATE(2024,1,1)), MIN(DAY('Model output'!J53), MONTH('Model output'!J53), YEAR('Model output'!J53)), IF(ISNUMBER(SEARCH("0/",'Model output'!J53)),0,IF(ISNUMBER(SEARCH("/",'Model output'!J53)), VALUE(LEFT('Model output'!J53, SEARCH("/",'Model output'!J53)-1)),1)))))</f>
        <v/>
      </c>
      <c r="K54" t="str" cm="1">
        <f t="array" ref="K54">IF(COUNT(FIND({0,1,2,3,4,5,6,7,8,9},'Model output'!K53))&gt;0,'Model output'!K53,"")</f>
        <v/>
      </c>
      <c r="L54" s="8"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 type</v>
      </c>
      <c r="P54" t="str">
        <f>IF('Model output'!N53="","",'Model output'!N53)</f>
        <v>1.1 cm</v>
      </c>
      <c r="Q54" t="str">
        <f t="shared" si="2"/>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 ""))</f>
        <v>single focus</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positive</v>
      </c>
      <c r="X54" s="17"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1" t="str">
        <f>IF(OR('Model output'!V53="", 'Model output'!V53="No", AND(ISERROR(SEARCH("Positive",'Model output'!V53)), ISNUMBER(SEARCH("Negative",'Model output'!V53))), AND(ISNUMBER(SEARCH("Uninvolved",'Model output'!V53)),NOT(ISNUMBER(SEARCH("margins involved",'Model output'!V53)))), ISNUMBER(SEARCH("not involved",'Model output'!V53)), ISNUMBER(SEARCH("None",'Model output'!V53)), ISNUMBER(SEARCH("Free",'Model output'!V53)), ISNUMBER(SEARCH("1 mm",'Model output'!V53)), ISNUMBER(SEARCH("0.1 CM",'Model output'!V53)), ISNUMBER(SEARCH("less than 0.2 mm",'Model output'!V53)), ISNUMBER(SEARCH("less than 0.5 mm",'Model output'!V53)), ISNUMBER(SEARCH("less than 1.0 mm",'Model output'!V53)), ISNUMBER(SEARCH("noted very close",'Model output'!V53)), ISNUMBER(SEARCH("abut",'Model output'!V53)), ISNUMBER(SEARCH("not mentioned",'Model output'!V53)), ISNUMBER(SEARCH("Cannot be assessed",'Model output'!V53)), ISNUMBER(SEARCH("Lymphocyte invasion - present",'Model output'!V53))), "negative", "positive")</f>
        <v>negative</v>
      </c>
      <c r="AE54" s="35"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6" t="str">
        <f t="shared" si="3"/>
        <v>1b</v>
      </c>
      <c r="AG54" s="36" t="str">
        <f t="shared" si="4"/>
        <v>0</v>
      </c>
      <c r="AH54" s="36" t="str">
        <f t="shared" si="11"/>
        <v>0</v>
      </c>
      <c r="AI54" s="37" t="str">
        <f t="shared" si="12"/>
        <v>I</v>
      </c>
      <c r="AJ54" s="38" t="s">
        <v>710</v>
      </c>
      <c r="AK54" s="37" t="s">
        <v>940</v>
      </c>
      <c r="AL54" s="37" t="s">
        <v>944</v>
      </c>
      <c r="AM54" s="37" t="s">
        <v>941</v>
      </c>
      <c r="AN54" s="37" t="s">
        <v>64</v>
      </c>
      <c r="AO54" s="23">
        <f t="shared" ca="1" si="5"/>
        <v>1</v>
      </c>
      <c r="AP54" s="1">
        <f t="shared" si="6"/>
        <v>1</v>
      </c>
      <c r="AQ54" s="1">
        <f t="shared" si="7"/>
        <v>1</v>
      </c>
      <c r="AR54" s="1">
        <f t="shared" si="8"/>
        <v>1</v>
      </c>
      <c r="AS54" s="15">
        <f t="shared" si="9"/>
        <v>1</v>
      </c>
    </row>
    <row r="55" spans="1:46">
      <c r="A55" t="str">
        <f>'Model output'!A54</f>
        <v>TCGA-DJ-A13V</v>
      </c>
      <c r="B55" s="33">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1a</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1</v>
      </c>
      <c r="F55" t="str">
        <f t="shared" si="10"/>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output'!G54)),AND(ISNUMBER(SEARCH("2",'Model output'!G54)),NOT(ISNUMBER(SEARCH("1 of 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output'!H54="","negative",IF(OR(ISNUMBER(SEARCH("lymph node",'Model output'!H54)),ISNUMBER(SEARCH("gland",'Model output'!H54)),ISNUMBER(SEARCH("lobe",'Model output'!H54)),ISNUMBER(SEARCH("isthmus",'Model output'!H54)),ISNUMBER(SEARCH("mediastinum",'Model output'!H54)),ISNUMBER(SEARCH("Not mentioned",'Model output'!H54)), ISNUMBER(SEARCH("Not applicable",'Model output'!H54)), ISNUMBER(SEARCH("paratracheal",'Model output'!H54)),ISNUMBER(SEARCH("fibroadipose tissue",'Model output'!H54)),ISNUMBER(SEARCH("thyroid node",'Model output'!H54)),ISNUMBER(SEARCH("skeletal muscle",'Model output'!H54)),ISNUMBER(SEARCH("right",'Model output'!H54)),ISNUMBER(SEARCH("left",'Model output'!H54)),ISNUMBER(SEARCH("Not specified",'Model output'!H54))),"negative","positive"))</f>
        <v>negative</v>
      </c>
      <c r="I55">
        <f>IF(OR('Model output'!I54="",'Model output'!I54="Not answered",'Model output'!I54="Not mentioned"),"",IF(ISNUMBER('Model output'!I54),'Model output'!I54,1))</f>
        <v>4</v>
      </c>
      <c r="J55">
        <f>IF(OR('Model output'!J54="",'Model output'!J54="Not answered",'Model output'!J54="Not mentioned"),"",IF(AND(ISNUMBER('Model output'!J54),'Model output'!J54&lt;=I55),'Model output'!J54,IF(AND(ISNUMBER('Model output'!J54), 'Model output'!J54&gt;=DATE(2024,1,1)), MIN(DAY('Model output'!J54), MONTH('Model output'!J54), YEAR('Model output'!J54)), IF(ISNUMBER(SEARCH("0/",'Model output'!J54)),0,IF(ISNUMBER(SEARCH("/",'Model output'!J54)), VALUE(LEFT('Model output'!J54, SEARCH("/",'Model output'!J54)-1)),1)))))</f>
        <v>1</v>
      </c>
      <c r="K55" t="str" cm="1">
        <f t="array" ref="K55">IF(COUNT(FIND({0,1,2,3,4,5,6,7,8,9},'Model output'!K54))&gt;0,'Model output'!K54,"")</f>
        <v>1.4 cm</v>
      </c>
      <c r="L55" s="8" t="str">
        <f t="shared" si="1"/>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 type</v>
      </c>
      <c r="P55" t="str">
        <f>IF('Model output'!N54="","",'Model output'!N54)</f>
        <v>2.9 cm</v>
      </c>
      <c r="Q55" t="str">
        <f t="shared" si="2"/>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 ""))</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7"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1" t="str">
        <f>IF(OR('Model output'!V54="", 'Model output'!V54="No", AND(ISERROR(SEARCH("Positive",'Model output'!V54)), ISNUMBER(SEARCH("Negative",'Model output'!V54))), AND(ISNUMBER(SEARCH("Uninvolved",'Model output'!V54)),NOT(ISNUMBER(SEARCH("margins involved",'Model output'!V54)))), ISNUMBER(SEARCH("not involved",'Model output'!V54)), ISNUMBER(SEARCH("None",'Model output'!V54)), ISNUMBER(SEARCH("Free",'Model output'!V54)), ISNUMBER(SEARCH("1 mm",'Model output'!V54)), ISNUMBER(SEARCH("0.1 CM",'Model output'!V54)), ISNUMBER(SEARCH("less than 0.2 mm",'Model output'!V54)), ISNUMBER(SEARCH("less than 0.5 mm",'Model output'!V54)), ISNUMBER(SEARCH("less than 1.0 mm",'Model output'!V54)), ISNUMBER(SEARCH("noted very close",'Model output'!V54)), ISNUMBER(SEARCH("abut",'Model output'!V54)), ISNUMBER(SEARCH("not mentioned",'Model output'!V54)), ISNUMBER(SEARCH("Cannot be assessed",'Model output'!V54)), ISNUMBER(SEARCH("Lymphocyte invasion - present",'Model output'!V54))), "negative", "positive")</f>
        <v>negative</v>
      </c>
      <c r="AE55" s="35"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6" t="str">
        <f t="shared" si="3"/>
        <v>2</v>
      </c>
      <c r="AG55" s="36" t="str">
        <f t="shared" si="4"/>
        <v>1a</v>
      </c>
      <c r="AH55" s="36" t="str">
        <f t="shared" si="11"/>
        <v>0</v>
      </c>
      <c r="AI55" s="37" t="str">
        <f t="shared" si="12"/>
        <v>I</v>
      </c>
      <c r="AJ55" s="38" t="s">
        <v>710</v>
      </c>
      <c r="AK55" s="37" t="s">
        <v>943</v>
      </c>
      <c r="AL55" s="37" t="s">
        <v>615</v>
      </c>
      <c r="AM55" s="37" t="s">
        <v>944</v>
      </c>
      <c r="AN55" s="37" t="s">
        <v>64</v>
      </c>
      <c r="AO55" s="23">
        <f t="shared" ca="1" si="5"/>
        <v>1</v>
      </c>
      <c r="AP55" s="1">
        <f t="shared" si="6"/>
        <v>1</v>
      </c>
      <c r="AQ55" s="1">
        <f t="shared" si="7"/>
        <v>1</v>
      </c>
      <c r="AR55" s="1">
        <f t="shared" si="8"/>
        <v>1</v>
      </c>
      <c r="AS55" s="15">
        <f t="shared" si="9"/>
        <v>1</v>
      </c>
      <c r="AT55" s="9"/>
    </row>
    <row r="56" spans="1:46">
      <c r="A56" t="str">
        <f>'Model output'!A55</f>
        <v>TCGA-DJ-A13W</v>
      </c>
      <c r="B56" s="33">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1</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0"/>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output'!G55)),AND(ISNUMBER(SEARCH("2",'Model output'!G55)),NOT(ISNUMBER(SEARCH("1 of 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output'!H55="","negative",IF(OR(ISNUMBER(SEARCH("lymph node",'Model output'!H55)),ISNUMBER(SEARCH("gland",'Model output'!H55)),ISNUMBER(SEARCH("lobe",'Model output'!H55)),ISNUMBER(SEARCH("isthmus",'Model output'!H55)),ISNUMBER(SEARCH("mediastinum",'Model output'!H55)),ISNUMBER(SEARCH("Not mentioned",'Model output'!H55)), ISNUMBER(SEARCH("Not applicable",'Model output'!H55)), ISNUMBER(SEARCH("paratracheal",'Model output'!H55)),ISNUMBER(SEARCH("fibroadipose tissue",'Model output'!H55)),ISNUMBER(SEARCH("thyroid node",'Model output'!H55)),ISNUMBER(SEARCH("skeletal muscle",'Model output'!H55)),ISNUMBER(SEARCH("right",'Model output'!H55)),ISNUMBER(SEARCH("left",'Model output'!H55)),ISNUMBER(SEARCH("Not specified",'Model output'!H55))),"negative","positive"))</f>
        <v>negative</v>
      </c>
      <c r="I56">
        <f>IF(OR('Model output'!I55="",'Model output'!I55="Not answered",'Model output'!I55="Not mentioned"),"",IF(ISNUMBER('Model output'!I55),'Model output'!I55,1))</f>
        <v>3</v>
      </c>
      <c r="J56">
        <f>IF(OR('Model output'!J55="",'Model output'!J55="Not answered",'Model output'!J55="Not mentioned"),"",IF(AND(ISNUMBER('Model output'!J55),'Model output'!J55&lt;=I56),'Model output'!J55,IF(AND(ISNUMBER('Model output'!J55), 'Model output'!J55&gt;=DATE(2024,1,1)), MIN(DAY('Model output'!J55), MONTH('Model output'!J55), YEAR('Model output'!J55)), IF(ISNUMBER(SEARCH("0/",'Model output'!J55)),0,IF(ISNUMBER(SEARCH("/",'Model output'!J55)), VALUE(LEFT('Model output'!J55, SEARCH("/",'Model output'!J55)-1)),1)))))</f>
        <v>0</v>
      </c>
      <c r="K56" t="str" cm="1">
        <f t="array" ref="K56">IF(COUNT(FIND({0,1,2,3,4,5,6,7,8,9},'Model output'!K55))&gt;0,'Model output'!K55,"")</f>
        <v/>
      </c>
      <c r="L56" s="8" t="str">
        <f t="shared" si="1"/>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 follicular variant</v>
      </c>
      <c r="O56" t="str">
        <f>IF('Model output'!M55="","",'Model output'!M55)</f>
        <v/>
      </c>
      <c r="P56" t="str">
        <f>IF('Model output'!N55="","",'Model output'!N55)</f>
        <v>2.0 cm</v>
      </c>
      <c r="Q56" t="str">
        <f t="shared" si="2"/>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 ""))</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7"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1" t="str">
        <f>IF(OR('Model output'!V55="", 'Model output'!V55="No", AND(ISERROR(SEARCH("Positive",'Model output'!V55)), ISNUMBER(SEARCH("Negative",'Model output'!V55))), AND(ISNUMBER(SEARCH("Uninvolved",'Model output'!V55)),NOT(ISNUMBER(SEARCH("margins involved",'Model output'!V55)))), ISNUMBER(SEARCH("not involved",'Model output'!V55)), ISNUMBER(SEARCH("None",'Model output'!V55)), ISNUMBER(SEARCH("Free",'Model output'!V55)), ISNUMBER(SEARCH("1 mm",'Model output'!V55)), ISNUMBER(SEARCH("0.1 CM",'Model output'!V55)), ISNUMBER(SEARCH("less than 0.2 mm",'Model output'!V55)), ISNUMBER(SEARCH("less than 0.5 mm",'Model output'!V55)), ISNUMBER(SEARCH("less than 1.0 mm",'Model output'!V55)), ISNUMBER(SEARCH("noted very close",'Model output'!V55)), ISNUMBER(SEARCH("abut",'Model output'!V55)), ISNUMBER(SEARCH("not mentioned",'Model output'!V55)), ISNUMBER(SEARCH("Cannot be assessed",'Model output'!V55)), ISNUMBER(SEARCH("Lymphocyte invasion - present",'Model output'!V55))), "negative", "positive")</f>
        <v>negative</v>
      </c>
      <c r="AE56" s="35"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6" t="str">
        <f t="shared" si="3"/>
        <v>1b</v>
      </c>
      <c r="AG56" s="36" t="str">
        <f t="shared" si="4"/>
        <v>0</v>
      </c>
      <c r="AH56" s="36" t="str">
        <f t="shared" si="11"/>
        <v>0</v>
      </c>
      <c r="AI56" s="37" t="str">
        <f t="shared" si="12"/>
        <v>I</v>
      </c>
      <c r="AJ56" s="38" t="s">
        <v>709</v>
      </c>
      <c r="AK56" s="37" t="s">
        <v>940</v>
      </c>
      <c r="AL56" s="37" t="s">
        <v>941</v>
      </c>
      <c r="AM56" s="37" t="s">
        <v>944</v>
      </c>
      <c r="AN56" s="37" t="s">
        <v>64</v>
      </c>
      <c r="AO56" s="23">
        <f t="shared" ca="1" si="5"/>
        <v>1</v>
      </c>
      <c r="AP56" s="1">
        <f t="shared" si="6"/>
        <v>1</v>
      </c>
      <c r="AQ56" s="1">
        <f t="shared" si="7"/>
        <v>1</v>
      </c>
      <c r="AR56" s="1">
        <f t="shared" si="8"/>
        <v>1</v>
      </c>
      <c r="AS56" s="15">
        <f t="shared" si="9"/>
        <v>1</v>
      </c>
    </row>
    <row r="57" spans="1:46">
      <c r="A57" t="str">
        <f>'Model output'!A56</f>
        <v>TCGA-DJ-A13X</v>
      </c>
      <c r="B57" s="33">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3</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0</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0</v>
      </c>
      <c r="F57" t="str">
        <f t="shared" si="10"/>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output'!G56)),AND(ISNUMBER(SEARCH("2",'Model output'!G56)),NOT(ISNUMBER(SEARCH("1 of 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output'!H56="","negative",IF(OR(ISNUMBER(SEARCH("lymph node",'Model output'!H56)),ISNUMBER(SEARCH("gland",'Model output'!H56)),ISNUMBER(SEARCH("lobe",'Model output'!H56)),ISNUMBER(SEARCH("isthmus",'Model output'!H56)),ISNUMBER(SEARCH("mediastinum",'Model output'!H56)),ISNUMBER(SEARCH("Not mentioned",'Model output'!H56)), ISNUMBER(SEARCH("Not applicable",'Model output'!H56)), ISNUMBER(SEARCH("paratracheal",'Model output'!H56)),ISNUMBER(SEARCH("fibroadipose tissue",'Model output'!H56)),ISNUMBER(SEARCH("thyroid node",'Model output'!H56)),ISNUMBER(SEARCH("skeletal muscle",'Model output'!H56)),ISNUMBER(SEARCH("right",'Model output'!H56)),ISNUMBER(SEARCH("left",'Model output'!H56)),ISNUMBER(SEARCH("Not specified",'Model output'!H56))),"negative","positive"))</f>
        <v>negative</v>
      </c>
      <c r="I57">
        <f>IF(OR('Model output'!I56="",'Model output'!I56="Not answered",'Model output'!I56="Not mentioned"),"",IF(ISNUMBER('Model output'!I56),'Model output'!I56,1))</f>
        <v>1</v>
      </c>
      <c r="J57">
        <f>IF(OR('Model output'!J56="",'Model output'!J56="Not answered",'Model output'!J56="Not mentioned"),"",IF(AND(ISNUMBER('Model output'!J56),'Model output'!J56&lt;=I57),'Model output'!J56,IF(AND(ISNUMBER('Model output'!J56), 'Model output'!J56&gt;=DATE(2024,1,1)), MIN(DAY('Model output'!J56), MONTH('Model output'!J56), YEAR('Model output'!J56)), IF(ISNUMBER(SEARCH("0/",'Model output'!J56)),0,IF(ISNUMBER(SEARCH("/",'Model output'!J56)), VALUE(LEFT('Model output'!J56, SEARCH("/",'Model output'!J56)-1)),1)))))</f>
        <v>0</v>
      </c>
      <c r="K57" t="str" cm="1">
        <f t="array" ref="K57">IF(COUNT(FIND({0,1,2,3,4,5,6,7,8,9},'Model output'!K56))&gt;0,'Model output'!K56,"")</f>
        <v/>
      </c>
      <c r="L57" s="8" t="str">
        <f t="shared" si="1"/>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2"/>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 ""))</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7"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1" t="str">
        <f>IF(OR('Model output'!V56="", 'Model output'!V56="No", AND(ISERROR(SEARCH("Positive",'Model output'!V56)), ISNUMBER(SEARCH("Negative",'Model output'!V56))), AND(ISNUMBER(SEARCH("Uninvolved",'Model output'!V56)),NOT(ISNUMBER(SEARCH("margins involved",'Model output'!V56)))), ISNUMBER(SEARCH("not involved",'Model output'!V56)), ISNUMBER(SEARCH("None",'Model output'!V56)), ISNUMBER(SEARCH("Free",'Model output'!V56)), ISNUMBER(SEARCH("1 mm",'Model output'!V56)), ISNUMBER(SEARCH("0.1 CM",'Model output'!V56)), ISNUMBER(SEARCH("less than 0.2 mm",'Model output'!V56)), ISNUMBER(SEARCH("less than 0.5 mm",'Model output'!V56)), ISNUMBER(SEARCH("less than 1.0 mm",'Model output'!V56)), ISNUMBER(SEARCH("noted very close",'Model output'!V56)), ISNUMBER(SEARCH("abut",'Model output'!V56)), ISNUMBER(SEARCH("not mentioned",'Model output'!V56)), ISNUMBER(SEARCH("Cannot be assessed",'Model output'!V56)), ISNUMBER(SEARCH("Lymphocyte invasion - present",'Model output'!V56))), "negative", "positive")</f>
        <v>negative</v>
      </c>
      <c r="AE57" s="35"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6" t="str">
        <f t="shared" si="3"/>
        <v>3a</v>
      </c>
      <c r="AG57" s="36" t="str">
        <f t="shared" si="4"/>
        <v>0</v>
      </c>
      <c r="AH57" s="36" t="str">
        <f t="shared" si="11"/>
        <v>0</v>
      </c>
      <c r="AI57" s="37" t="str">
        <f t="shared" si="12"/>
        <v>I</v>
      </c>
      <c r="AJ57" s="38" t="s">
        <v>709</v>
      </c>
      <c r="AK57" s="37" t="s">
        <v>945</v>
      </c>
      <c r="AL57" s="37" t="s">
        <v>941</v>
      </c>
      <c r="AM57" s="37" t="s">
        <v>944</v>
      </c>
      <c r="AN57" s="37" t="s">
        <v>64</v>
      </c>
      <c r="AO57" s="23">
        <f t="shared" ca="1" si="5"/>
        <v>1</v>
      </c>
      <c r="AP57" s="1">
        <f t="shared" si="6"/>
        <v>1</v>
      </c>
      <c r="AQ57" s="1">
        <f t="shared" si="7"/>
        <v>1</v>
      </c>
      <c r="AR57" s="1">
        <f t="shared" si="8"/>
        <v>1</v>
      </c>
      <c r="AS57" s="15">
        <f t="shared" si="9"/>
        <v>1</v>
      </c>
    </row>
    <row r="58" spans="1:46">
      <c r="A58" t="str">
        <f>'Model output'!A57</f>
        <v>TCGA-DJ-A1QG</v>
      </c>
      <c r="B58" s="33">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0/4</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
      </c>
      <c r="F58" t="str">
        <f t="shared" si="10"/>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output'!G57)),AND(ISNUMBER(SEARCH("2",'Model output'!G57)),NOT(ISNUMBER(SEARCH("1 of 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output'!H57="","negative",IF(OR(ISNUMBER(SEARCH("lymph node",'Model output'!H57)),ISNUMBER(SEARCH("gland",'Model output'!H57)),ISNUMBER(SEARCH("lobe",'Model output'!H57)),ISNUMBER(SEARCH("isthmus",'Model output'!H57)),ISNUMBER(SEARCH("mediastinum",'Model output'!H57)),ISNUMBER(SEARCH("Not mentioned",'Model output'!H57)), ISNUMBER(SEARCH("Not applicable",'Model output'!H57)), ISNUMBER(SEARCH("paratracheal",'Model output'!H57)),ISNUMBER(SEARCH("fibroadipose tissue",'Model output'!H57)),ISNUMBER(SEARCH("thyroid node",'Model output'!H57)),ISNUMBER(SEARCH("skeletal muscle",'Model output'!H57)),ISNUMBER(SEARCH("right",'Model output'!H57)),ISNUMBER(SEARCH("left",'Model output'!H57)),ISNUMBER(SEARCH("Not specified",'Model output'!H57))),"negative","positive"))</f>
        <v>negative</v>
      </c>
      <c r="I58">
        <f>IF(OR('Model output'!I57="",'Model output'!I57="Not answered",'Model output'!I57="Not mentioned"),"",IF(ISNUMBER('Model output'!I57),'Model output'!I57,1))</f>
        <v>4</v>
      </c>
      <c r="J58">
        <f>IF(OR('Model output'!J57="",'Model output'!J57="Not answered",'Model output'!J57="Not mentioned"),"",IF(AND(ISNUMBER('Model output'!J57),'Model output'!J57&lt;=I58),'Model output'!J57,IF(AND(ISNUMBER('Model output'!J57), 'Model output'!J57&gt;=DATE(2024,1,1)), MIN(DAY('Model output'!J57), MONTH('Model output'!J57), YEAR('Model output'!J57)), IF(ISNUMBER(SEARCH("0/",'Model output'!J57)),0,IF(ISNUMBER(SEARCH("/",'Model output'!J57)), VALUE(LEFT('Model output'!J57, SEARCH("/",'Model output'!J57)-1)),1)))))</f>
        <v>0</v>
      </c>
      <c r="K58" t="str" cm="1">
        <f t="array" ref="K58">IF(COUNT(FIND({0,1,2,3,4,5,6,7,8,9},'Model output'!K57))&gt;0,'Model output'!K57,"")</f>
        <v/>
      </c>
      <c r="L58" s="8"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microcarcinomas</v>
      </c>
      <c r="P58" t="str">
        <f>IF('Model output'!N57="","",'Model output'!N57)</f>
        <v>1.8 cm (right lobe)</v>
      </c>
      <c r="Q58" t="str">
        <f t="shared" si="2"/>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 ""))</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negative</v>
      </c>
      <c r="X58" s="17"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1" t="str">
        <f>IF(OR('Model output'!V57="", 'Model output'!V57="No", AND(ISERROR(SEARCH("Positive",'Model output'!V57)), ISNUMBER(SEARCH("Negative",'Model output'!V57))), AND(ISNUMBER(SEARCH("Uninvolved",'Model output'!V57)),NOT(ISNUMBER(SEARCH("margins involved",'Model output'!V57)))), ISNUMBER(SEARCH("not involved",'Model output'!V57)), ISNUMBER(SEARCH("None",'Model output'!V57)), ISNUMBER(SEARCH("Free",'Model output'!V57)), ISNUMBER(SEARCH("1 mm",'Model output'!V57)), ISNUMBER(SEARCH("0.1 CM",'Model output'!V57)), ISNUMBER(SEARCH("less than 0.2 mm",'Model output'!V57)), ISNUMBER(SEARCH("less than 0.5 mm",'Model output'!V57)), ISNUMBER(SEARCH("less than 1.0 mm",'Model output'!V57)), ISNUMBER(SEARCH("noted very close",'Model output'!V57)), ISNUMBER(SEARCH("abut",'Model output'!V57)), ISNUMBER(SEARCH("not mentioned",'Model output'!V57)), ISNUMBER(SEARCH("Cannot be assessed",'Model output'!V57)), ISNUMBER(SEARCH("Lymphocyte invasion - present",'Model output'!V57))), "negative", "positive")</f>
        <v>negative</v>
      </c>
      <c r="AE58" s="35"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6" t="str">
        <f t="shared" si="3"/>
        <v>1b</v>
      </c>
      <c r="AG58" s="36" t="str">
        <f t="shared" si="4"/>
        <v>0</v>
      </c>
      <c r="AH58" s="36" t="str">
        <f t="shared" si="11"/>
        <v>0</v>
      </c>
      <c r="AI58" s="37" t="str">
        <f t="shared" si="12"/>
        <v>I</v>
      </c>
      <c r="AJ58" s="38" t="s">
        <v>709</v>
      </c>
      <c r="AK58" s="37" t="s">
        <v>940</v>
      </c>
      <c r="AL58" s="37" t="s">
        <v>941</v>
      </c>
      <c r="AM58" s="37" t="s">
        <v>944</v>
      </c>
      <c r="AN58" s="37" t="s">
        <v>64</v>
      </c>
      <c r="AO58" s="23">
        <f t="shared" ca="1" si="5"/>
        <v>1</v>
      </c>
      <c r="AP58" s="1">
        <f t="shared" si="6"/>
        <v>1</v>
      </c>
      <c r="AQ58" s="1">
        <f t="shared" si="7"/>
        <v>1</v>
      </c>
      <c r="AR58" s="1">
        <f t="shared" si="8"/>
        <v>1</v>
      </c>
      <c r="AS58" s="15">
        <f t="shared" si="9"/>
        <v>1</v>
      </c>
    </row>
    <row r="59" spans="1:46">
      <c r="A59" t="str">
        <f>'Model output'!A58</f>
        <v>TCGA-DJ-A1QH</v>
      </c>
      <c r="B59" s="33">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0</v>
      </c>
      <c r="F59" t="str">
        <f t="shared" si="10"/>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output'!G58)),AND(ISNUMBER(SEARCH("2",'Model output'!G58)),NOT(ISNUMBER(SEARCH("1 of 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output'!H58="","negative",IF(OR(ISNUMBER(SEARCH("lymph node",'Model output'!H58)),ISNUMBER(SEARCH("gland",'Model output'!H58)),ISNUMBER(SEARCH("lobe",'Model output'!H58)),ISNUMBER(SEARCH("isthmus",'Model output'!H58)),ISNUMBER(SEARCH("mediastinum",'Model output'!H58)),ISNUMBER(SEARCH("Not mentioned",'Model output'!H58)), ISNUMBER(SEARCH("Not applicable",'Model output'!H58)), ISNUMBER(SEARCH("paratracheal",'Model output'!H58)),ISNUMBER(SEARCH("fibroadipose tissue",'Model output'!H58)),ISNUMBER(SEARCH("thyroid node",'Model output'!H58)),ISNUMBER(SEARCH("skeletal muscle",'Model output'!H58)),ISNUMBER(SEARCH("right",'Model output'!H58)),ISNUMBER(SEARCH("left",'Model output'!H58)),ISNUMBER(SEARCH("Not specified",'Model output'!H58))),"negative","positive"))</f>
        <v>negative</v>
      </c>
      <c r="I59">
        <f>IF(OR('Model output'!I58="",'Model output'!I58="Not answered",'Model output'!I58="Not mentioned"),"",IF(ISNUMBER('Model output'!I58),'Model output'!I58,1))</f>
        <v>4</v>
      </c>
      <c r="J59">
        <f>IF(OR('Model output'!J58="",'Model output'!J58="Not answered",'Model output'!J58="Not mentioned"),"",IF(AND(ISNUMBER('Model output'!J58),'Model output'!J58&lt;=I59),'Model output'!J58,IF(AND(ISNUMBER('Model output'!J58), 'Model output'!J58&gt;=DATE(2024,1,1)), MIN(DAY('Model output'!J58), MONTH('Model output'!J58), YEAR('Model output'!J58)), IF(ISNUMBER(SEARCH("0/",'Model output'!J58)),0,IF(ISNUMBER(SEARCH("/",'Model output'!J58)), VALUE(LEFT('Model output'!J58, SEARCH("/",'Model output'!J58)-1)),1)))))</f>
        <v>2</v>
      </c>
      <c r="K59" t="str" cm="1">
        <f t="array" ref="K59">IF(COUNT(FIND({0,1,2,3,4,5,6,7,8,9},'Model output'!K58))&gt;0,'Model output'!K58,"")</f>
        <v>1cm</v>
      </c>
      <c r="L59" s="8" t="str">
        <f t="shared" si="1"/>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 variant</v>
      </c>
      <c r="P59" t="str">
        <f>IF('Model output'!N58="","",'Model output'!N58)</f>
        <v>7 cm</v>
      </c>
      <c r="Q59" t="str">
        <f t="shared" si="2"/>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1</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 ""))</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7" t="str">
        <f>IF('Model output'!S58="","",'Model output'!S58)</f>
        <v>There is extensive extension into peri-thyroidal fibroadipose tissue and skeletal muscle</v>
      </c>
      <c r="Y59" t="str">
        <f>IF(OR('Model output'!S58="",ISNUMBER(SEARCH("Absent",'Model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1" t="str">
        <f>IF(OR('Model output'!V58="", 'Model output'!V58="No", AND(ISERROR(SEARCH("Positive",'Model output'!V58)), ISNUMBER(SEARCH("Negative",'Model output'!V58))), AND(ISNUMBER(SEARCH("Uninvolved",'Model output'!V58)),NOT(ISNUMBER(SEARCH("margins involved",'Model output'!V58)))), ISNUMBER(SEARCH("not involved",'Model output'!V58)), ISNUMBER(SEARCH("None",'Model output'!V58)), ISNUMBER(SEARCH("Free",'Model output'!V58)), ISNUMBER(SEARCH("1 mm",'Model output'!V58)), ISNUMBER(SEARCH("0.1 CM",'Model output'!V58)), ISNUMBER(SEARCH("less than 0.2 mm",'Model output'!V58)), ISNUMBER(SEARCH("less than 0.5 mm",'Model output'!V58)), ISNUMBER(SEARCH("less than 1.0 mm",'Model output'!V58)), ISNUMBER(SEARCH("noted very close",'Model output'!V58)), ISNUMBER(SEARCH("abut",'Model output'!V58)), ISNUMBER(SEARCH("not mentioned",'Model output'!V58)), ISNUMBER(SEARCH("Cannot be assessed",'Model output'!V58)), ISNUMBER(SEARCH("Lymphocyte invasion - present",'Model output'!V58))), "negative", "positive")</f>
        <v>positive</v>
      </c>
      <c r="AE59" s="35"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6" t="str">
        <f t="shared" si="3"/>
        <v>3b</v>
      </c>
      <c r="AG59" s="36" t="str">
        <f t="shared" si="4"/>
        <v>1a</v>
      </c>
      <c r="AH59" s="36" t="str">
        <f t="shared" si="11"/>
        <v>0</v>
      </c>
      <c r="AI59" s="37" t="str">
        <f t="shared" si="12"/>
        <v>II</v>
      </c>
      <c r="AJ59" s="38" t="s">
        <v>707</v>
      </c>
      <c r="AK59" s="37" t="s">
        <v>939</v>
      </c>
      <c r="AL59" s="37" t="s">
        <v>615</v>
      </c>
      <c r="AM59" s="37" t="s">
        <v>944</v>
      </c>
      <c r="AN59" s="37" t="s">
        <v>942</v>
      </c>
      <c r="AO59" s="23">
        <f t="shared" si="5"/>
        <v>1</v>
      </c>
      <c r="AP59" s="1">
        <f t="shared" si="6"/>
        <v>1</v>
      </c>
      <c r="AQ59" s="1">
        <f t="shared" si="7"/>
        <v>1</v>
      </c>
      <c r="AR59" s="1">
        <f t="shared" si="8"/>
        <v>1</v>
      </c>
      <c r="AS59" s="15">
        <f t="shared" si="9"/>
        <v>1</v>
      </c>
    </row>
    <row r="60" spans="1:46">
      <c r="A60" t="str">
        <f>'Model output'!A59</f>
        <v>TCGA-DJ-A1QL</v>
      </c>
      <c r="B60" s="33">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0"/>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output'!G59)),AND(ISNUMBER(SEARCH("2",'Model output'!G59)),NOT(ISNUMBER(SEARCH("1 of 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output'!H59="","negative",IF(OR(ISNUMBER(SEARCH("lymph node",'Model output'!H59)),ISNUMBER(SEARCH("gland",'Model output'!H59)),ISNUMBER(SEARCH("lobe",'Model output'!H59)),ISNUMBER(SEARCH("isthmus",'Model output'!H59)),ISNUMBER(SEARCH("mediastinum",'Model output'!H59)),ISNUMBER(SEARCH("Not mentioned",'Model output'!H59)), ISNUMBER(SEARCH("Not applicable",'Model output'!H59)), ISNUMBER(SEARCH("paratracheal",'Model output'!H59)),ISNUMBER(SEARCH("fibroadipose tissue",'Model output'!H59)),ISNUMBER(SEARCH("thyroid node",'Model output'!H59)),ISNUMBER(SEARCH("skeletal muscle",'Model output'!H59)),ISNUMBER(SEARCH("right",'Model output'!H59)),ISNUMBER(SEARCH("left",'Model output'!H59)),ISNUMBER(SEARCH("Not specified",'Model output'!H59))),"negative","positive"))</f>
        <v>negative</v>
      </c>
      <c r="I60" t="str">
        <f>IF(OR('Model output'!I59="",'Model output'!I59="Not answered",'Model output'!I59="Not mentioned"),"",IF(ISNUMBER('Model output'!I59),'Model output'!I59,1))</f>
        <v/>
      </c>
      <c r="J60" t="str">
        <f>IF(OR('Model output'!J59="",'Model output'!J59="Not answered",'Model output'!J59="Not mentioned"),"",IF(AND(ISNUMBER('Model output'!J59),'Model output'!J59&lt;=I60),'Model output'!J59,IF(AND(ISNUMBER('Model output'!J59), 'Model output'!J59&gt;=DATE(2024,1,1)), MIN(DAY('Model output'!J59), MONTH('Model output'!J59), YEAR('Model output'!J59)), IF(ISNUMBER(SEARCH("0/",'Model output'!J59)),0,IF(ISNUMBER(SEARCH("/",'Model output'!J59)), VALUE(LEFT('Model output'!J59, SEARCH("/",'Model output'!J59)-1)),1)))))</f>
        <v/>
      </c>
      <c r="K60" t="str" cm="1">
        <f t="array" ref="K60">IF(COUNT(FIND({0,1,2,3,4,5,6,7,8,9},'Model output'!K59))&gt;0,'Model output'!K59,"")</f>
        <v/>
      </c>
      <c r="L60" s="8" t="str">
        <f t="shared" si="1"/>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 variant</v>
      </c>
      <c r="P60" t="str">
        <f>IF('Model output'!N59="","",'Model output'!N59)</f>
        <v>2.2 cm</v>
      </c>
      <c r="Q60" t="str">
        <f t="shared" si="2"/>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 ""))</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7"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1" t="str">
        <f>IF(OR('Model output'!V59="", 'Model output'!V59="No", AND(ISERROR(SEARCH("Positive",'Model output'!V59)), ISNUMBER(SEARCH("Negative",'Model output'!V59))), AND(ISNUMBER(SEARCH("Uninvolved",'Model output'!V59)),NOT(ISNUMBER(SEARCH("margins involved",'Model output'!V59)))), ISNUMBER(SEARCH("not involved",'Model output'!V59)), ISNUMBER(SEARCH("None",'Model output'!V59)), ISNUMBER(SEARCH("Free",'Model output'!V59)), ISNUMBER(SEARCH("1 mm",'Model output'!V59)), ISNUMBER(SEARCH("0.1 CM",'Model output'!V59)), ISNUMBER(SEARCH("less than 0.2 mm",'Model output'!V59)), ISNUMBER(SEARCH("less than 0.5 mm",'Model output'!V59)), ISNUMBER(SEARCH("less than 1.0 mm",'Model output'!V59)), ISNUMBER(SEARCH("noted very close",'Model output'!V59)), ISNUMBER(SEARCH("abut",'Model output'!V59)), ISNUMBER(SEARCH("not mentioned",'Model output'!V59)), ISNUMBER(SEARCH("Cannot be assessed",'Model output'!V59)), ISNUMBER(SEARCH("Lymphocyte invasion - present",'Model output'!V59))), "negative", "positive")</f>
        <v>negative</v>
      </c>
      <c r="AE60" s="35"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6" t="str">
        <f t="shared" si="3"/>
        <v>2</v>
      </c>
      <c r="AG60" s="36" t="str">
        <f t="shared" si="4"/>
        <v>0</v>
      </c>
      <c r="AH60" s="36" t="str">
        <f t="shared" si="11"/>
        <v>0</v>
      </c>
      <c r="AI60" s="37" t="str">
        <f t="shared" si="12"/>
        <v>I</v>
      </c>
      <c r="AJ60" s="38" t="s">
        <v>709</v>
      </c>
      <c r="AK60" s="37" t="s">
        <v>943</v>
      </c>
      <c r="AL60" s="37" t="s">
        <v>944</v>
      </c>
      <c r="AM60" s="37" t="s">
        <v>944</v>
      </c>
      <c r="AN60" s="37" t="s">
        <v>64</v>
      </c>
      <c r="AO60" s="23">
        <f t="shared" ca="1" si="5"/>
        <v>1</v>
      </c>
      <c r="AP60" s="1">
        <f t="shared" si="6"/>
        <v>1</v>
      </c>
      <c r="AQ60" s="1">
        <f t="shared" si="7"/>
        <v>1</v>
      </c>
      <c r="AR60" s="1">
        <f t="shared" si="8"/>
        <v>1</v>
      </c>
      <c r="AS60" s="15">
        <f t="shared" si="9"/>
        <v>1</v>
      </c>
    </row>
    <row r="61" spans="1:46">
      <c r="A61" t="str">
        <f>'Model output'!A60</f>
        <v>TCGA-DJ-A1QM</v>
      </c>
      <c r="B61" s="33">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0"/>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output'!G60)),AND(ISNUMBER(SEARCH("2",'Model output'!G60)),NOT(ISNUMBER(SEARCH("1 of 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output'!H60="","negative",IF(OR(ISNUMBER(SEARCH("lymph node",'Model output'!H60)),ISNUMBER(SEARCH("gland",'Model output'!H60)),ISNUMBER(SEARCH("lobe",'Model output'!H60)),ISNUMBER(SEARCH("isthmus",'Model output'!H60)),ISNUMBER(SEARCH("mediastinum",'Model output'!H60)),ISNUMBER(SEARCH("Not mentioned",'Model output'!H60)), ISNUMBER(SEARCH("Not applicable",'Model output'!H60)), ISNUMBER(SEARCH("paratracheal",'Model output'!H60)),ISNUMBER(SEARCH("fibroadipose tissue",'Model output'!H60)),ISNUMBER(SEARCH("thyroid node",'Model output'!H60)),ISNUMBER(SEARCH("skeletal muscle",'Model output'!H60)),ISNUMBER(SEARCH("right",'Model output'!H60)),ISNUMBER(SEARCH("left",'Model output'!H60)),ISNUMBER(SEARCH("Not specified",'Model output'!H60))),"negative","positive"))</f>
        <v>negative</v>
      </c>
      <c r="I61">
        <f>IF(OR('Model output'!I60="",'Model output'!I60="Not answered",'Model output'!I60="Not mentioned"),"",IF(ISNUMBER('Model output'!I60),'Model output'!I60,1))</f>
        <v>2</v>
      </c>
      <c r="J61">
        <f>IF(OR('Model output'!J60="",'Model output'!J60="Not answered",'Model output'!J60="Not mentioned"),"",IF(AND(ISNUMBER('Model output'!J60),'Model output'!J60&lt;=I61),'Model output'!J60,IF(AND(ISNUMBER('Model output'!J60), 'Model output'!J60&gt;=DATE(2024,1,1)), MIN(DAY('Model output'!J60), MONTH('Model output'!J60), YEAR('Model output'!J60)), IF(ISNUMBER(SEARCH("0/",'Model output'!J60)),0,IF(ISNUMBER(SEARCH("/",'Model output'!J60)), VALUE(LEFT('Model output'!J60, SEARCH("/",'Model output'!J60)-1)),1)))))</f>
        <v>0</v>
      </c>
      <c r="K61" t="str" cm="1">
        <f t="array" ref="K61">IF(COUNT(FIND({0,1,2,3,4,5,6,7,8,9},'Model output'!K60))&gt;0,'Model output'!K60,"")</f>
        <v/>
      </c>
      <c r="L61" s="8"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2"/>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 ""))</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7" t="str">
        <f>IF('Model output'!S60="","",'Model output'!S60)</f>
        <v>Not identified</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1" t="str">
        <f>IF(OR('Model output'!V60="", 'Model output'!V60="No", AND(ISERROR(SEARCH("Positive",'Model output'!V60)), ISNUMBER(SEARCH("Negative",'Model output'!V60))), AND(ISNUMBER(SEARCH("Uninvolved",'Model output'!V60)),NOT(ISNUMBER(SEARCH("margins involved",'Model output'!V60)))), ISNUMBER(SEARCH("not involved",'Model output'!V60)), ISNUMBER(SEARCH("None",'Model output'!V60)), ISNUMBER(SEARCH("Free",'Model output'!V60)), ISNUMBER(SEARCH("1 mm",'Model output'!V60)), ISNUMBER(SEARCH("0.1 CM",'Model output'!V60)), ISNUMBER(SEARCH("less than 0.2 mm",'Model output'!V60)), ISNUMBER(SEARCH("less than 0.5 mm",'Model output'!V60)), ISNUMBER(SEARCH("less than 1.0 mm",'Model output'!V60)), ISNUMBER(SEARCH("noted very close",'Model output'!V60)), ISNUMBER(SEARCH("abut",'Model output'!V60)), ISNUMBER(SEARCH("not mentioned",'Model output'!V60)), ISNUMBER(SEARCH("Cannot be assessed",'Model output'!V60)), ISNUMBER(SEARCH("Lymphocyte invasion - present",'Model output'!V60))), "negative", "positive")</f>
        <v>negative</v>
      </c>
      <c r="AE61" s="35"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6" t="str">
        <f t="shared" si="3"/>
        <v>1a</v>
      </c>
      <c r="AG61" s="36" t="str">
        <f t="shared" si="4"/>
        <v>0</v>
      </c>
      <c r="AH61" s="36" t="str">
        <f t="shared" si="11"/>
        <v>0</v>
      </c>
      <c r="AI61" s="37" t="str">
        <f t="shared" si="12"/>
        <v>I</v>
      </c>
      <c r="AJ61" s="38" t="s">
        <v>710</v>
      </c>
      <c r="AK61" s="37" t="s">
        <v>615</v>
      </c>
      <c r="AL61" s="37" t="s">
        <v>941</v>
      </c>
      <c r="AM61" s="37" t="s">
        <v>944</v>
      </c>
      <c r="AN61" s="37" t="s">
        <v>64</v>
      </c>
      <c r="AO61" s="23">
        <f t="shared" ca="1" si="5"/>
        <v>1</v>
      </c>
      <c r="AP61" s="1">
        <f t="shared" si="6"/>
        <v>1</v>
      </c>
      <c r="AQ61" s="1">
        <f t="shared" si="7"/>
        <v>1</v>
      </c>
      <c r="AR61" s="1">
        <f t="shared" si="8"/>
        <v>1</v>
      </c>
      <c r="AS61" s="15">
        <f t="shared" si="9"/>
        <v>1</v>
      </c>
    </row>
    <row r="62" spans="1:46">
      <c r="A62" t="str">
        <f>'Model output'!A61</f>
        <v>TCGA-DJ-A1QN</v>
      </c>
      <c r="B62" s="33">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0</v>
      </c>
      <c r="F62" t="str">
        <f t="shared" si="10"/>
        <v>positive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output'!G61)),AND(ISNUMBER(SEARCH("2",'Model output'!G61)),NOT(ISNUMBER(SEARCH("1 of 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output'!H61="","negative",IF(OR(ISNUMBER(SEARCH("lymph node",'Model output'!H61)),ISNUMBER(SEARCH("gland",'Model output'!H61)),ISNUMBER(SEARCH("lobe",'Model output'!H61)),ISNUMBER(SEARCH("isthmus",'Model output'!H61)),ISNUMBER(SEARCH("mediastinum",'Model output'!H61)),ISNUMBER(SEARCH("Not mentioned",'Model output'!H61)), ISNUMBER(SEARCH("Not applicable",'Model output'!H61)), ISNUMBER(SEARCH("paratracheal",'Model output'!H61)),ISNUMBER(SEARCH("fibroadipose tissue",'Model output'!H61)),ISNUMBER(SEARCH("thyroid node",'Model output'!H61)),ISNUMBER(SEARCH("skeletal muscle",'Model output'!H61)),ISNUMBER(SEARCH("right",'Model output'!H61)),ISNUMBER(SEARCH("left",'Model output'!H61)),ISNUMBER(SEARCH("Not specified",'Model output'!H61))),"negative","positive"))</f>
        <v>negative</v>
      </c>
      <c r="I62">
        <f>IF(OR('Model output'!I61="",'Model output'!I61="Not answered",'Model output'!I61="Not mentioned"),"",IF(ISNUMBER('Model output'!I61),'Model output'!I61,1))</f>
        <v>2</v>
      </c>
      <c r="J62">
        <f>IF(OR('Model output'!J61="",'Model output'!J61="Not answered",'Model output'!J61="Not mentioned"),"",IF(AND(ISNUMBER('Model output'!J61),'Model output'!J61&lt;=I62),'Model output'!J61,IF(AND(ISNUMBER('Model output'!J61), 'Model output'!J61&gt;=DATE(2024,1,1)), MIN(DAY('Model output'!J61), MONTH('Model output'!J61), YEAR('Model output'!J61)), IF(ISNUMBER(SEARCH("0/",'Model output'!J61)),0,IF(ISNUMBER(SEARCH("/",'Model output'!J61)), VALUE(LEFT('Model output'!J61, SEARCH("/",'Model output'!J61)-1)),1)))))</f>
        <v>1</v>
      </c>
      <c r="K62" t="str" cm="1">
        <f t="array" ref="K62">IF(COUNT(FIND({0,1,2,3,4,5,6,7,8,9},'Model output'!K61))&gt;0,'Model output'!K61,"")</f>
        <v/>
      </c>
      <c r="L62" s="8" t="str">
        <f t="shared" si="1"/>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classical, follicular variant, microcarcinoma</v>
      </c>
      <c r="P62" t="str">
        <f>IF('Model output'!N61="","",'Model output'!N61)</f>
        <v>1.5 cm</v>
      </c>
      <c r="Q62" t="str">
        <f t="shared" si="2"/>
        <v>1.5cm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 ""))</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7" t="str">
        <f>IF('Model output'!S61="","",'Model output'!S61)</f>
        <v>Not identified</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1" t="str">
        <f>IF(OR('Model output'!V61="", 'Model output'!V61="No", AND(ISERROR(SEARCH("Positive",'Model output'!V61)), ISNUMBER(SEARCH("Negative",'Model output'!V61))), AND(ISNUMBER(SEARCH("Uninvolved",'Model output'!V61)),NOT(ISNUMBER(SEARCH("margins involved",'Model output'!V61)))), ISNUMBER(SEARCH("not involved",'Model output'!V61)), ISNUMBER(SEARCH("None",'Model output'!V61)), ISNUMBER(SEARCH("Free",'Model output'!V61)), ISNUMBER(SEARCH("1 mm",'Model output'!V61)), ISNUMBER(SEARCH("0.1 CM",'Model output'!V61)), ISNUMBER(SEARCH("less than 0.2 mm",'Model output'!V61)), ISNUMBER(SEARCH("less than 0.5 mm",'Model output'!V61)), ISNUMBER(SEARCH("less than 1.0 mm",'Model output'!V61)), ISNUMBER(SEARCH("noted very close",'Model output'!V61)), ISNUMBER(SEARCH("abut",'Model output'!V61)), ISNUMBER(SEARCH("not mentioned",'Model output'!V61)), ISNUMBER(SEARCH("Cannot be assessed",'Model output'!V61)), ISNUMBER(SEARCH("Lymphocyte invasion - present",'Model output'!V61))), "negative", "positive")</f>
        <v>negative</v>
      </c>
      <c r="AE62" s="35"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6" t="str">
        <f t="shared" si="3"/>
        <v>1b</v>
      </c>
      <c r="AG62" s="36" t="str">
        <f t="shared" si="4"/>
        <v>1a</v>
      </c>
      <c r="AH62" s="36" t="str">
        <f t="shared" si="11"/>
        <v>0</v>
      </c>
      <c r="AI62" s="37" t="str">
        <f t="shared" si="12"/>
        <v>I</v>
      </c>
      <c r="AJ62" s="38" t="s">
        <v>709</v>
      </c>
      <c r="AK62" s="37" t="s">
        <v>940</v>
      </c>
      <c r="AL62" s="37" t="s">
        <v>944</v>
      </c>
      <c r="AM62" s="37" t="s">
        <v>944</v>
      </c>
      <c r="AN62" s="37" t="s">
        <v>64</v>
      </c>
      <c r="AO62" s="23">
        <f t="shared" ca="1" si="5"/>
        <v>1</v>
      </c>
      <c r="AP62" s="1">
        <f t="shared" si="6"/>
        <v>1</v>
      </c>
      <c r="AQ62" s="1">
        <f t="shared" si="7"/>
        <v>0</v>
      </c>
      <c r="AR62" s="1">
        <f t="shared" si="8"/>
        <v>1</v>
      </c>
      <c r="AS62" s="15">
        <f t="shared" si="9"/>
        <v>1</v>
      </c>
    </row>
    <row r="63" spans="1:46">
      <c r="A63" t="str">
        <f>'Model output'!A62</f>
        <v>TCGA-DJ-A1QO</v>
      </c>
      <c r="B63" s="33">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10"/>
        <v>positive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output'!G62)),AND(ISNUMBER(SEARCH("2",'Model output'!G62)),NOT(ISNUMBER(SEARCH("1 of 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output'!H62="","negative",IF(OR(ISNUMBER(SEARCH("lymph node",'Model output'!H62)),ISNUMBER(SEARCH("gland",'Model output'!H62)),ISNUMBER(SEARCH("lobe",'Model output'!H62)),ISNUMBER(SEARCH("isthmus",'Model output'!H62)),ISNUMBER(SEARCH("mediastinum",'Model output'!H62)),ISNUMBER(SEARCH("Not mentioned",'Model output'!H62)), ISNUMBER(SEARCH("Not applicable",'Model output'!H62)), ISNUMBER(SEARCH("paratracheal",'Model output'!H62)),ISNUMBER(SEARCH("fibroadipose tissue",'Model output'!H62)),ISNUMBER(SEARCH("thyroid node",'Model output'!H62)),ISNUMBER(SEARCH("skeletal muscle",'Model output'!H62)),ISNUMBER(SEARCH("right",'Model output'!H62)),ISNUMBER(SEARCH("left",'Model output'!H62)),ISNUMBER(SEARCH("Not specified",'Model output'!H62))),"negative","positive"))</f>
        <v>negative</v>
      </c>
      <c r="I63">
        <f>IF(OR('Model output'!I62="",'Model output'!I62="Not answered",'Model output'!I62="Not mentioned"),"",IF(ISNUMBER('Model output'!I62),'Model output'!I62,1))</f>
        <v>0</v>
      </c>
      <c r="J63">
        <f>IF(OR('Model output'!J62="",'Model output'!J62="Not answered",'Model output'!J62="Not mentioned"),"",IF(AND(ISNUMBER('Model output'!J62),'Model output'!J62&lt;=I63),'Model output'!J62,IF(AND(ISNUMBER('Model output'!J62), 'Model output'!J62&gt;=DATE(2024,1,1)), MIN(DAY('Model output'!J62), MONTH('Model output'!J62), YEAR('Model output'!J62)), IF(ISNUMBER(SEARCH("0/",'Model output'!J62)),0,IF(ISNUMBER(SEARCH("/",'Model output'!J62)), VALUE(LEFT('Model output'!J62, SEARCH("/",'Model output'!J62)-1)),1)))))</f>
        <v>1</v>
      </c>
      <c r="K63" t="str" cm="1">
        <f t="array" ref="K63">IF(COUNT(FIND({0,1,2,3,4,5,6,7,8,9},'Model output'!K62))&gt;0,'Model output'!K62,"")</f>
        <v/>
      </c>
      <c r="L63" s="8"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type with tall cell features</v>
      </c>
      <c r="P63" t="str">
        <f>IF('Model output'!N62="","",'Model output'!N62)</f>
        <v>2.2 cm</v>
      </c>
      <c r="Q63" t="str">
        <f t="shared" si="2"/>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1</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 ""))</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7"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1" t="str">
        <f>IF(OR('Model output'!V62="", 'Model output'!V62="No", AND(ISERROR(SEARCH("Positive",'Model output'!V62)), ISNUMBER(SEARCH("Negative",'Model output'!V62))), AND(ISNUMBER(SEARCH("Uninvolved",'Model output'!V62)),NOT(ISNUMBER(SEARCH("margins involved",'Model output'!V62)))), ISNUMBER(SEARCH("not involved",'Model output'!V62)), ISNUMBER(SEARCH("None",'Model output'!V62)), ISNUMBER(SEARCH("Free",'Model output'!V62)), ISNUMBER(SEARCH("1 mm",'Model output'!V62)), ISNUMBER(SEARCH("0.1 CM",'Model output'!V62)), ISNUMBER(SEARCH("less than 0.2 mm",'Model output'!V62)), ISNUMBER(SEARCH("less than 0.5 mm",'Model output'!V62)), ISNUMBER(SEARCH("less than 1.0 mm",'Model output'!V62)), ISNUMBER(SEARCH("noted very close",'Model output'!V62)), ISNUMBER(SEARCH("abut",'Model output'!V62)), ISNUMBER(SEARCH("not mentioned",'Model output'!V62)), ISNUMBER(SEARCH("Cannot be assessed",'Model output'!V62)), ISNUMBER(SEARCH("Lymphocyte invasion - present",'Model output'!V62))), "negative", "positive")</f>
        <v>positive</v>
      </c>
      <c r="AE63" s="35"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6" t="str">
        <f t="shared" si="3"/>
        <v>2</v>
      </c>
      <c r="AG63" s="36" t="str">
        <f t="shared" si="4"/>
        <v>1a</v>
      </c>
      <c r="AH63" s="36" t="str">
        <f t="shared" si="11"/>
        <v>0</v>
      </c>
      <c r="AI63" s="37" t="str">
        <f t="shared" si="12"/>
        <v>II</v>
      </c>
      <c r="AJ63" s="38" t="s">
        <v>707</v>
      </c>
      <c r="AK63" s="37" t="s">
        <v>943</v>
      </c>
      <c r="AL63" s="37" t="s">
        <v>944</v>
      </c>
      <c r="AM63" s="37" t="s">
        <v>944</v>
      </c>
      <c r="AN63" s="37" t="s">
        <v>64</v>
      </c>
      <c r="AO63" s="23">
        <f t="shared" si="5"/>
        <v>1</v>
      </c>
      <c r="AP63" s="1">
        <f t="shared" si="6"/>
        <v>1</v>
      </c>
      <c r="AQ63" s="1">
        <f t="shared" si="7"/>
        <v>0</v>
      </c>
      <c r="AR63" s="1">
        <f t="shared" si="8"/>
        <v>1</v>
      </c>
      <c r="AS63" s="15">
        <f t="shared" si="9"/>
        <v>0</v>
      </c>
    </row>
    <row r="64" spans="1:46">
      <c r="A64" t="str">
        <f>'Model output'!A63</f>
        <v>TCGA-DJ-A1QQ</v>
      </c>
      <c r="B64" s="33">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10"/>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output'!G63)),AND(ISNUMBER(SEARCH("2",'Model output'!G63)),NOT(ISNUMBER(SEARCH("1 of 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output'!H63="","negative",IF(OR(ISNUMBER(SEARCH("lymph node",'Model output'!H63)),ISNUMBER(SEARCH("gland",'Model output'!H63)),ISNUMBER(SEARCH("lobe",'Model output'!H63)),ISNUMBER(SEARCH("isthmus",'Model output'!H63)),ISNUMBER(SEARCH("mediastinum",'Model output'!H63)),ISNUMBER(SEARCH("Not mentioned",'Model output'!H63)), ISNUMBER(SEARCH("Not applicable",'Model output'!H63)), ISNUMBER(SEARCH("paratracheal",'Model output'!H63)),ISNUMBER(SEARCH("fibroadipose tissue",'Model output'!H63)),ISNUMBER(SEARCH("thyroid node",'Model output'!H63)),ISNUMBER(SEARCH("skeletal muscle",'Model output'!H63)),ISNUMBER(SEARCH("right",'Model output'!H63)),ISNUMBER(SEARCH("left",'Model output'!H63)),ISNUMBER(SEARCH("Not specified",'Model output'!H63))),"negative","positive"))</f>
        <v>negative</v>
      </c>
      <c r="I64">
        <f>IF(OR('Model output'!I63="",'Model output'!I63="Not answered",'Model output'!I63="Not mentioned"),"",IF(ISNUMBER('Model output'!I63),'Model output'!I63,1))</f>
        <v>1</v>
      </c>
      <c r="J64">
        <f>IF(OR('Model output'!J63="",'Model output'!J63="Not answered",'Model output'!J63="Not mentioned"),"",IF(AND(ISNUMBER('Model output'!J63),'Model output'!J63&lt;=I64),'Model output'!J63,IF(AND(ISNUMBER('Model output'!J63), 'Model output'!J63&gt;=DATE(2024,1,1)), MIN(DAY('Model output'!J63), MONTH('Model output'!J63), YEAR('Model output'!J63)), IF(ISNUMBER(SEARCH("0/",'Model output'!J63)),0,IF(ISNUMBER(SEARCH("/",'Model output'!J63)), VALUE(LEFT('Model output'!J63, SEARCH("/",'Model output'!J63)-1)),1)))))</f>
        <v>0</v>
      </c>
      <c r="K64" t="str" cm="1">
        <f t="array" ref="K64">IF(COUNT(FIND({0,1,2,3,4,5,6,7,8,9},'Model output'!K63))&gt;0,'Model output'!K63,"")</f>
        <v/>
      </c>
      <c r="L64" s="8" t="str">
        <f t="shared" si="1"/>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classical, microcarcinoma</v>
      </c>
      <c r="P64" t="str">
        <f>IF('Model output'!N63="","",'Model output'!N63)</f>
        <v>3 cm</v>
      </c>
      <c r="Q64" t="str">
        <f t="shared" si="2"/>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 ""))</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7" t="str">
        <f>IF('Model output'!S63="","",'Model output'!S63)</f>
        <v>invades :the perithyroidal adipose tissue, 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1" t="str">
        <f>IF(OR('Model output'!V63="", 'Model output'!V63="No", AND(ISERROR(SEARCH("Positive",'Model output'!V63)), ISNUMBER(SEARCH("Negative",'Model output'!V63))), AND(ISNUMBER(SEARCH("Uninvolved",'Model output'!V63)),NOT(ISNUMBER(SEARCH("margins involved",'Model output'!V63)))), ISNUMBER(SEARCH("not involved",'Model output'!V63)), ISNUMBER(SEARCH("None",'Model output'!V63)), ISNUMBER(SEARCH("Free",'Model output'!V63)), ISNUMBER(SEARCH("1 mm",'Model output'!V63)), ISNUMBER(SEARCH("0.1 CM",'Model output'!V63)), ISNUMBER(SEARCH("less than 0.2 mm",'Model output'!V63)), ISNUMBER(SEARCH("less than 0.5 mm",'Model output'!V63)), ISNUMBER(SEARCH("less than 1.0 mm",'Model output'!V63)), ISNUMBER(SEARCH("noted very close",'Model output'!V63)), ISNUMBER(SEARCH("abut",'Model output'!V63)), ISNUMBER(SEARCH("not mentioned",'Model output'!V63)), ISNUMBER(SEARCH("Cannot be assessed",'Model output'!V63)), ISNUMBER(SEARCH("Lymphocyte invasion - present",'Model output'!V63))), "negative", "positive")</f>
        <v>negative</v>
      </c>
      <c r="AE64" s="35"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6" t="str">
        <f t="shared" si="3"/>
        <v>2</v>
      </c>
      <c r="AG64" s="36" t="str">
        <f t="shared" si="4"/>
        <v>0</v>
      </c>
      <c r="AH64" s="36" t="str">
        <f t="shared" si="11"/>
        <v>0</v>
      </c>
      <c r="AI64" s="37" t="str">
        <f t="shared" si="12"/>
        <v>I</v>
      </c>
      <c r="AJ64" s="38" t="s">
        <v>710</v>
      </c>
      <c r="AK64" s="37" t="s">
        <v>943</v>
      </c>
      <c r="AL64" s="37" t="s">
        <v>941</v>
      </c>
      <c r="AM64" s="37" t="s">
        <v>944</v>
      </c>
      <c r="AN64" s="37" t="s">
        <v>64</v>
      </c>
      <c r="AO64" s="23">
        <f t="shared" ca="1" si="5"/>
        <v>1</v>
      </c>
      <c r="AP64" s="1">
        <f t="shared" si="6"/>
        <v>1</v>
      </c>
      <c r="AQ64" s="1">
        <f t="shared" si="7"/>
        <v>1</v>
      </c>
      <c r="AR64" s="1">
        <f t="shared" si="8"/>
        <v>1</v>
      </c>
      <c r="AS64" s="15">
        <f t="shared" si="9"/>
        <v>1</v>
      </c>
    </row>
    <row r="65" spans="1:45">
      <c r="A65" t="str">
        <f>'Model output'!A64</f>
        <v>TCGA-DJ-A2PN</v>
      </c>
      <c r="B65" s="33">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0</v>
      </c>
      <c r="F65" t="str">
        <f t="shared" si="10"/>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output'!G64)),AND(ISNUMBER(SEARCH("2",'Model output'!G64)),NOT(ISNUMBER(SEARCH("1 of 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output'!H64="","negative",IF(OR(ISNUMBER(SEARCH("lymph node",'Model output'!H64)),ISNUMBER(SEARCH("gland",'Model output'!H64)),ISNUMBER(SEARCH("lobe",'Model output'!H64)),ISNUMBER(SEARCH("isthmus",'Model output'!H64)),ISNUMBER(SEARCH("mediastinum",'Model output'!H64)),ISNUMBER(SEARCH("Not mentioned",'Model output'!H64)), ISNUMBER(SEARCH("Not applicable",'Model output'!H64)), ISNUMBER(SEARCH("paratracheal",'Model output'!H64)),ISNUMBER(SEARCH("fibroadipose tissue",'Model output'!H64)),ISNUMBER(SEARCH("thyroid node",'Model output'!H64)),ISNUMBER(SEARCH("skeletal muscle",'Model output'!H64)),ISNUMBER(SEARCH("right",'Model output'!H64)),ISNUMBER(SEARCH("left",'Model output'!H64)),ISNUMBER(SEARCH("Not specified",'Model output'!H64))),"negative","positive"))</f>
        <v>negative</v>
      </c>
      <c r="I65">
        <f>IF(OR('Model output'!I64="",'Model output'!I64="Not answered",'Model output'!I64="Not mentioned"),"",IF(ISNUMBER('Model output'!I64),'Model output'!I64,1))</f>
        <v>1</v>
      </c>
      <c r="J65">
        <f>IF(OR('Model output'!J64="",'Model output'!J64="Not answered",'Model output'!J64="Not mentioned"),"",IF(AND(ISNUMBER('Model output'!J64),'Model output'!J64&lt;=I65),'Model output'!J64,IF(AND(ISNUMBER('Model output'!J64), 'Model output'!J64&gt;=DATE(2024,1,1)), MIN(DAY('Model output'!J64), MONTH('Model output'!J64), YEAR('Model output'!J64)), IF(ISNUMBER(SEARCH("0/",'Model output'!J64)),0,IF(ISNUMBER(SEARCH("/",'Model output'!J64)), VALUE(LEFT('Model output'!J64, SEARCH("/",'Model output'!J64)-1)),1)))))</f>
        <v>0</v>
      </c>
      <c r="K65" t="str" cm="1">
        <f t="array" ref="K65">IF(COUNT(FIND({0,1,2,3,4,5,6,7,8,9},'Model output'!K64))&gt;0,'Model output'!K64,"")</f>
        <v/>
      </c>
      <c r="L65" s="8" t="str">
        <f t="shared" si="1"/>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v>
      </c>
      <c r="P65" t="str">
        <f>IF('Model output'!N64="","",'Model output'!N64)</f>
        <v>1.3 cm</v>
      </c>
      <c r="Q65" t="str">
        <f t="shared" si="2"/>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 ""))</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7"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1" t="str">
        <f>IF(OR('Model output'!V64="", 'Model output'!V64="No", AND(ISERROR(SEARCH("Positive",'Model output'!V64)), ISNUMBER(SEARCH("Negative",'Model output'!V64))), AND(ISNUMBER(SEARCH("Uninvolved",'Model output'!V64)),NOT(ISNUMBER(SEARCH("margins involved",'Model output'!V64)))), ISNUMBER(SEARCH("not involved",'Model output'!V64)), ISNUMBER(SEARCH("None",'Model output'!V64)), ISNUMBER(SEARCH("Free",'Model output'!V64)), ISNUMBER(SEARCH("1 mm",'Model output'!V64)), ISNUMBER(SEARCH("0.1 CM",'Model output'!V64)), ISNUMBER(SEARCH("less than 0.2 mm",'Model output'!V64)), ISNUMBER(SEARCH("less than 0.5 mm",'Model output'!V64)), ISNUMBER(SEARCH("less than 1.0 mm",'Model output'!V64)), ISNUMBER(SEARCH("noted very close",'Model output'!V64)), ISNUMBER(SEARCH("abut",'Model output'!V64)), ISNUMBER(SEARCH("not mentioned",'Model output'!V64)), ISNUMBER(SEARCH("Cannot be assessed",'Model output'!V64)), ISNUMBER(SEARCH("Lymphocyte invasion - present",'Model output'!V64))), "negative", "positive")</f>
        <v>negative</v>
      </c>
      <c r="AE65" s="35"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6" t="str">
        <f t="shared" si="3"/>
        <v>1b</v>
      </c>
      <c r="AG65" s="36" t="str">
        <f t="shared" si="4"/>
        <v>0</v>
      </c>
      <c r="AH65" s="36" t="str">
        <f t="shared" si="11"/>
        <v>0</v>
      </c>
      <c r="AI65" s="37" t="str">
        <f t="shared" si="12"/>
        <v>I</v>
      </c>
      <c r="AJ65" s="38" t="s">
        <v>709</v>
      </c>
      <c r="AK65" s="37" t="s">
        <v>940</v>
      </c>
      <c r="AL65" s="37" t="s">
        <v>944</v>
      </c>
      <c r="AM65" s="37" t="s">
        <v>944</v>
      </c>
      <c r="AN65" s="37" t="s">
        <v>64</v>
      </c>
      <c r="AO65" s="23">
        <f t="shared" ca="1" si="5"/>
        <v>1</v>
      </c>
      <c r="AP65" s="1">
        <f t="shared" si="6"/>
        <v>1</v>
      </c>
      <c r="AQ65" s="1">
        <f t="shared" si="7"/>
        <v>1</v>
      </c>
      <c r="AR65" s="1">
        <f t="shared" si="8"/>
        <v>1</v>
      </c>
      <c r="AS65" s="15">
        <f t="shared" si="9"/>
        <v>1</v>
      </c>
    </row>
    <row r="66" spans="1:45">
      <c r="A66" t="str">
        <f>'Model output'!A65</f>
        <v>TCGA-DJ-A2PP</v>
      </c>
      <c r="B66" s="33">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0</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10"/>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output'!G65)),AND(ISNUMBER(SEARCH("2",'Model output'!G65)),NOT(ISNUMBER(SEARCH("1 of 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output'!H65="","negative",IF(OR(ISNUMBER(SEARCH("lymph node",'Model output'!H65)),ISNUMBER(SEARCH("gland",'Model output'!H65)),ISNUMBER(SEARCH("lobe",'Model output'!H65)),ISNUMBER(SEARCH("isthmus",'Model output'!H65)),ISNUMBER(SEARCH("mediastinum",'Model output'!H65)),ISNUMBER(SEARCH("Not mentioned",'Model output'!H65)), ISNUMBER(SEARCH("Not applicable",'Model output'!H65)), ISNUMBER(SEARCH("paratracheal",'Model output'!H65)),ISNUMBER(SEARCH("fibroadipose tissue",'Model output'!H65)),ISNUMBER(SEARCH("thyroid node",'Model output'!H65)),ISNUMBER(SEARCH("skeletal muscle",'Model output'!H65)),ISNUMBER(SEARCH("right",'Model output'!H65)),ISNUMBER(SEARCH("left",'Model output'!H65)),ISNUMBER(SEARCH("Not specified",'Model output'!H65))),"negative","positive"))</f>
        <v>negative</v>
      </c>
      <c r="I66">
        <f>IF(OR('Model output'!I65="",'Model output'!I65="Not answered",'Model output'!I65="Not mentioned"),"",IF(ISNUMBER('Model output'!I65),'Model output'!I65,1))</f>
        <v>3</v>
      </c>
      <c r="J66">
        <f>IF(OR('Model output'!J65="",'Model output'!J65="Not answered",'Model output'!J65="Not mentioned"),"",IF(AND(ISNUMBER('Model output'!J65),'Model output'!J65&lt;=I66),'Model output'!J65,IF(AND(ISNUMBER('Model output'!J65), 'Model output'!J65&gt;=DATE(2024,1,1)), MIN(DAY('Model output'!J65), MONTH('Model output'!J65), YEAR('Model output'!J65)), IF(ISNUMBER(SEARCH("0/",'Model output'!J65)),0,IF(ISNUMBER(SEARCH("/",'Model output'!J65)), VALUE(LEFT('Model output'!J65, SEARCH("/",'Model output'!J65)-1)),1)))))</f>
        <v>0</v>
      </c>
      <c r="K66" t="str" cm="1">
        <f t="array" ref="K66">IF(COUNT(FIND({0,1,2,3,4,5,6,7,8,9},'Model output'!K65))&gt;0,'Model output'!K65,"")</f>
        <v/>
      </c>
      <c r="L66" s="8" t="str">
        <f t="shared" si="1"/>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2"/>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1</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 ""))</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7"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1" t="str">
        <f>IF(OR('Model output'!V65="", 'Model output'!V65="No", AND(ISERROR(SEARCH("Positive",'Model output'!V65)), ISNUMBER(SEARCH("Negative",'Model output'!V65))), AND(ISNUMBER(SEARCH("Uninvolved",'Model output'!V65)),NOT(ISNUMBER(SEARCH("margins involved",'Model output'!V65)))), ISNUMBER(SEARCH("not involved",'Model output'!V65)), ISNUMBER(SEARCH("None",'Model output'!V65)), ISNUMBER(SEARCH("Free",'Model output'!V65)), ISNUMBER(SEARCH("1 mm",'Model output'!V65)), ISNUMBER(SEARCH("0.1 CM",'Model output'!V65)), ISNUMBER(SEARCH("less than 0.2 mm",'Model output'!V65)), ISNUMBER(SEARCH("less than 0.5 mm",'Model output'!V65)), ISNUMBER(SEARCH("less than 1.0 mm",'Model output'!V65)), ISNUMBER(SEARCH("noted very close",'Model output'!V65)), ISNUMBER(SEARCH("abut",'Model output'!V65)), ISNUMBER(SEARCH("not mentioned",'Model output'!V65)), ISNUMBER(SEARCH("Cannot be assessed",'Model output'!V65)), ISNUMBER(SEARCH("Lymphocyte invasion - present",'Model output'!V65))), "negative", "positive")</f>
        <v>negative</v>
      </c>
      <c r="AE66" s="35"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6" t="str">
        <f t="shared" si="3"/>
        <v>2</v>
      </c>
      <c r="AG66" s="36" t="str">
        <f t="shared" si="4"/>
        <v>0</v>
      </c>
      <c r="AH66" s="36" t="str">
        <f t="shared" si="11"/>
        <v>0</v>
      </c>
      <c r="AI66" s="37" t="str">
        <f t="shared" si="12"/>
        <v>I</v>
      </c>
      <c r="AJ66" s="38" t="s">
        <v>709</v>
      </c>
      <c r="AK66" s="37" t="s">
        <v>943</v>
      </c>
      <c r="AL66" s="37" t="s">
        <v>941</v>
      </c>
      <c r="AM66" s="37" t="s">
        <v>944</v>
      </c>
      <c r="AN66" s="37" t="s">
        <v>64</v>
      </c>
      <c r="AO66" s="23">
        <f t="shared" ca="1" si="5"/>
        <v>1</v>
      </c>
      <c r="AP66" s="1">
        <f t="shared" si="6"/>
        <v>1</v>
      </c>
      <c r="AQ66" s="1">
        <f t="shared" si="7"/>
        <v>1</v>
      </c>
      <c r="AR66" s="1">
        <f t="shared" si="8"/>
        <v>1</v>
      </c>
      <c r="AS66" s="15">
        <f t="shared" si="9"/>
        <v>1</v>
      </c>
    </row>
    <row r="67" spans="1:45">
      <c r="A67" t="str">
        <f>'Model output'!A66</f>
        <v>TCGA-DJ-A2PQ</v>
      </c>
      <c r="B67" s="33">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3</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10"/>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output'!G66)),AND(ISNUMBER(SEARCH("2",'Model output'!G66)),NOT(ISNUMBER(SEARCH("1 of 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central</v>
      </c>
      <c r="H67" t="str">
        <f>IF('Model output'!H66="","negative",IF(OR(ISNUMBER(SEARCH("lymph node",'Model output'!H66)),ISNUMBER(SEARCH("gland",'Model output'!H66)),ISNUMBER(SEARCH("lobe",'Model output'!H66)),ISNUMBER(SEARCH("isthmus",'Model output'!H66)),ISNUMBER(SEARCH("mediastinum",'Model output'!H66)),ISNUMBER(SEARCH("Not mentioned",'Model output'!H66)), ISNUMBER(SEARCH("Not applicable",'Model output'!H66)), ISNUMBER(SEARCH("paratracheal",'Model output'!H66)),ISNUMBER(SEARCH("fibroadipose tissue",'Model output'!H66)),ISNUMBER(SEARCH("thyroid node",'Model output'!H66)),ISNUMBER(SEARCH("skeletal muscle",'Model output'!H66)),ISNUMBER(SEARCH("right",'Model output'!H66)),ISNUMBER(SEARCH("left",'Model output'!H66)),ISNUMBER(SEARCH("Not specified",'Model output'!H66))),"negative","positive"))</f>
        <v>negative</v>
      </c>
      <c r="I67">
        <f>IF(OR('Model output'!I66="",'Model output'!I66="Not answered",'Model output'!I66="Not mentioned"),"",IF(ISNUMBER('Model output'!I66),'Model output'!I66,1))</f>
        <v>12</v>
      </c>
      <c r="J67">
        <f>IF(OR('Model output'!J66="",'Model output'!J66="Not answered",'Model output'!J66="Not mentioned"),"",IF(AND(ISNUMBER('Model output'!J66),'Model output'!J66&lt;=I67),'Model output'!J66,IF(AND(ISNUMBER('Model output'!J66), 'Model output'!J66&gt;=DATE(2024,1,1)), MIN(DAY('Model output'!J66), MONTH('Model output'!J66), YEAR('Model output'!J66)), IF(ISNUMBER(SEARCH("0/",'Model output'!J66)),0,IF(ISNUMBER(SEARCH("/",'Model output'!J66)), VALUE(LEFT('Model output'!J66, SEARCH("/",'Model output'!J66)-1)),1)))))</f>
        <v>7</v>
      </c>
      <c r="K67" t="str" cm="1">
        <f t="array" ref="K67">IF(COUNT(FIND({0,1,2,3,4,5,6,7,8,9},'Model output'!K66))&gt;0,'Model output'!K66,"")</f>
        <v>2.4cm</v>
      </c>
      <c r="L67" s="8" t="str">
        <f t="shared" ref="L67:L127" si="13">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67,"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
      </c>
      <c r="P67" t="str">
        <f>IF('Model output'!N66="","",'Model output'!N66)</f>
        <v>3.5 cm</v>
      </c>
      <c r="Q67" t="str">
        <f t="shared" ref="Q67:Q127" si="14">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67,"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"largest", ""), "upper", ""), "left", ""), "right", ""), "Left", ""), "Right", ""), "middle", ""), "for", ""), "Up to", ""), "up to", ","), "range from", ""), "Not mentioned", ""), "entire", ""), "and is", ""), "is", ""), "in", ""), "In", ""), "and", ","), "(", ""), ")", ""), "A", ""), "B", ""), "x", ","), ":", ""), "focus", ""), "multiple", ""), "g", ""), "to", ","), "/", ""), "less than", ""), "&lt;", ""), " ",""))</f>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 ""))</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7"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1" t="str">
        <f>IF(OR('Model output'!V66="", 'Model output'!V66="No", AND(ISERROR(SEARCH("Positive",'Model output'!V66)), ISNUMBER(SEARCH("Negative",'Model output'!V66))), AND(ISNUMBER(SEARCH("Uninvolved",'Model output'!V66)),NOT(ISNUMBER(SEARCH("margins involved",'Model output'!V66)))), ISNUMBER(SEARCH("not involved",'Model output'!V66)), ISNUMBER(SEARCH("None",'Model output'!V66)), ISNUMBER(SEARCH("Free",'Model output'!V66)), ISNUMBER(SEARCH("1 mm",'Model output'!V66)), ISNUMBER(SEARCH("0.1 CM",'Model output'!V66)), ISNUMBER(SEARCH("less than 0.2 mm",'Model output'!V66)), ISNUMBER(SEARCH("less than 0.5 mm",'Model output'!V66)), ISNUMBER(SEARCH("less than 1.0 mm",'Model output'!V66)), ISNUMBER(SEARCH("noted very close",'Model output'!V66)), ISNUMBER(SEARCH("abut",'Model output'!V66)), ISNUMBER(SEARCH("not mentioned",'Model output'!V66)), ISNUMBER(SEARCH("Cannot be assessed",'Model output'!V66)), ISNUMBER(SEARCH("Lymphocyte invasion - present",'Model output'!V66))), "negative", "positive")</f>
        <v>negative</v>
      </c>
      <c r="AE67" s="35"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6" t="str">
        <f t="shared" ref="AF67:AF127" si="15">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6" t="str">
        <f t="shared" ref="AG67:AG127" si="16">IF(AND(ISNUMBER(J67),J67&gt;0),
IF(G67="lateral", "1b", "1a"),"0")</f>
        <v>1a</v>
      </c>
      <c r="AH67" s="36" t="str">
        <f t="shared" si="11"/>
        <v>0</v>
      </c>
      <c r="AI67" s="37" t="str">
        <f t="shared" si="12"/>
        <v>I</v>
      </c>
      <c r="AJ67" s="38" t="s">
        <v>710</v>
      </c>
      <c r="AK67" s="37" t="s">
        <v>943</v>
      </c>
      <c r="AL67" s="37" t="s">
        <v>615</v>
      </c>
      <c r="AM67" s="37" t="s">
        <v>944</v>
      </c>
      <c r="AN67" s="37" t="s">
        <v>64</v>
      </c>
      <c r="AO67" s="23">
        <f t="shared" ref="AO67:AO130" ca="1" si="17">IF(AE67=AJ67,1,0)</f>
        <v>1</v>
      </c>
      <c r="AP67" s="1">
        <f t="shared" ref="AP67:AP130" si="18">IF(AF67=AK67, 1, IF(AND(AF67="x", AK67="0"), 1, IF(AND(AF67="0", AK67="x"), 1, 0)))</f>
        <v>1</v>
      </c>
      <c r="AQ67" s="1">
        <f t="shared" ref="AQ67:AQ130" si="19">IF(AG67=AL67, 1, IF(AND(AG67="x", AL67="0"), 1, IF(AND(AG67="0", AL67="x"), 1, 0)))</f>
        <v>1</v>
      </c>
      <c r="AR67" s="1">
        <f t="shared" ref="AR67:AR130" si="20">IF(AH67=AM67, 1, IF(AND(AH67="x", AM67="0"), 1, IF(AND(AH67="0", AM67="x"), 1, 0)))</f>
        <v>1</v>
      </c>
      <c r="AS67" s="15">
        <f t="shared" ref="AS67:AS130" si="21">IF(AI67=AN67,1,0)</f>
        <v>1</v>
      </c>
    </row>
    <row r="68" spans="1:45">
      <c r="A68" t="str">
        <f>'Model output'!A67</f>
        <v>TCGA-DJ-A2PR</v>
      </c>
      <c r="B68" s="33">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0</v>
      </c>
      <c r="F68" t="str">
        <f t="shared" ref="F68:F128" si="22">IF(OR(G68&lt;&gt;"",AND(J68&lt;&gt;"",ISNUMBER(J68),J68&gt;0),AND(M68&lt;&gt;"",M68&gt;0)),"positive","negative")</f>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output'!G67)),AND(ISNUMBER(SEARCH("2",'Model output'!G67)),NOT(ISNUMBER(SEARCH("1 of 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output'!H67="","negative",IF(OR(ISNUMBER(SEARCH("lymph node",'Model output'!H67)),ISNUMBER(SEARCH("gland",'Model output'!H67)),ISNUMBER(SEARCH("lobe",'Model output'!H67)),ISNUMBER(SEARCH("isthmus",'Model output'!H67)),ISNUMBER(SEARCH("mediastinum",'Model output'!H67)),ISNUMBER(SEARCH("Not mentioned",'Model output'!H67)), ISNUMBER(SEARCH("Not applicable",'Model output'!H67)), ISNUMBER(SEARCH("paratracheal",'Model output'!H67)),ISNUMBER(SEARCH("fibroadipose tissue",'Model output'!H67)),ISNUMBER(SEARCH("thyroid node",'Model output'!H67)),ISNUMBER(SEARCH("skeletal muscle",'Model output'!H67)),ISNUMBER(SEARCH("right",'Model output'!H67)),ISNUMBER(SEARCH("left",'Model output'!H67)),ISNUMBER(SEARCH("Not specified",'Model output'!H67))),"negative","positive"))</f>
        <v>negative</v>
      </c>
      <c r="I68">
        <f>IF(OR('Model output'!I67="",'Model output'!I67="Not answered",'Model output'!I67="Not mentioned"),"",IF(ISNUMBER('Model output'!I67),'Model output'!I67,1))</f>
        <v>12</v>
      </c>
      <c r="J68">
        <f>IF(OR('Model output'!J67="",'Model output'!J67="Not answered",'Model output'!J67="Not mentioned"),"",IF(AND(ISNUMBER('Model output'!J67),'Model output'!J67&lt;=I68),'Model output'!J67,IF(AND(ISNUMBER('Model output'!J67), 'Model output'!J67&gt;=DATE(2024,1,1)), MIN(DAY('Model output'!J67), MONTH('Model output'!J67), YEAR('Model output'!J67)), IF(ISNUMBER(SEARCH("0/",'Model output'!J67)),0,IF(ISNUMBER(SEARCH("/",'Model output'!J67)), VALUE(LEFT('Model output'!J67, SEARCH("/",'Model output'!J67)-1)),1)))))</f>
        <v>6</v>
      </c>
      <c r="K68" t="str" cm="1">
        <f t="array" ref="K68">IF(COUNT(FIND({0,1,2,3,4,5,6,7,8,9},'Model output'!K67))&gt;0,'Model output'!K67,"")</f>
        <v>0.6cm</v>
      </c>
      <c r="L68" s="8" t="str">
        <f t="shared" si="13"/>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 type</v>
      </c>
      <c r="P68" t="str">
        <f>IF('Model output'!N67="","",'Model output'!N67)</f>
        <v>2 cm</v>
      </c>
      <c r="Q68" t="str">
        <f t="shared" si="14"/>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1</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 ""))</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7" t="str">
        <f>IF('Model output'!S67="","",'Model output'!S67)</f>
        <v>lnvades: extrathyroidal adipose tissue, focal</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1" t="str">
        <f>IF(OR('Model output'!V67="", 'Model output'!V67="No", AND(ISERROR(SEARCH("Positive",'Model output'!V67)), ISNUMBER(SEARCH("Negative",'Model output'!V67))), AND(ISNUMBER(SEARCH("Uninvolved",'Model output'!V67)),NOT(ISNUMBER(SEARCH("margins involved",'Model output'!V67)))), ISNUMBER(SEARCH("not involved",'Model output'!V67)), ISNUMBER(SEARCH("None",'Model output'!V67)), ISNUMBER(SEARCH("Free",'Model output'!V67)), ISNUMBER(SEARCH("1 mm",'Model output'!V67)), ISNUMBER(SEARCH("0.1 CM",'Model output'!V67)), ISNUMBER(SEARCH("less than 0.2 mm",'Model output'!V67)), ISNUMBER(SEARCH("less than 0.5 mm",'Model output'!V67)), ISNUMBER(SEARCH("less than 1.0 mm",'Model output'!V67)), ISNUMBER(SEARCH("noted very close",'Model output'!V67)), ISNUMBER(SEARCH("abut",'Model output'!V67)), ISNUMBER(SEARCH("not mentioned",'Model output'!V67)), ISNUMBER(SEARCH("Cannot be assessed",'Model output'!V67)), ISNUMBER(SEARCH("Lymphocyte invasion - present",'Model output'!V67))), "negative", "positive")</f>
        <v>negative</v>
      </c>
      <c r="AE68" s="35"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6" t="str">
        <f t="shared" si="15"/>
        <v>1b</v>
      </c>
      <c r="AG68" s="36" t="str">
        <f t="shared" si="16"/>
        <v>1a</v>
      </c>
      <c r="AH68" s="36" t="str">
        <f t="shared" ref="AH68:AH128" si="23">IF(OR(H68="unknown"),"x",IF(H68="negative","0","1"))</f>
        <v>0</v>
      </c>
      <c r="AI68" s="37" t="str">
        <f t="shared" ref="AI68:AI128" si="24">IF(AND(B68&lt;55,AH68="0"),"I",
IF(AND(B68&lt;55,AH68="1"),"II",
IF(AH68="1","IVB",
IF(AND(AF68="4b",AH68="0"),"IVA",
IF(AND(AF68="4a",AH68="0"),"III",
IF(AND(OR(AF68="3a",AF68="3b",AF68="3"),AH68="0"),"II",
IF(AND(AF68="2",OR(AG68="1",AG68="1a",AG68="1b"),AH68="0"),"II",
IF(AND(OR(AF68="1a",AF68="1b",AF68="1"),OR(AG68="1",AG68="1a",AG68="1b"),AH68="0"),"II","I"
))))))))</f>
        <v>I</v>
      </c>
      <c r="AJ68" s="38" t="s">
        <v>710</v>
      </c>
      <c r="AK68" s="37" t="s">
        <v>940</v>
      </c>
      <c r="AL68" s="37" t="s">
        <v>615</v>
      </c>
      <c r="AM68" s="37" t="s">
        <v>944</v>
      </c>
      <c r="AN68" s="37" t="s">
        <v>64</v>
      </c>
      <c r="AO68" s="23">
        <f t="shared" ca="1" si="17"/>
        <v>1</v>
      </c>
      <c r="AP68" s="1">
        <f t="shared" si="18"/>
        <v>1</v>
      </c>
      <c r="AQ68" s="1">
        <f t="shared" si="19"/>
        <v>1</v>
      </c>
      <c r="AR68" s="1">
        <f t="shared" si="20"/>
        <v>1</v>
      </c>
      <c r="AS68" s="15">
        <f t="shared" si="21"/>
        <v>1</v>
      </c>
    </row>
    <row r="69" spans="1:45">
      <c r="A69" t="str">
        <f>'Model output'!A68</f>
        <v>TCGA-DJ-A2PS</v>
      </c>
      <c r="B69" s="33">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0/1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2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output'!G68)),AND(ISNUMBER(SEARCH("2",'Model output'!G68)),NOT(ISNUMBER(SEARCH("1 of 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
      </c>
      <c r="H69" t="str">
        <f>IF('Model output'!H68="","negative",IF(OR(ISNUMBER(SEARCH("lymph node",'Model output'!H68)),ISNUMBER(SEARCH("gland",'Model output'!H68)),ISNUMBER(SEARCH("lobe",'Model output'!H68)),ISNUMBER(SEARCH("isthmus",'Model output'!H68)),ISNUMBER(SEARCH("mediastinum",'Model output'!H68)),ISNUMBER(SEARCH("Not mentioned",'Model output'!H68)), ISNUMBER(SEARCH("Not applicable",'Model output'!H68)), ISNUMBER(SEARCH("paratracheal",'Model output'!H68)),ISNUMBER(SEARCH("fibroadipose tissue",'Model output'!H68)),ISNUMBER(SEARCH("thyroid node",'Model output'!H68)),ISNUMBER(SEARCH("skeletal muscle",'Model output'!H68)),ISNUMBER(SEARCH("right",'Model output'!H68)),ISNUMBER(SEARCH("left",'Model output'!H68)),ISNUMBER(SEARCH("Not specified",'Model output'!H68))),"negative","positive"))</f>
        <v>negative</v>
      </c>
      <c r="I69">
        <f>IF(OR('Model output'!I68="",'Model output'!I68="Not answered",'Model output'!I68="Not mentioned"),"",IF(ISNUMBER('Model output'!I68),'Model output'!I68,1))</f>
        <v>3</v>
      </c>
      <c r="J69">
        <f>IF(OR('Model output'!J68="",'Model output'!J68="Not answered",'Model output'!J68="Not mentioned"),"",IF(AND(ISNUMBER('Model output'!J68),'Model output'!J68&lt;=I69),'Model output'!J68,IF(AND(ISNUMBER('Model output'!J68), 'Model output'!J68&gt;=DATE(2024,1,1)), MIN(DAY('Model output'!J68), MONTH('Model output'!J68), YEAR('Model output'!J68)), IF(ISNUMBER(SEARCH("0/",'Model output'!J68)),0,IF(ISNUMBER(SEARCH("/",'Model output'!J68)), VALUE(LEFT('Model output'!J68, SEARCH("/",'Model output'!J68)-1)),1)))))</f>
        <v>1</v>
      </c>
      <c r="K69" t="str" cm="1">
        <f t="array" ref="K69">IF(COUNT(FIND({0,1,2,3,4,5,6,7,8,9},'Model output'!K68))&gt;0,'Model output'!K68,"")</f>
        <v>0.2cm</v>
      </c>
      <c r="L69" s="8" t="str">
        <f t="shared" si="13"/>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 variants</v>
      </c>
      <c r="P69" t="str">
        <f>IF('Model output'!N68="","",'Model output'!N68)</f>
        <v>1.1 cm</v>
      </c>
      <c r="Q69" t="str">
        <f t="shared" si="14"/>
        <v>1.1cm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 ""))</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7"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1" t="str">
        <f>IF(OR('Model output'!V68="", 'Model output'!V68="No", AND(ISERROR(SEARCH("Positive",'Model output'!V68)), ISNUMBER(SEARCH("Negative",'Model output'!V68))), AND(ISNUMBER(SEARCH("Uninvolved",'Model output'!V68)),NOT(ISNUMBER(SEARCH("margins involved",'Model output'!V68)))), ISNUMBER(SEARCH("not involved",'Model output'!V68)), ISNUMBER(SEARCH("None",'Model output'!V68)), ISNUMBER(SEARCH("Free",'Model output'!V68)), ISNUMBER(SEARCH("1 mm",'Model output'!V68)), ISNUMBER(SEARCH("0.1 CM",'Model output'!V68)), ISNUMBER(SEARCH("less than 0.2 mm",'Model output'!V68)), ISNUMBER(SEARCH("less than 0.5 mm",'Model output'!V68)), ISNUMBER(SEARCH("less than 1.0 mm",'Model output'!V68)), ISNUMBER(SEARCH("noted very close",'Model output'!V68)), ISNUMBER(SEARCH("abut",'Model output'!V68)), ISNUMBER(SEARCH("not mentioned",'Model output'!V68)), ISNUMBER(SEARCH("Cannot be assessed",'Model output'!V68)), ISNUMBER(SEARCH("Lymphocyte invasion - present",'Model output'!V68))), "negative", "positive")</f>
        <v>negative</v>
      </c>
      <c r="AE69" s="35"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6" t="str">
        <f t="shared" si="15"/>
        <v>1b</v>
      </c>
      <c r="AG69" s="36" t="str">
        <f t="shared" si="16"/>
        <v>1a</v>
      </c>
      <c r="AH69" s="36" t="str">
        <f t="shared" si="23"/>
        <v>0</v>
      </c>
      <c r="AI69" s="37" t="str">
        <f t="shared" si="24"/>
        <v>I</v>
      </c>
      <c r="AJ69" s="38" t="s">
        <v>710</v>
      </c>
      <c r="AK69" s="37" t="s">
        <v>940</v>
      </c>
      <c r="AL69" s="37" t="s">
        <v>615</v>
      </c>
      <c r="AM69" s="37" t="s">
        <v>944</v>
      </c>
      <c r="AN69" s="37" t="s">
        <v>64</v>
      </c>
      <c r="AO69" s="23">
        <f t="shared" ca="1" si="17"/>
        <v>1</v>
      </c>
      <c r="AP69" s="1">
        <f t="shared" si="18"/>
        <v>1</v>
      </c>
      <c r="AQ69" s="1">
        <f t="shared" si="19"/>
        <v>1</v>
      </c>
      <c r="AR69" s="1">
        <f t="shared" si="20"/>
        <v>1</v>
      </c>
      <c r="AS69" s="15">
        <f t="shared" si="21"/>
        <v>1</v>
      </c>
    </row>
    <row r="70" spans="1:45">
      <c r="A70" t="str">
        <f>'Model output'!A69</f>
        <v>TCGA-DJ-A2PV</v>
      </c>
      <c r="B70" s="33">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0</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0</v>
      </c>
      <c r="F70" t="str">
        <f t="shared" si="22"/>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output'!G69)),AND(ISNUMBER(SEARCH("2",'Model output'!G69)),NOT(ISNUMBER(SEARCH("1 of 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
      </c>
      <c r="H70" t="str">
        <f>IF('Model output'!H69="","negative",IF(OR(ISNUMBER(SEARCH("lymph node",'Model output'!H69)),ISNUMBER(SEARCH("gland",'Model output'!H69)),ISNUMBER(SEARCH("lobe",'Model output'!H69)),ISNUMBER(SEARCH("isthmus",'Model output'!H69)),ISNUMBER(SEARCH("mediastinum",'Model output'!H69)),ISNUMBER(SEARCH("Not mentioned",'Model output'!H69)), ISNUMBER(SEARCH("Not applicable",'Model output'!H69)), ISNUMBER(SEARCH("paratracheal",'Model output'!H69)),ISNUMBER(SEARCH("fibroadipose tissue",'Model output'!H69)),ISNUMBER(SEARCH("thyroid node",'Model output'!H69)),ISNUMBER(SEARCH("skeletal muscle",'Model output'!H69)),ISNUMBER(SEARCH("right",'Model output'!H69)),ISNUMBER(SEARCH("left",'Model output'!H69)),ISNUMBER(SEARCH("Not specified",'Model output'!H69))),"negative","positive"))</f>
        <v>negative</v>
      </c>
      <c r="I70">
        <f>IF(OR('Model output'!I69="",'Model output'!I69="Not answered",'Model output'!I69="Not mentioned"),"",IF(ISNUMBER('Model output'!I69),'Model output'!I69,1))</f>
        <v>7</v>
      </c>
      <c r="J70">
        <f>IF(OR('Model output'!J69="",'Model output'!J69="Not answered",'Model output'!J69="Not mentioned"),"",IF(AND(ISNUMBER('Model output'!J69),'Model output'!J69&lt;=I70),'Model output'!J69,IF(AND(ISNUMBER('Model output'!J69), 'Model output'!J69&gt;=DATE(2024,1,1)), MIN(DAY('Model output'!J69), MONTH('Model output'!J69), YEAR('Model output'!J69)), IF(ISNUMBER(SEARCH("0/",'Model output'!J69)),0,IF(ISNUMBER(SEARCH("/",'Model output'!J69)), VALUE(LEFT('Model output'!J69, SEARCH("/",'Model output'!J69)-1)),1)))))</f>
        <v>1</v>
      </c>
      <c r="K70" t="str" cm="1">
        <f t="array" ref="K70">IF(COUNT(FIND({0,1,2,3,4,5,6,7,8,9},'Model output'!K69))&gt;0,'Model output'!K69,"")</f>
        <v/>
      </c>
      <c r="L70" s="8" t="str">
        <f t="shared" si="13"/>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 classical type</v>
      </c>
      <c r="O70" t="str">
        <f>IF('Model output'!M69="","",'Model output'!M69)</f>
        <v/>
      </c>
      <c r="P70" t="str">
        <f>IF('Model output'!N69="","",'Model output'!N69)</f>
        <v>3.4 cm</v>
      </c>
      <c r="Q70" t="str">
        <f t="shared" si="14"/>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 ""))</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7"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1" t="str">
        <f>IF(OR('Model output'!V69="", 'Model output'!V69="No", AND(ISERROR(SEARCH("Positive",'Model output'!V69)), ISNUMBER(SEARCH("Negative",'Model output'!V69))), AND(ISNUMBER(SEARCH("Uninvolved",'Model output'!V69)),NOT(ISNUMBER(SEARCH("margins involved",'Model output'!V69)))), ISNUMBER(SEARCH("not involved",'Model output'!V69)), ISNUMBER(SEARCH("None",'Model output'!V69)), ISNUMBER(SEARCH("Free",'Model output'!V69)), ISNUMBER(SEARCH("1 mm",'Model output'!V69)), ISNUMBER(SEARCH("0.1 CM",'Model output'!V69)), ISNUMBER(SEARCH("less than 0.2 mm",'Model output'!V69)), ISNUMBER(SEARCH("less than 0.5 mm",'Model output'!V69)), ISNUMBER(SEARCH("less than 1.0 mm",'Model output'!V69)), ISNUMBER(SEARCH("noted very close",'Model output'!V69)), ISNUMBER(SEARCH("abut",'Model output'!V69)), ISNUMBER(SEARCH("not mentioned",'Model output'!V69)), ISNUMBER(SEARCH("Cannot be assessed",'Model output'!V69)), ISNUMBER(SEARCH("Lymphocyte invasion - present",'Model output'!V69))), "negative", "positive")</f>
        <v>negative</v>
      </c>
      <c r="AE70" s="35"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6" t="str">
        <f t="shared" si="15"/>
        <v>2</v>
      </c>
      <c r="AG70" s="36" t="str">
        <f t="shared" si="16"/>
        <v>1a</v>
      </c>
      <c r="AH70" s="36" t="str">
        <f t="shared" si="23"/>
        <v>0</v>
      </c>
      <c r="AI70" s="37" t="str">
        <f t="shared" si="24"/>
        <v>I</v>
      </c>
      <c r="AJ70" s="38" t="s">
        <v>709</v>
      </c>
      <c r="AK70" s="37" t="s">
        <v>943</v>
      </c>
      <c r="AL70" s="37" t="s">
        <v>941</v>
      </c>
      <c r="AM70" s="37" t="s">
        <v>944</v>
      </c>
      <c r="AN70" s="37" t="s">
        <v>64</v>
      </c>
      <c r="AO70" s="23">
        <f t="shared" ca="1" si="17"/>
        <v>1</v>
      </c>
      <c r="AP70" s="1">
        <f t="shared" si="18"/>
        <v>1</v>
      </c>
      <c r="AQ70" s="1">
        <f t="shared" si="19"/>
        <v>0</v>
      </c>
      <c r="AR70" s="1">
        <f t="shared" si="20"/>
        <v>1</v>
      </c>
      <c r="AS70" s="15">
        <f t="shared" si="21"/>
        <v>1</v>
      </c>
    </row>
    <row r="71" spans="1:45">
      <c r="A71" t="str">
        <f>'Model output'!A70</f>
        <v>TCGA-DJ-A2PW</v>
      </c>
      <c r="B71" s="33">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2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output'!G70)),AND(ISNUMBER(SEARCH("2",'Model output'!G70)),NOT(ISNUMBER(SEARCH("1 of 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
      </c>
      <c r="H71" t="str">
        <f>IF('Model output'!H70="","negative",IF(OR(ISNUMBER(SEARCH("lymph node",'Model output'!H70)),ISNUMBER(SEARCH("gland",'Model output'!H70)),ISNUMBER(SEARCH("lobe",'Model output'!H70)),ISNUMBER(SEARCH("isthmus",'Model output'!H70)),ISNUMBER(SEARCH("mediastinum",'Model output'!H70)),ISNUMBER(SEARCH("Not mentioned",'Model output'!H70)), ISNUMBER(SEARCH("Not applicable",'Model output'!H70)), ISNUMBER(SEARCH("paratracheal",'Model output'!H70)),ISNUMBER(SEARCH("fibroadipose tissue",'Model output'!H70)),ISNUMBER(SEARCH("thyroid node",'Model output'!H70)),ISNUMBER(SEARCH("skeletal muscle",'Model output'!H70)),ISNUMBER(SEARCH("right",'Model output'!H70)),ISNUMBER(SEARCH("left",'Model output'!H70)),ISNUMBER(SEARCH("Not specified",'Model output'!H70))),"negative","positive"))</f>
        <v>negative</v>
      </c>
      <c r="I71">
        <f>IF(OR('Model output'!I70="",'Model output'!I70="Not answered",'Model output'!I70="Not mentioned"),"",IF(ISNUMBER('Model output'!I70),'Model output'!I70,1))</f>
        <v>1</v>
      </c>
      <c r="J71">
        <f>IF(OR('Model output'!J70="",'Model output'!J70="Not answered",'Model output'!J70="Not mentioned"),"",IF(AND(ISNUMBER('Model output'!J70),'Model output'!J70&lt;=I71),'Model output'!J70,IF(AND(ISNUMBER('Model output'!J70), 'Model output'!J70&gt;=DATE(2024,1,1)), MIN(DAY('Model output'!J70), MONTH('Model output'!J70), YEAR('Model output'!J70)), IF(ISNUMBER(SEARCH("0/",'Model output'!J70)),0,IF(ISNUMBER(SEARCH("/",'Model output'!J70)), VALUE(LEFT('Model output'!J70, SEARCH("/",'Model output'!J70)-1)),1)))))</f>
        <v>1</v>
      </c>
      <c r="K71" t="str" cm="1">
        <f t="array" ref="K71">IF(COUNT(FIND({0,1,2,3,4,5,6,7,8,9},'Model output'!K70))&gt;0,'Model output'!K70,"")</f>
        <v/>
      </c>
      <c r="L71" s="8" t="str">
        <f t="shared" si="13"/>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 (Right lobe)</v>
      </c>
      <c r="Q71" t="str">
        <f t="shared" si="14"/>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 ""))</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7" t="str">
        <f>IF('Model output'!S70="","",'Model output'!S70)</f>
        <v>Not identified</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1" t="str">
        <f>IF(OR('Model output'!V70="", 'Model output'!V70="No", AND(ISERROR(SEARCH("Positive",'Model output'!V70)), ISNUMBER(SEARCH("Negative",'Model output'!V70))), AND(ISNUMBER(SEARCH("Uninvolved",'Model output'!V70)),NOT(ISNUMBER(SEARCH("margins involved",'Model output'!V70)))), ISNUMBER(SEARCH("not involved",'Model output'!V70)), ISNUMBER(SEARCH("None",'Model output'!V70)), ISNUMBER(SEARCH("Free",'Model output'!V70)), ISNUMBER(SEARCH("1 mm",'Model output'!V70)), ISNUMBER(SEARCH("0.1 CM",'Model output'!V70)), ISNUMBER(SEARCH("less than 0.2 mm",'Model output'!V70)), ISNUMBER(SEARCH("less than 0.5 mm",'Model output'!V70)), ISNUMBER(SEARCH("less than 1.0 mm",'Model output'!V70)), ISNUMBER(SEARCH("noted very close",'Model output'!V70)), ISNUMBER(SEARCH("abut",'Model output'!V70)), ISNUMBER(SEARCH("not mentioned",'Model output'!V70)), ISNUMBER(SEARCH("Cannot be assessed",'Model output'!V70)), ISNUMBER(SEARCH("Lymphocyte invasion - present",'Model output'!V70))), "negative", "positive")</f>
        <v>negative</v>
      </c>
      <c r="AE71" s="35"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6" t="str">
        <f t="shared" si="15"/>
        <v>3a</v>
      </c>
      <c r="AG71" s="36" t="str">
        <f t="shared" si="16"/>
        <v>1a</v>
      </c>
      <c r="AH71" s="36" t="str">
        <f t="shared" si="23"/>
        <v>0</v>
      </c>
      <c r="AI71" s="37" t="str">
        <f t="shared" si="24"/>
        <v>II</v>
      </c>
      <c r="AJ71" s="38" t="s">
        <v>709</v>
      </c>
      <c r="AK71" s="37" t="s">
        <v>945</v>
      </c>
      <c r="AL71" s="37" t="s">
        <v>615</v>
      </c>
      <c r="AM71" s="37" t="s">
        <v>944</v>
      </c>
      <c r="AN71" s="37" t="s">
        <v>942</v>
      </c>
      <c r="AO71" s="23">
        <f t="shared" ca="1" si="17"/>
        <v>1</v>
      </c>
      <c r="AP71" s="1">
        <f t="shared" si="18"/>
        <v>1</v>
      </c>
      <c r="AQ71" s="1">
        <f t="shared" si="19"/>
        <v>1</v>
      </c>
      <c r="AR71" s="1">
        <f t="shared" si="20"/>
        <v>1</v>
      </c>
      <c r="AS71" s="15">
        <f t="shared" si="21"/>
        <v>1</v>
      </c>
    </row>
    <row r="72" spans="1:45">
      <c r="A72" t="str">
        <f>'Model output'!A71</f>
        <v>TCGA-DJ-A2PX</v>
      </c>
      <c r="B72" s="33">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22"/>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output'!G71)),AND(ISNUMBER(SEARCH("2",'Model output'!G71)),NOT(ISNUMBER(SEARCH("1 of 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output'!H71="","negative",IF(OR(ISNUMBER(SEARCH("lymph node",'Model output'!H71)),ISNUMBER(SEARCH("gland",'Model output'!H71)),ISNUMBER(SEARCH("lobe",'Model output'!H71)),ISNUMBER(SEARCH("isthmus",'Model output'!H71)),ISNUMBER(SEARCH("mediastinum",'Model output'!H71)),ISNUMBER(SEARCH("Not mentioned",'Model output'!H71)), ISNUMBER(SEARCH("Not applicable",'Model output'!H71)), ISNUMBER(SEARCH("paratracheal",'Model output'!H71)),ISNUMBER(SEARCH("fibroadipose tissue",'Model output'!H71)),ISNUMBER(SEARCH("thyroid node",'Model output'!H71)),ISNUMBER(SEARCH("skeletal muscle",'Model output'!H71)),ISNUMBER(SEARCH("right",'Model output'!H71)),ISNUMBER(SEARCH("left",'Model output'!H71)),ISNUMBER(SEARCH("Not specified",'Model output'!H71))),"negative","positive"))</f>
        <v>negative</v>
      </c>
      <c r="I72">
        <f>IF(OR('Model output'!I71="",'Model output'!I71="Not answered",'Model output'!I71="Not mentioned"),"",IF(ISNUMBER('Model output'!I71),'Model output'!I71,1))</f>
        <v>4</v>
      </c>
      <c r="J72">
        <f>IF(OR('Model output'!J71="",'Model output'!J71="Not answered",'Model output'!J71="Not mentioned"),"",IF(AND(ISNUMBER('Model output'!J71),'Model output'!J71&lt;=I72),'Model output'!J71,IF(AND(ISNUMBER('Model output'!J71), 'Model output'!J71&gt;=DATE(2024,1,1)), MIN(DAY('Model output'!J71), MONTH('Model output'!J71), YEAR('Model output'!J71)), IF(ISNUMBER(SEARCH("0/",'Model output'!J71)),0,IF(ISNUMBER(SEARCH("/",'Model output'!J71)), VALUE(LEFT('Model output'!J71, SEARCH("/",'Model output'!J71)-1)),1)))))</f>
        <v>0</v>
      </c>
      <c r="K72" t="str" cm="1">
        <f t="array" ref="K72">IF(COUNT(FIND({0,1,2,3,4,5,6,7,8,9},'Model output'!K71))&gt;0,'Model output'!K71,"")</f>
        <v/>
      </c>
      <c r="L72" s="8" t="str">
        <f t="shared" si="13"/>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 follicular variant</v>
      </c>
      <c r="O72" t="str">
        <f>IF('Model output'!M71="","",'Model output'!M71)</f>
        <v/>
      </c>
      <c r="P72" t="str">
        <f>IF('Model output'!N71="","",'Model output'!N71)</f>
        <v>1.2 cm</v>
      </c>
      <c r="Q72" t="str">
        <f t="shared" si="14"/>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 ""))</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7"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1" t="str">
        <f>IF(OR('Model output'!V71="", 'Model output'!V71="No", AND(ISERROR(SEARCH("Positive",'Model output'!V71)), ISNUMBER(SEARCH("Negative",'Model output'!V71))), AND(ISNUMBER(SEARCH("Uninvolved",'Model output'!V71)),NOT(ISNUMBER(SEARCH("margins involved",'Model output'!V71)))), ISNUMBER(SEARCH("not involved",'Model output'!V71)), ISNUMBER(SEARCH("None",'Model output'!V71)), ISNUMBER(SEARCH("Free",'Model output'!V71)), ISNUMBER(SEARCH("1 mm",'Model output'!V71)), ISNUMBER(SEARCH("0.1 CM",'Model output'!V71)), ISNUMBER(SEARCH("less than 0.2 mm",'Model output'!V71)), ISNUMBER(SEARCH("less than 0.5 mm",'Model output'!V71)), ISNUMBER(SEARCH("less than 1.0 mm",'Model output'!V71)), ISNUMBER(SEARCH("noted very close",'Model output'!V71)), ISNUMBER(SEARCH("abut",'Model output'!V71)), ISNUMBER(SEARCH("not mentioned",'Model output'!V71)), ISNUMBER(SEARCH("Cannot be assessed",'Model output'!V71)), ISNUMBER(SEARCH("Lymphocyte invasion - present",'Model output'!V71))), "negative", "positive")</f>
        <v>negative</v>
      </c>
      <c r="AE72" s="35"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6" t="str">
        <f t="shared" si="15"/>
        <v>1b</v>
      </c>
      <c r="AG72" s="36" t="str">
        <f t="shared" si="16"/>
        <v>0</v>
      </c>
      <c r="AH72" s="36" t="str">
        <f t="shared" si="23"/>
        <v>0</v>
      </c>
      <c r="AI72" s="37" t="str">
        <f t="shared" si="24"/>
        <v>I</v>
      </c>
      <c r="AJ72" s="38" t="s">
        <v>709</v>
      </c>
      <c r="AK72" s="37" t="s">
        <v>940</v>
      </c>
      <c r="AL72" s="37" t="s">
        <v>941</v>
      </c>
      <c r="AM72" s="37" t="s">
        <v>944</v>
      </c>
      <c r="AN72" s="37" t="s">
        <v>64</v>
      </c>
      <c r="AO72" s="23">
        <f t="shared" ca="1" si="17"/>
        <v>1</v>
      </c>
      <c r="AP72" s="1">
        <f t="shared" si="18"/>
        <v>1</v>
      </c>
      <c r="AQ72" s="1">
        <f t="shared" si="19"/>
        <v>1</v>
      </c>
      <c r="AR72" s="1">
        <f t="shared" si="20"/>
        <v>1</v>
      </c>
      <c r="AS72" s="15">
        <f t="shared" si="21"/>
        <v>1</v>
      </c>
    </row>
    <row r="73" spans="1:45">
      <c r="A73" t="str">
        <f>'Model output'!A72</f>
        <v>TCGA-DJ-A2PY</v>
      </c>
      <c r="B73" s="33">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X</v>
      </c>
      <c r="F73" t="str">
        <f t="shared" si="2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output'!G72)),AND(ISNUMBER(SEARCH("2",'Model output'!G72)),NOT(ISNUMBER(SEARCH("1 of 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output'!H72="","negative",IF(OR(ISNUMBER(SEARCH("lymph node",'Model output'!H72)),ISNUMBER(SEARCH("gland",'Model output'!H72)),ISNUMBER(SEARCH("lobe",'Model output'!H72)),ISNUMBER(SEARCH("isthmus",'Model output'!H72)),ISNUMBER(SEARCH("mediastinum",'Model output'!H72)),ISNUMBER(SEARCH("Not mentioned",'Model output'!H72)), ISNUMBER(SEARCH("Not applicable",'Model output'!H72)), ISNUMBER(SEARCH("paratracheal",'Model output'!H72)),ISNUMBER(SEARCH("fibroadipose tissue",'Model output'!H72)),ISNUMBER(SEARCH("thyroid node",'Model output'!H72)),ISNUMBER(SEARCH("skeletal muscle",'Model output'!H72)),ISNUMBER(SEARCH("right",'Model output'!H72)),ISNUMBER(SEARCH("left",'Model output'!H72)),ISNUMBER(SEARCH("Not specified",'Model output'!H72))),"negative","positive"))</f>
        <v>negative</v>
      </c>
      <c r="I73">
        <f>IF(OR('Model output'!I72="",'Model output'!I72="Not answered",'Model output'!I72="Not mentioned"),"",IF(ISNUMBER('Model output'!I72),'Model output'!I72,1))</f>
        <v>1</v>
      </c>
      <c r="J73">
        <f>IF(OR('Model output'!J72="",'Model output'!J72="Not answered",'Model output'!J72="Not mentioned"),"",IF(AND(ISNUMBER('Model output'!J72),'Model output'!J72&lt;=I73),'Model output'!J72,IF(AND(ISNUMBER('Model output'!J72), 'Model output'!J72&gt;=DATE(2024,1,1)), MIN(DAY('Model output'!J72), MONTH('Model output'!J72), YEAR('Model output'!J72)), IF(ISNUMBER(SEARCH("0/",'Model output'!J72)),0,IF(ISNUMBER(SEARCH("/",'Model output'!J72)), VALUE(LEFT('Model output'!J72, SEARCH("/",'Model output'!J72)-1)),1)))))</f>
        <v>1</v>
      </c>
      <c r="K73" t="str" cm="1">
        <f t="array" ref="K73">IF(COUNT(FIND({0,1,2,3,4,5,6,7,8,9},'Model output'!K72))&gt;0,'Model output'!K72,"")</f>
        <v>0.3cm</v>
      </c>
      <c r="L73" s="8" t="str">
        <f t="shared" si="13"/>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
      </c>
      <c r="P73" t="str">
        <f>IF('Model output'!N72="","",'Model output'!N72)</f>
        <v>2.5 cm</v>
      </c>
      <c r="Q73" t="str">
        <f t="shared" si="14"/>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1</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 ""))</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negative</v>
      </c>
      <c r="X73" s="17" t="str">
        <f>IF('Model output'!S72="","",'Model output'!S72)</f>
        <v>Invades:perithyroidal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1" t="str">
        <f>IF(OR('Model output'!V72="", 'Model output'!V72="No", AND(ISERROR(SEARCH("Positive",'Model output'!V72)), ISNUMBER(SEARCH("Negative",'Model output'!V72))), AND(ISNUMBER(SEARCH("Uninvolved",'Model output'!V72)),NOT(ISNUMBER(SEARCH("margins involved",'Model output'!V72)))), ISNUMBER(SEARCH("not involved",'Model output'!V72)), ISNUMBER(SEARCH("None",'Model output'!V72)), ISNUMBER(SEARCH("Free",'Model output'!V72)), ISNUMBER(SEARCH("1 mm",'Model output'!V72)), ISNUMBER(SEARCH("0.1 CM",'Model output'!V72)), ISNUMBER(SEARCH("less than 0.2 mm",'Model output'!V72)), ISNUMBER(SEARCH("less than 0.5 mm",'Model output'!V72)), ISNUMBER(SEARCH("less than 1.0 mm",'Model output'!V72)), ISNUMBER(SEARCH("noted very close",'Model output'!V72)), ISNUMBER(SEARCH("abut",'Model output'!V72)), ISNUMBER(SEARCH("not mentioned",'Model output'!V72)), ISNUMBER(SEARCH("Cannot be assessed",'Model output'!V72)), ISNUMBER(SEARCH("Lymphocyte invasion - present",'Model output'!V72))), "negative", "positive")</f>
        <v>negative</v>
      </c>
      <c r="AE73" s="35"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6" t="str">
        <f t="shared" si="15"/>
        <v>2</v>
      </c>
      <c r="AG73" s="36" t="str">
        <f t="shared" si="16"/>
        <v>1a</v>
      </c>
      <c r="AH73" s="36" t="str">
        <f t="shared" si="23"/>
        <v>0</v>
      </c>
      <c r="AI73" s="37" t="str">
        <f t="shared" si="24"/>
        <v>I</v>
      </c>
      <c r="AJ73" s="38" t="s">
        <v>710</v>
      </c>
      <c r="AK73" s="37" t="s">
        <v>943</v>
      </c>
      <c r="AL73" s="37" t="s">
        <v>615</v>
      </c>
      <c r="AM73" s="37" t="s">
        <v>944</v>
      </c>
      <c r="AN73" s="37" t="s">
        <v>64</v>
      </c>
      <c r="AO73" s="23">
        <f t="shared" ca="1" si="17"/>
        <v>1</v>
      </c>
      <c r="AP73" s="1">
        <f t="shared" si="18"/>
        <v>1</v>
      </c>
      <c r="AQ73" s="1">
        <f t="shared" si="19"/>
        <v>1</v>
      </c>
      <c r="AR73" s="1">
        <f t="shared" si="20"/>
        <v>1</v>
      </c>
      <c r="AS73" s="15">
        <f t="shared" si="21"/>
        <v>1</v>
      </c>
    </row>
    <row r="74" spans="1:45">
      <c r="A74" t="str">
        <f>'Model output'!A73</f>
        <v>TCGA-DJ-A2PZ</v>
      </c>
      <c r="B74" s="33">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22"/>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output'!G73)),AND(ISNUMBER(SEARCH("2",'Model output'!G73)),NOT(ISNUMBER(SEARCH("1 of 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output'!H73="","negative",IF(OR(ISNUMBER(SEARCH("lymph node",'Model output'!H73)),ISNUMBER(SEARCH("gland",'Model output'!H73)),ISNUMBER(SEARCH("lobe",'Model output'!H73)),ISNUMBER(SEARCH("isthmus",'Model output'!H73)),ISNUMBER(SEARCH("mediastinum",'Model output'!H73)),ISNUMBER(SEARCH("Not mentioned",'Model output'!H73)), ISNUMBER(SEARCH("Not applicable",'Model output'!H73)), ISNUMBER(SEARCH("paratracheal",'Model output'!H73)),ISNUMBER(SEARCH("fibroadipose tissue",'Model output'!H73)),ISNUMBER(SEARCH("thyroid node",'Model output'!H73)),ISNUMBER(SEARCH("skeletal muscle",'Model output'!H73)),ISNUMBER(SEARCH("right",'Model output'!H73)),ISNUMBER(SEARCH("left",'Model output'!H73)),ISNUMBER(SEARCH("Not specified",'Model output'!H73))),"negative","positive"))</f>
        <v>negative</v>
      </c>
      <c r="I74">
        <f>IF(OR('Model output'!I73="",'Model output'!I73="Not answered",'Model output'!I73="Not mentioned"),"",IF(ISNUMBER('Model output'!I73),'Model output'!I73,1))</f>
        <v>1</v>
      </c>
      <c r="J74">
        <f>IF(OR('Model output'!J73="",'Model output'!J73="Not answered",'Model output'!J73="Not mentioned"),"",IF(AND(ISNUMBER('Model output'!J73),'Model output'!J73&lt;=I74),'Model output'!J73,IF(AND(ISNUMBER('Model output'!J73), 'Model output'!J73&gt;=DATE(2024,1,1)), MIN(DAY('Model output'!J73), MONTH('Model output'!J73), YEAR('Model output'!J73)), IF(ISNUMBER(SEARCH("0/",'Model output'!J73)),0,IF(ISNUMBER(SEARCH("/",'Model output'!J73)), VALUE(LEFT('Model output'!J73, SEARCH("/",'Model output'!J73)-1)),1)))))</f>
        <v>0</v>
      </c>
      <c r="K74" t="str" cm="1">
        <f t="array" ref="K74">IF(COUNT(FIND({0,1,2,3,4,5,6,7,8,9},'Model output'!K73))&gt;0,'Model output'!K73,"")</f>
        <v>0.3 cm</v>
      </c>
      <c r="L74" s="8" t="str">
        <f t="shared" si="13"/>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
      </c>
      <c r="P74" t="str">
        <f>IF('Model output'!N73="","",'Model output'!N73)</f>
        <v>1.7 cm</v>
      </c>
      <c r="Q74" t="str">
        <f t="shared" si="14"/>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 ""))</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7" t="str">
        <f>IF('Model output'!S73="","",'Model output'!S73)</f>
        <v>Invades: extrathyroidal adipose tissue, Focal</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1" t="str">
        <f>IF(OR('Model output'!V73="", 'Model output'!V73="No", AND(ISERROR(SEARCH("Positive",'Model output'!V73)), ISNUMBER(SEARCH("Negative",'Model output'!V73))), AND(ISNUMBER(SEARCH("Uninvolved",'Model output'!V73)),NOT(ISNUMBER(SEARCH("margins involved",'Model output'!V73)))), ISNUMBER(SEARCH("not involved",'Model output'!V73)), ISNUMBER(SEARCH("None",'Model output'!V73)), ISNUMBER(SEARCH("Free",'Model output'!V73)), ISNUMBER(SEARCH("1 mm",'Model output'!V73)), ISNUMBER(SEARCH("0.1 CM",'Model output'!V73)), ISNUMBER(SEARCH("less than 0.2 mm",'Model output'!V73)), ISNUMBER(SEARCH("less than 0.5 mm",'Model output'!V73)), ISNUMBER(SEARCH("less than 1.0 mm",'Model output'!V73)), ISNUMBER(SEARCH("noted very close",'Model output'!V73)), ISNUMBER(SEARCH("abut",'Model output'!V73)), ISNUMBER(SEARCH("not mentioned",'Model output'!V73)), ISNUMBER(SEARCH("Cannot be assessed",'Model output'!V73)), ISNUMBER(SEARCH("Lymphocyte invasion - present",'Model output'!V73))), "negative", "positive")</f>
        <v>negative</v>
      </c>
      <c r="AE74" s="35"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6" t="str">
        <f t="shared" si="15"/>
        <v>1b</v>
      </c>
      <c r="AG74" s="36" t="str">
        <f t="shared" si="16"/>
        <v>0</v>
      </c>
      <c r="AH74" s="36" t="str">
        <f t="shared" si="23"/>
        <v>0</v>
      </c>
      <c r="AI74" s="37" t="str">
        <f t="shared" si="24"/>
        <v>I</v>
      </c>
      <c r="AJ74" s="38" t="s">
        <v>710</v>
      </c>
      <c r="AK74" s="37" t="s">
        <v>940</v>
      </c>
      <c r="AL74" s="37" t="s">
        <v>941</v>
      </c>
      <c r="AM74" s="37" t="s">
        <v>944</v>
      </c>
      <c r="AN74" s="37" t="s">
        <v>64</v>
      </c>
      <c r="AO74" s="23">
        <f t="shared" ca="1" si="17"/>
        <v>1</v>
      </c>
      <c r="AP74" s="1">
        <f t="shared" si="18"/>
        <v>1</v>
      </c>
      <c r="AQ74" s="1">
        <f t="shared" si="19"/>
        <v>1</v>
      </c>
      <c r="AR74" s="1">
        <f t="shared" si="20"/>
        <v>1</v>
      </c>
      <c r="AS74" s="15">
        <f t="shared" si="21"/>
        <v>1</v>
      </c>
    </row>
    <row r="75" spans="1:45">
      <c r="A75" t="str">
        <f>'Model output'!A74</f>
        <v>TCGA-DJ-A2Q0</v>
      </c>
      <c r="B75" s="33">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2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output'!G74)),AND(ISNUMBER(SEARCH("2",'Model output'!G74)),NOT(ISNUMBER(SEARCH("1 of 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output'!H74="","negative",IF(OR(ISNUMBER(SEARCH("lymph node",'Model output'!H74)),ISNUMBER(SEARCH("gland",'Model output'!H74)),ISNUMBER(SEARCH("lobe",'Model output'!H74)),ISNUMBER(SEARCH("isthmus",'Model output'!H74)),ISNUMBER(SEARCH("mediastinum",'Model output'!H74)),ISNUMBER(SEARCH("Not mentioned",'Model output'!H74)), ISNUMBER(SEARCH("Not applicable",'Model output'!H74)), ISNUMBER(SEARCH("paratracheal",'Model output'!H74)),ISNUMBER(SEARCH("fibroadipose tissue",'Model output'!H74)),ISNUMBER(SEARCH("thyroid node",'Model output'!H74)),ISNUMBER(SEARCH("skeletal muscle",'Model output'!H74)),ISNUMBER(SEARCH("right",'Model output'!H74)),ISNUMBER(SEARCH("left",'Model output'!H74)),ISNUMBER(SEARCH("Not specified",'Model output'!H74))),"negative","positive"))</f>
        <v>negative</v>
      </c>
      <c r="I75">
        <f>IF(OR('Model output'!I74="",'Model output'!I74="Not answered",'Model output'!I74="Not mentioned"),"",IF(ISNUMBER('Model output'!I74),'Model output'!I74,1))</f>
        <v>4</v>
      </c>
      <c r="J75">
        <f>IF(OR('Model output'!J74="",'Model output'!J74="Not answered",'Model output'!J74="Not mentioned"),"",IF(AND(ISNUMBER('Model output'!J74),'Model output'!J74&lt;=I75),'Model output'!J74,IF(AND(ISNUMBER('Model output'!J74), 'Model output'!J74&gt;=DATE(2024,1,1)), MIN(DAY('Model output'!J74), MONTH('Model output'!J74), YEAR('Model output'!J74)), IF(ISNUMBER(SEARCH("0/",'Model output'!J74)),0,IF(ISNUMBER(SEARCH("/",'Model output'!J74)), VALUE(LEFT('Model output'!J74, SEARCH("/",'Model output'!J74)-1)),1)))))</f>
        <v>0</v>
      </c>
      <c r="K75" t="str" cm="1">
        <f t="array" ref="K75">IF(COUNT(FIND({0,1,2,3,4,5,6,7,8,9},'Model output'!K74))&gt;0,'Model output'!K74,"")</f>
        <v/>
      </c>
      <c r="L75" s="8" t="str">
        <f t="shared" si="13"/>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type with oncocytic features</v>
      </c>
      <c r="P75" t="str">
        <f>IF('Model output'!N74="","",'Model output'!N74)</f>
        <v>2.8 cm</v>
      </c>
      <c r="Q75" t="str">
        <f t="shared" si="14"/>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 ""))</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7"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1" t="str">
        <f>IF(OR('Model output'!V74="", 'Model output'!V74="No", AND(ISERROR(SEARCH("Positive",'Model output'!V74)), ISNUMBER(SEARCH("Negative",'Model output'!V74))), AND(ISNUMBER(SEARCH("Uninvolved",'Model output'!V74)),NOT(ISNUMBER(SEARCH("margins involved",'Model output'!V74)))), ISNUMBER(SEARCH("not involved",'Model output'!V74)), ISNUMBER(SEARCH("None",'Model output'!V74)), ISNUMBER(SEARCH("Free",'Model output'!V74)), ISNUMBER(SEARCH("1 mm",'Model output'!V74)), ISNUMBER(SEARCH("0.1 CM",'Model output'!V74)), ISNUMBER(SEARCH("less than 0.2 mm",'Model output'!V74)), ISNUMBER(SEARCH("less than 0.5 mm",'Model output'!V74)), ISNUMBER(SEARCH("less than 1.0 mm",'Model output'!V74)), ISNUMBER(SEARCH("noted very close",'Model output'!V74)), ISNUMBER(SEARCH("abut",'Model output'!V74)), ISNUMBER(SEARCH("not mentioned",'Model output'!V74)), ISNUMBER(SEARCH("Cannot be assessed",'Model output'!V74)), ISNUMBER(SEARCH("Lymphocyte invasion - present",'Model output'!V74))), "negative", "positive")</f>
        <v>negative</v>
      </c>
      <c r="AE75" s="35"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6" t="str">
        <f t="shared" si="15"/>
        <v>2</v>
      </c>
      <c r="AG75" s="36" t="str">
        <f t="shared" si="16"/>
        <v>0</v>
      </c>
      <c r="AH75" s="36" t="str">
        <f t="shared" si="23"/>
        <v>0</v>
      </c>
      <c r="AI75" s="37" t="str">
        <f t="shared" si="24"/>
        <v>I</v>
      </c>
      <c r="AJ75" s="38" t="s">
        <v>709</v>
      </c>
      <c r="AK75" s="37" t="s">
        <v>943</v>
      </c>
      <c r="AL75" s="37" t="s">
        <v>941</v>
      </c>
      <c r="AM75" s="37" t="s">
        <v>944</v>
      </c>
      <c r="AN75" s="37" t="s">
        <v>64</v>
      </c>
      <c r="AO75" s="23">
        <f t="shared" ca="1" si="17"/>
        <v>1</v>
      </c>
      <c r="AP75" s="1">
        <f t="shared" si="18"/>
        <v>1</v>
      </c>
      <c r="AQ75" s="1">
        <f t="shared" si="19"/>
        <v>1</v>
      </c>
      <c r="AR75" s="1">
        <f t="shared" si="20"/>
        <v>1</v>
      </c>
      <c r="AS75" s="15">
        <f t="shared" si="21"/>
        <v>1</v>
      </c>
    </row>
    <row r="76" spans="1:45">
      <c r="A76" t="str">
        <f>'Model output'!A75</f>
        <v>TCGA-DJ-A2Q1</v>
      </c>
      <c r="B76" s="33">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0</v>
      </c>
      <c r="F76" t="str">
        <f t="shared" si="2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output'!G75)),AND(ISNUMBER(SEARCH("2",'Model output'!G75)),NOT(ISNUMBER(SEARCH("1 of 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output'!H75="","negative",IF(OR(ISNUMBER(SEARCH("lymph node",'Model output'!H75)),ISNUMBER(SEARCH("gland",'Model output'!H75)),ISNUMBER(SEARCH("lobe",'Model output'!H75)),ISNUMBER(SEARCH("isthmus",'Model output'!H75)),ISNUMBER(SEARCH("mediastinum",'Model output'!H75)),ISNUMBER(SEARCH("Not mentioned",'Model output'!H75)), ISNUMBER(SEARCH("Not applicable",'Model output'!H75)), ISNUMBER(SEARCH("paratracheal",'Model output'!H75)),ISNUMBER(SEARCH("fibroadipose tissue",'Model output'!H75)),ISNUMBER(SEARCH("thyroid node",'Model output'!H75)),ISNUMBER(SEARCH("skeletal muscle",'Model output'!H75)),ISNUMBER(SEARCH("right",'Model output'!H75)),ISNUMBER(SEARCH("left",'Model output'!H75)),ISNUMBER(SEARCH("Not specified",'Model output'!H75))),"negative","positive"))</f>
        <v>negative</v>
      </c>
      <c r="I76">
        <f>IF(OR('Model output'!I75="",'Model output'!I75="Not answered",'Model output'!I75="Not mentioned"),"",IF(ISNUMBER('Model output'!I75),'Model output'!I75,1))</f>
        <v>12</v>
      </c>
      <c r="J76">
        <f>IF(OR('Model output'!J75="",'Model output'!J75="Not answered",'Model output'!J75="Not mentioned"),"",IF(AND(ISNUMBER('Model output'!J75),'Model output'!J75&lt;=I76),'Model output'!J75,IF(AND(ISNUMBER('Model output'!J75), 'Model output'!J75&gt;=DATE(2024,1,1)), MIN(DAY('Model output'!J75), MONTH('Model output'!J75), YEAR('Model output'!J75)), IF(ISNUMBER(SEARCH("0/",'Model output'!J75)),0,IF(ISNUMBER(SEARCH("/",'Model output'!J75)), VALUE(LEFT('Model output'!J75, SEARCH("/",'Model output'!J75)-1)),1)))))</f>
        <v>6</v>
      </c>
      <c r="K76" t="str" cm="1">
        <f t="array" ref="K76">IF(COUNT(FIND({0,1,2,3,4,5,6,7,8,9},'Model output'!K75))&gt;0,'Model output'!K75,"")</f>
        <v>1.3cm</v>
      </c>
      <c r="L76" s="8" t="str">
        <f t="shared" si="13"/>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
      </c>
      <c r="P76" t="str">
        <f>IF('Model output'!N75="","",'Model output'!N75)</f>
        <v>1.6 cm</v>
      </c>
      <c r="Q76" t="str">
        <f t="shared" si="14"/>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5 (papillary microcarcinomas)</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 ""))</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7" t="str">
        <f>IF('Model output'!S75="","",'Model output'!S75)</f>
        <v>Not identified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1" t="str">
        <f>IF(OR('Model output'!V75="", 'Model output'!V75="No", AND(ISERROR(SEARCH("Positive",'Model output'!V75)), ISNUMBER(SEARCH("Negative",'Model output'!V75))), AND(ISNUMBER(SEARCH("Uninvolved",'Model output'!V75)),NOT(ISNUMBER(SEARCH("margins involved",'Model output'!V75)))), ISNUMBER(SEARCH("not involved",'Model output'!V75)), ISNUMBER(SEARCH("None",'Model output'!V75)), ISNUMBER(SEARCH("Free",'Model output'!V75)), ISNUMBER(SEARCH("1 mm",'Model output'!V75)), ISNUMBER(SEARCH("0.1 CM",'Model output'!V75)), ISNUMBER(SEARCH("less than 0.2 mm",'Model output'!V75)), ISNUMBER(SEARCH("less than 0.5 mm",'Model output'!V75)), ISNUMBER(SEARCH("less than 1.0 mm",'Model output'!V75)), ISNUMBER(SEARCH("noted very close",'Model output'!V75)), ISNUMBER(SEARCH("abut",'Model output'!V75)), ISNUMBER(SEARCH("not mentioned",'Model output'!V75)), ISNUMBER(SEARCH("Cannot be assessed",'Model output'!V75)), ISNUMBER(SEARCH("Lymphocyte invasion - present",'Model output'!V75))), "negative", "positive")</f>
        <v>negative</v>
      </c>
      <c r="AE76" s="35"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6" t="str">
        <f t="shared" si="15"/>
        <v>1b</v>
      </c>
      <c r="AG76" s="36" t="str">
        <f t="shared" si="16"/>
        <v>1b</v>
      </c>
      <c r="AH76" s="36" t="str">
        <f t="shared" si="23"/>
        <v>0</v>
      </c>
      <c r="AI76" s="37" t="str">
        <f t="shared" si="24"/>
        <v>I</v>
      </c>
      <c r="AJ76" s="38" t="s">
        <v>710</v>
      </c>
      <c r="AK76" s="37" t="s">
        <v>940</v>
      </c>
      <c r="AL76" s="37" t="s">
        <v>940</v>
      </c>
      <c r="AM76" s="37" t="s">
        <v>944</v>
      </c>
      <c r="AN76" s="37" t="s">
        <v>64</v>
      </c>
      <c r="AO76" s="23">
        <f t="shared" ca="1" si="17"/>
        <v>1</v>
      </c>
      <c r="AP76" s="1">
        <f t="shared" si="18"/>
        <v>1</v>
      </c>
      <c r="AQ76" s="1">
        <f t="shared" si="19"/>
        <v>1</v>
      </c>
      <c r="AR76" s="1">
        <f t="shared" si="20"/>
        <v>1</v>
      </c>
      <c r="AS76" s="15">
        <f t="shared" si="21"/>
        <v>1</v>
      </c>
    </row>
    <row r="77" spans="1:45">
      <c r="A77" t="str">
        <f>'Model output'!A76</f>
        <v>TCGA-DJ-A2Q2</v>
      </c>
      <c r="B77" s="33">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2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output'!G76)),AND(ISNUMBER(SEARCH("2",'Model output'!G76)),NOT(ISNUMBER(SEARCH("1 of 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output'!H76="","negative",IF(OR(ISNUMBER(SEARCH("lymph node",'Model output'!H76)),ISNUMBER(SEARCH("gland",'Model output'!H76)),ISNUMBER(SEARCH("lobe",'Model output'!H76)),ISNUMBER(SEARCH("isthmus",'Model output'!H76)),ISNUMBER(SEARCH("mediastinum",'Model output'!H76)),ISNUMBER(SEARCH("Not mentioned",'Model output'!H76)), ISNUMBER(SEARCH("Not applicable",'Model output'!H76)), ISNUMBER(SEARCH("paratracheal",'Model output'!H76)),ISNUMBER(SEARCH("fibroadipose tissue",'Model output'!H76)),ISNUMBER(SEARCH("thyroid node",'Model output'!H76)),ISNUMBER(SEARCH("skeletal muscle",'Model output'!H76)),ISNUMBER(SEARCH("right",'Model output'!H76)),ISNUMBER(SEARCH("left",'Model output'!H76)),ISNUMBER(SEARCH("Not specified",'Model output'!H76))),"negative","positive"))</f>
        <v>negative</v>
      </c>
      <c r="I77">
        <f>IF(OR('Model output'!I76="",'Model output'!I76="Not answered",'Model output'!I76="Not mentioned"),"",IF(ISNUMBER('Model output'!I76),'Model output'!I76,1))</f>
        <v>1</v>
      </c>
      <c r="J77">
        <f>IF(OR('Model output'!J76="",'Model output'!J76="Not answered",'Model output'!J76="Not mentioned"),"",IF(AND(ISNUMBER('Model output'!J76),'Model output'!J76&lt;=I77),'Model output'!J76,IF(AND(ISNUMBER('Model output'!J76), 'Model output'!J76&gt;=DATE(2024,1,1)), MIN(DAY('Model output'!J76), MONTH('Model output'!J76), YEAR('Model output'!J76)), IF(ISNUMBER(SEARCH("0/",'Model output'!J76)),0,IF(ISNUMBER(SEARCH("/",'Model output'!J76)), VALUE(LEFT('Model output'!J76, SEARCH("/",'Model output'!J76)-1)),1)))))</f>
        <v>0</v>
      </c>
      <c r="K77" t="str" cm="1">
        <f t="array" ref="K77">IF(COUNT(FIND({0,1,2,3,4,5,6,7,8,9},'Model output'!K76))&gt;0,'Model output'!K76,"")</f>
        <v/>
      </c>
      <c r="L77" s="8" t="str">
        <f t="shared" si="13"/>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 variant</v>
      </c>
      <c r="P77" t="str">
        <f>IF('Model output'!N76="","",'Model output'!N76)</f>
        <v>4.9 cm</v>
      </c>
      <c r="Q77" t="str">
        <f t="shared" si="14"/>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 ""))</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7"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1" t="str">
        <f>IF(OR('Model output'!V76="", 'Model output'!V76="No", AND(ISERROR(SEARCH("Positive",'Model output'!V76)), ISNUMBER(SEARCH("Negative",'Model output'!V76))), AND(ISNUMBER(SEARCH("Uninvolved",'Model output'!V76)),NOT(ISNUMBER(SEARCH("margins involved",'Model output'!V76)))), ISNUMBER(SEARCH("not involved",'Model output'!V76)), ISNUMBER(SEARCH("None",'Model output'!V76)), ISNUMBER(SEARCH("Free",'Model output'!V76)), ISNUMBER(SEARCH("1 mm",'Model output'!V76)), ISNUMBER(SEARCH("0.1 CM",'Model output'!V76)), ISNUMBER(SEARCH("less than 0.2 mm",'Model output'!V76)), ISNUMBER(SEARCH("less than 0.5 mm",'Model output'!V76)), ISNUMBER(SEARCH("less than 1.0 mm",'Model output'!V76)), ISNUMBER(SEARCH("noted very close",'Model output'!V76)), ISNUMBER(SEARCH("abut",'Model output'!V76)), ISNUMBER(SEARCH("not mentioned",'Model output'!V76)), ISNUMBER(SEARCH("Cannot be assessed",'Model output'!V76)), ISNUMBER(SEARCH("Lymphocyte invasion - present",'Model output'!V76))), "negative", "positive")</f>
        <v>negative</v>
      </c>
      <c r="AE77" s="35"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6" t="str">
        <f t="shared" si="15"/>
        <v>3a</v>
      </c>
      <c r="AG77" s="36" t="str">
        <f t="shared" si="16"/>
        <v>0</v>
      </c>
      <c r="AH77" s="36" t="str">
        <f t="shared" si="23"/>
        <v>0</v>
      </c>
      <c r="AI77" s="37" t="str">
        <f t="shared" si="24"/>
        <v>II</v>
      </c>
      <c r="AJ77" s="38" t="s">
        <v>709</v>
      </c>
      <c r="AK77" s="37" t="s">
        <v>945</v>
      </c>
      <c r="AL77" s="37" t="s">
        <v>941</v>
      </c>
      <c r="AM77" s="37" t="s">
        <v>944</v>
      </c>
      <c r="AN77" s="37" t="s">
        <v>942</v>
      </c>
      <c r="AO77" s="23">
        <f t="shared" ca="1" si="17"/>
        <v>1</v>
      </c>
      <c r="AP77" s="1">
        <f t="shared" si="18"/>
        <v>1</v>
      </c>
      <c r="AQ77" s="1">
        <f t="shared" si="19"/>
        <v>1</v>
      </c>
      <c r="AR77" s="1">
        <f t="shared" si="20"/>
        <v>1</v>
      </c>
      <c r="AS77" s="15">
        <f t="shared" si="21"/>
        <v>1</v>
      </c>
    </row>
    <row r="78" spans="1:45">
      <c r="A78" t="str">
        <f>'Model output'!A77</f>
        <v>TCGA-DJ-A2Q3</v>
      </c>
      <c r="B78" s="33">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X</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0</v>
      </c>
      <c r="F78" t="str">
        <f t="shared" si="2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output'!G77)),AND(ISNUMBER(SEARCH("2",'Model output'!G77)),NOT(ISNUMBER(SEARCH("1 of 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output'!H77="","negative",IF(OR(ISNUMBER(SEARCH("lymph node",'Model output'!H77)),ISNUMBER(SEARCH("gland",'Model output'!H77)),ISNUMBER(SEARCH("lobe",'Model output'!H77)),ISNUMBER(SEARCH("isthmus",'Model output'!H77)),ISNUMBER(SEARCH("mediastinum",'Model output'!H77)),ISNUMBER(SEARCH("Not mentioned",'Model output'!H77)), ISNUMBER(SEARCH("Not applicable",'Model output'!H77)), ISNUMBER(SEARCH("paratracheal",'Model output'!H77)),ISNUMBER(SEARCH("fibroadipose tissue",'Model output'!H77)),ISNUMBER(SEARCH("thyroid node",'Model output'!H77)),ISNUMBER(SEARCH("skeletal muscle",'Model output'!H77)),ISNUMBER(SEARCH("right",'Model output'!H77)),ISNUMBER(SEARCH("left",'Model output'!H77)),ISNUMBER(SEARCH("Not specified",'Model output'!H77))),"negative","positive"))</f>
        <v>negative</v>
      </c>
      <c r="I78">
        <f>IF(OR('Model output'!I77="",'Model output'!I77="Not answered",'Model output'!I77="Not mentioned"),"",IF(ISNUMBER('Model output'!I77),'Model output'!I77,1))</f>
        <v>3</v>
      </c>
      <c r="J78">
        <f>IF(OR('Model output'!J77="",'Model output'!J77="Not answered",'Model output'!J77="Not mentioned"),"",IF(AND(ISNUMBER('Model output'!J77),'Model output'!J77&lt;=I78),'Model output'!J77,IF(AND(ISNUMBER('Model output'!J77), 'Model output'!J77&gt;=DATE(2024,1,1)), MIN(DAY('Model output'!J77), MONTH('Model output'!J77), YEAR('Model output'!J77)), IF(ISNUMBER(SEARCH("0/",'Model output'!J77)),0,IF(ISNUMBER(SEARCH("/",'Model output'!J77)), VALUE(LEFT('Model output'!J77, SEARCH("/",'Model output'!J77)-1)),1)))))</f>
        <v>1</v>
      </c>
      <c r="K78" t="str" cm="1">
        <f t="array" ref="K78">IF(COUNT(FIND({0,1,2,3,4,5,6,7,8,9},'Model output'!K77))&gt;0,'Model output'!K77,"")</f>
        <v>0.55 cm</v>
      </c>
      <c r="L78" s="8" t="str">
        <f t="shared" si="13"/>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 tall cell variant</v>
      </c>
      <c r="O78" t="str">
        <f>IF('Model output'!M77="","",'Model output'!M77)</f>
        <v/>
      </c>
      <c r="P78" t="str">
        <f>IF('Model output'!N77="","",'Model output'!N77)</f>
        <v>0.8 cm</v>
      </c>
      <c r="Q78" t="str">
        <f t="shared" si="14"/>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 ""))</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7"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1" t="str">
        <f>IF(OR('Model output'!V77="", 'Model output'!V77="No", AND(ISERROR(SEARCH("Positive",'Model output'!V77)), ISNUMBER(SEARCH("Negative",'Model output'!V77))), AND(ISNUMBER(SEARCH("Uninvolved",'Model output'!V77)),NOT(ISNUMBER(SEARCH("margins involved",'Model output'!V77)))), ISNUMBER(SEARCH("not involved",'Model output'!V77)), ISNUMBER(SEARCH("None",'Model output'!V77)), ISNUMBER(SEARCH("Free",'Model output'!V77)), ISNUMBER(SEARCH("1 mm",'Model output'!V77)), ISNUMBER(SEARCH("0.1 CM",'Model output'!V77)), ISNUMBER(SEARCH("less than 0.2 mm",'Model output'!V77)), ISNUMBER(SEARCH("less than 0.5 mm",'Model output'!V77)), ISNUMBER(SEARCH("less than 1.0 mm",'Model output'!V77)), ISNUMBER(SEARCH("noted very close",'Model output'!V77)), ISNUMBER(SEARCH("abut",'Model output'!V77)), ISNUMBER(SEARCH("not mentioned",'Model output'!V77)), ISNUMBER(SEARCH("Cannot be assessed",'Model output'!V77)), ISNUMBER(SEARCH("Lymphocyte invasion - present",'Model output'!V77))), "negative", "positive")</f>
        <v>negative</v>
      </c>
      <c r="AE78" s="35"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6" t="str">
        <f t="shared" si="15"/>
        <v>3b</v>
      </c>
      <c r="AG78" s="36" t="str">
        <f t="shared" si="16"/>
        <v>1a</v>
      </c>
      <c r="AH78" s="36" t="str">
        <f t="shared" si="23"/>
        <v>0</v>
      </c>
      <c r="AI78" s="37" t="str">
        <f t="shared" si="24"/>
        <v>II</v>
      </c>
      <c r="AJ78" s="38" t="s">
        <v>707</v>
      </c>
      <c r="AK78" s="37" t="s">
        <v>939</v>
      </c>
      <c r="AL78" s="37" t="s">
        <v>615</v>
      </c>
      <c r="AM78" s="37" t="s">
        <v>944</v>
      </c>
      <c r="AN78" s="37" t="s">
        <v>942</v>
      </c>
      <c r="AO78" s="23">
        <f t="shared" si="17"/>
        <v>1</v>
      </c>
      <c r="AP78" s="1">
        <f t="shared" si="18"/>
        <v>1</v>
      </c>
      <c r="AQ78" s="1">
        <f t="shared" si="19"/>
        <v>1</v>
      </c>
      <c r="AR78" s="1">
        <f t="shared" si="20"/>
        <v>1</v>
      </c>
      <c r="AS78" s="15">
        <f t="shared" si="21"/>
        <v>1</v>
      </c>
    </row>
    <row r="79" spans="1:45">
      <c r="A79" t="str">
        <f>'Model output'!A78</f>
        <v>TCGA-DJ-A2Q5</v>
      </c>
      <c r="B79" s="33">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2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output'!G78)),AND(ISNUMBER(SEARCH("2",'Model output'!G78)),NOT(ISNUMBER(SEARCH("1 of 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central</v>
      </c>
      <c r="H79" t="str">
        <f>IF('Model output'!H78="","negative",IF(OR(ISNUMBER(SEARCH("lymph node",'Model output'!H78)),ISNUMBER(SEARCH("gland",'Model output'!H78)),ISNUMBER(SEARCH("lobe",'Model output'!H78)),ISNUMBER(SEARCH("isthmus",'Model output'!H78)),ISNUMBER(SEARCH("mediastinum",'Model output'!H78)),ISNUMBER(SEARCH("Not mentioned",'Model output'!H78)), ISNUMBER(SEARCH("Not applicable",'Model output'!H78)), ISNUMBER(SEARCH("paratracheal",'Model output'!H78)),ISNUMBER(SEARCH("fibroadipose tissue",'Model output'!H78)),ISNUMBER(SEARCH("thyroid node",'Model output'!H78)),ISNUMBER(SEARCH("skeletal muscle",'Model output'!H78)),ISNUMBER(SEARCH("right",'Model output'!H78)),ISNUMBER(SEARCH("left",'Model output'!H78)),ISNUMBER(SEARCH("Not specified",'Model output'!H78))),"negative","positive"))</f>
        <v>negative</v>
      </c>
      <c r="I79">
        <f>IF(OR('Model output'!I78="",'Model output'!I78="Not answered",'Model output'!I78="Not mentioned"),"",IF(ISNUMBER('Model output'!I78),'Model output'!I78,1))</f>
        <v>1</v>
      </c>
      <c r="J79">
        <f>IF(OR('Model output'!J78="",'Model output'!J78="Not answered",'Model output'!J78="Not mentioned"),"",IF(AND(ISNUMBER('Model output'!J78),'Model output'!J78&lt;=I79),'Model output'!J78,IF(AND(ISNUMBER('Model output'!J78), 'Model output'!J78&gt;=DATE(2024,1,1)), MIN(DAY('Model output'!J78), MONTH('Model output'!J78), YEAR('Model output'!J78)), IF(ISNUMBER(SEARCH("0/",'Model output'!J78)),0,IF(ISNUMBER(SEARCH("/",'Model output'!J78)), VALUE(LEFT('Model output'!J78, SEARCH("/",'Model output'!J78)-1)),1)))))</f>
        <v>1</v>
      </c>
      <c r="K79" t="str" cm="1">
        <f t="array" ref="K79">IF(COUNT(FIND({0,1,2,3,4,5,6,7,8,9},'Model output'!K78))&gt;0,'Model output'!K78,"")</f>
        <v>0.6cm</v>
      </c>
      <c r="L79" s="8" t="str">
        <f t="shared" si="13"/>
        <v>0.6cm</v>
      </c>
      <c r="M79" cm="1">
        <f t="array" ref="M79">IF(L79="","",IF(ISNUMBER(SEARCH("cm",L79)),MAX(VALUE(SUBSTITUTE(_xlfn.FILTERXML("&lt;t&gt;&lt;s&gt;"&amp;SUBSTITUTE(L79,",","&lt;/s&gt;&lt;s&gt;")&amp;"&lt;/s&gt;&lt;/t&gt;","//s"),"cm",""))),MAX(VALUE(SUBSTITUTE(_xlfn.FILTERXML("&lt;t&gt;&lt;s&gt;"&amp;SUBSTITUTE(L79,",","&lt;/s&gt;&lt;s&gt;")&amp;"&lt;/s&gt;&lt;/t&gt;","//s"),"mm","")))/10))</f>
        <v>0.6</v>
      </c>
      <c r="N79" t="str">
        <f>IF('Model output'!L78="","",'Model output'!L78)</f>
        <v>papillary</v>
      </c>
      <c r="O79" t="str">
        <f>IF('Model output'!M78="","",'Model output'!M78)</f>
        <v/>
      </c>
      <c r="P79" t="str">
        <f>IF('Model output'!N78="","",'Model output'!N78)</f>
        <v>4 cm</v>
      </c>
      <c r="Q79" t="str">
        <f t="shared" si="14"/>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 ""))</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7" t="str">
        <f>IF('Model output'!S78="","",'Model output'!S78)</f>
        <v>Not identified</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1" t="str">
        <f>IF(OR('Model output'!V78="", 'Model output'!V78="No", AND(ISERROR(SEARCH("Positive",'Model output'!V78)), ISNUMBER(SEARCH("Negative",'Model output'!V78))), AND(ISNUMBER(SEARCH("Uninvolved",'Model output'!V78)),NOT(ISNUMBER(SEARCH("margins involved",'Model output'!V78)))), ISNUMBER(SEARCH("not involved",'Model output'!V78)), ISNUMBER(SEARCH("None",'Model output'!V78)), ISNUMBER(SEARCH("Free",'Model output'!V78)), ISNUMBER(SEARCH("1 mm",'Model output'!V78)), ISNUMBER(SEARCH("0.1 CM",'Model output'!V78)), ISNUMBER(SEARCH("less than 0.2 mm",'Model output'!V78)), ISNUMBER(SEARCH("less than 0.5 mm",'Model output'!V78)), ISNUMBER(SEARCH("less than 1.0 mm",'Model output'!V78)), ISNUMBER(SEARCH("noted very close",'Model output'!V78)), ISNUMBER(SEARCH("abut",'Model output'!V78)), ISNUMBER(SEARCH("not mentioned",'Model output'!V78)), ISNUMBER(SEARCH("Cannot be assessed",'Model output'!V78)), ISNUMBER(SEARCH("Lymphocyte invasion - present",'Model output'!V78))), "negative", "positive")</f>
        <v>negative</v>
      </c>
      <c r="AE79" s="35"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low</v>
      </c>
      <c r="AF79" s="36" t="str">
        <f t="shared" si="15"/>
        <v>2</v>
      </c>
      <c r="AG79" s="36" t="str">
        <f t="shared" si="16"/>
        <v>1a</v>
      </c>
      <c r="AH79" s="36" t="str">
        <f t="shared" si="23"/>
        <v>0</v>
      </c>
      <c r="AI79" s="37" t="str">
        <f t="shared" si="24"/>
        <v>I</v>
      </c>
      <c r="AJ79" s="38" t="s">
        <v>710</v>
      </c>
      <c r="AK79" s="37" t="s">
        <v>943</v>
      </c>
      <c r="AL79" s="37" t="s">
        <v>940</v>
      </c>
      <c r="AM79" s="37" t="s">
        <v>944</v>
      </c>
      <c r="AN79" s="37" t="s">
        <v>64</v>
      </c>
      <c r="AO79" s="23">
        <f t="shared" ca="1" si="17"/>
        <v>0</v>
      </c>
      <c r="AP79" s="1">
        <f t="shared" si="18"/>
        <v>1</v>
      </c>
      <c r="AQ79" s="1">
        <f t="shared" si="19"/>
        <v>0</v>
      </c>
      <c r="AR79" s="1">
        <f t="shared" si="20"/>
        <v>1</v>
      </c>
      <c r="AS79" s="15">
        <f t="shared" si="21"/>
        <v>1</v>
      </c>
    </row>
    <row r="80" spans="1:45">
      <c r="A80" t="str">
        <f>'Model output'!A79</f>
        <v>TCGA-DJ-A2Q6</v>
      </c>
      <c r="B80" s="33">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1</v>
      </c>
      <c r="F80" t="str">
        <f t="shared" si="2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output'!G79)),AND(ISNUMBER(SEARCH("2",'Model output'!G79)),NOT(ISNUMBER(SEARCH("1 of 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output'!H79="","negative",IF(OR(ISNUMBER(SEARCH("lymph node",'Model output'!H79)),ISNUMBER(SEARCH("gland",'Model output'!H79)),ISNUMBER(SEARCH("lobe",'Model output'!H79)),ISNUMBER(SEARCH("isthmus",'Model output'!H79)),ISNUMBER(SEARCH("mediastinum",'Model output'!H79)),ISNUMBER(SEARCH("Not mentioned",'Model output'!H79)), ISNUMBER(SEARCH("Not applicable",'Model output'!H79)), ISNUMBER(SEARCH("paratracheal",'Model output'!H79)),ISNUMBER(SEARCH("fibroadipose tissue",'Model output'!H79)),ISNUMBER(SEARCH("thyroid node",'Model output'!H79)),ISNUMBER(SEARCH("skeletal muscle",'Model output'!H79)),ISNUMBER(SEARCH("right",'Model output'!H79)),ISNUMBER(SEARCH("left",'Model output'!H79)),ISNUMBER(SEARCH("Not specified",'Model output'!H79))),"negative","positive"))</f>
        <v>negative</v>
      </c>
      <c r="I80">
        <f>IF(OR('Model output'!I79="",'Model output'!I79="Not answered",'Model output'!I79="Not mentioned"),"",IF(ISNUMBER('Model output'!I79),'Model output'!I79,1))</f>
        <v>16</v>
      </c>
      <c r="J80">
        <f>IF(OR('Model output'!J79="",'Model output'!J79="Not answered",'Model output'!J79="Not mentioned"),"",IF(AND(ISNUMBER('Model output'!J79),'Model output'!J79&lt;=I80),'Model output'!J79,IF(AND(ISNUMBER('Model output'!J79), 'Model output'!J79&gt;=DATE(2024,1,1)), MIN(DAY('Model output'!J79), MONTH('Model output'!J79), YEAR('Model output'!J79)), IF(ISNUMBER(SEARCH("0/",'Model output'!J79)),0,IF(ISNUMBER(SEARCH("/",'Model output'!J79)), VALUE(LEFT('Model output'!J79, SEARCH("/",'Model output'!J79)-1)),1)))))</f>
        <v>15</v>
      </c>
      <c r="K80" t="str" cm="1">
        <f t="array" ref="K80">IF(COUNT(FIND({0,1,2,3,4,5,6,7,8,9},'Model output'!K79))&gt;0,'Model output'!K79,"")</f>
        <v>1.1cm</v>
      </c>
      <c r="L80" s="8" t="str">
        <f t="shared" si="13"/>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
      </c>
      <c r="P80" t="str">
        <f>IF('Model output'!N79="","",'Model output'!N79)</f>
        <v>Tumor foci range from 0.1 cm to 1.1 cm in greatest dimension</v>
      </c>
      <c r="Q80" t="str">
        <f t="shared" si="14"/>
        <v>0.1cm,1.1cm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 ""))</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7" t="str">
        <f>IF('Model output'!S79="","",'Model output'!S79)</f>
        <v>invades : fibroadipose tissue</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1" t="str">
        <f>IF(OR('Model output'!V79="", 'Model output'!V79="No", AND(ISERROR(SEARCH("Positive",'Model output'!V79)), ISNUMBER(SEARCH("Negative",'Model output'!V79))), AND(ISNUMBER(SEARCH("Uninvolved",'Model output'!V79)),NOT(ISNUMBER(SEARCH("margins involved",'Model output'!V79)))), ISNUMBER(SEARCH("not involved",'Model output'!V79)), ISNUMBER(SEARCH("None",'Model output'!V79)), ISNUMBER(SEARCH("Free",'Model output'!V79)), ISNUMBER(SEARCH("1 mm",'Model output'!V79)), ISNUMBER(SEARCH("0.1 CM",'Model output'!V79)), ISNUMBER(SEARCH("less than 0.2 mm",'Model output'!V79)), ISNUMBER(SEARCH("less than 0.5 mm",'Model output'!V79)), ISNUMBER(SEARCH("less than 1.0 mm",'Model output'!V79)), ISNUMBER(SEARCH("noted very close",'Model output'!V79)), ISNUMBER(SEARCH("abut",'Model output'!V79)), ISNUMBER(SEARCH("not mentioned",'Model output'!V79)), ISNUMBER(SEARCH("Cannot be assessed",'Model output'!V79)), ISNUMBER(SEARCH("Lymphocyte invasion - present",'Model output'!V79))), "negative", "positive")</f>
        <v>negative</v>
      </c>
      <c r="AE80" s="35"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6" t="str">
        <f t="shared" si="15"/>
        <v>1b</v>
      </c>
      <c r="AG80" s="36" t="str">
        <f t="shared" si="16"/>
        <v>1b</v>
      </c>
      <c r="AH80" s="36" t="str">
        <f t="shared" si="23"/>
        <v>0</v>
      </c>
      <c r="AI80" s="37" t="str">
        <f t="shared" si="24"/>
        <v>I</v>
      </c>
      <c r="AJ80" s="38" t="s">
        <v>710</v>
      </c>
      <c r="AK80" s="37" t="s">
        <v>940</v>
      </c>
      <c r="AL80" s="37" t="s">
        <v>940</v>
      </c>
      <c r="AM80" s="37" t="s">
        <v>944</v>
      </c>
      <c r="AN80" s="37" t="s">
        <v>64</v>
      </c>
      <c r="AO80" s="23">
        <f t="shared" ca="1" si="17"/>
        <v>1</v>
      </c>
      <c r="AP80" s="1">
        <f t="shared" si="18"/>
        <v>1</v>
      </c>
      <c r="AQ80" s="1">
        <f t="shared" si="19"/>
        <v>1</v>
      </c>
      <c r="AR80" s="1">
        <f t="shared" si="20"/>
        <v>1</v>
      </c>
      <c r="AS80" s="15">
        <f t="shared" si="21"/>
        <v>1</v>
      </c>
    </row>
    <row r="81" spans="1:45">
      <c r="A81" t="str">
        <f>'Model output'!A80</f>
        <v>TCGA-DJ-A2Q7</v>
      </c>
      <c r="B81" s="33">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0</v>
      </c>
      <c r="F81" t="str">
        <f t="shared" si="2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output'!G80)),AND(ISNUMBER(SEARCH("2",'Model output'!G80)),NOT(ISNUMBER(SEARCH("1 of 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
      </c>
      <c r="H81" t="str">
        <f>IF('Model output'!H80="","negative",IF(OR(ISNUMBER(SEARCH("lymph node",'Model output'!H80)),ISNUMBER(SEARCH("gland",'Model output'!H80)),ISNUMBER(SEARCH("lobe",'Model output'!H80)),ISNUMBER(SEARCH("isthmus",'Model output'!H80)),ISNUMBER(SEARCH("mediastinum",'Model output'!H80)),ISNUMBER(SEARCH("Not mentioned",'Model output'!H80)), ISNUMBER(SEARCH("Not applicable",'Model output'!H80)), ISNUMBER(SEARCH("paratracheal",'Model output'!H80)),ISNUMBER(SEARCH("fibroadipose tissue",'Model output'!H80)),ISNUMBER(SEARCH("thyroid node",'Model output'!H80)),ISNUMBER(SEARCH("skeletal muscle",'Model output'!H80)),ISNUMBER(SEARCH("right",'Model output'!H80)),ISNUMBER(SEARCH("left",'Model output'!H80)),ISNUMBER(SEARCH("Not specified",'Model output'!H80))),"negative","positive"))</f>
        <v>negative</v>
      </c>
      <c r="I81">
        <f>IF(OR('Model output'!I80="",'Model output'!I80="Not answered",'Model output'!I80="Not mentioned"),"",IF(ISNUMBER('Model output'!I80),'Model output'!I80,1))</f>
        <v>2</v>
      </c>
      <c r="J81">
        <f>IF(OR('Model output'!J80="",'Model output'!J80="Not answered",'Model output'!J80="Not mentioned"),"",IF(AND(ISNUMBER('Model output'!J80),'Model output'!J80&lt;=I81),'Model output'!J80,IF(AND(ISNUMBER('Model output'!J80), 'Model output'!J80&gt;=DATE(2024,1,1)), MIN(DAY('Model output'!J80), MONTH('Model output'!J80), YEAR('Model output'!J80)), IF(ISNUMBER(SEARCH("0/",'Model output'!J80)),0,IF(ISNUMBER(SEARCH("/",'Model output'!J80)), VALUE(LEFT('Model output'!J80, SEARCH("/",'Model output'!J80)-1)),1)))))</f>
        <v>2</v>
      </c>
      <c r="K81" t="str" cm="1">
        <f t="array" ref="K81">IF(COUNT(FIND({0,1,2,3,4,5,6,7,8,9},'Model output'!K80))&gt;0,'Model output'!K80,"")</f>
        <v>0.8cm</v>
      </c>
      <c r="L81" s="8" t="str">
        <f t="shared" si="13"/>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
      </c>
      <c r="P81" t="str">
        <f>IF('Model output'!N80="","",'Model output'!N80)</f>
        <v>2.5 cm</v>
      </c>
      <c r="Q81" t="str">
        <f t="shared" si="14"/>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1</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 ""))</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7" t="str">
        <f>IF('Model output'!S80="","",'Model output'!S80)</f>
        <v>Invades: extrathyroidal fibrous tissue, Focal</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1" t="str">
        <f>IF(OR('Model output'!V80="", 'Model output'!V80="No", AND(ISERROR(SEARCH("Positive",'Model output'!V80)), ISNUMBER(SEARCH("Negative",'Model output'!V80))), AND(ISNUMBER(SEARCH("Uninvolved",'Model output'!V80)),NOT(ISNUMBER(SEARCH("margins involved",'Model output'!V80)))), ISNUMBER(SEARCH("not involved",'Model output'!V80)), ISNUMBER(SEARCH("None",'Model output'!V80)), ISNUMBER(SEARCH("Free",'Model output'!V80)), ISNUMBER(SEARCH("1 mm",'Model output'!V80)), ISNUMBER(SEARCH("0.1 CM",'Model output'!V80)), ISNUMBER(SEARCH("less than 0.2 mm",'Model output'!V80)), ISNUMBER(SEARCH("less than 0.5 mm",'Model output'!V80)), ISNUMBER(SEARCH("less than 1.0 mm",'Model output'!V80)), ISNUMBER(SEARCH("noted very close",'Model output'!V80)), ISNUMBER(SEARCH("abut",'Model output'!V80)), ISNUMBER(SEARCH("not mentioned",'Model output'!V80)), ISNUMBER(SEARCH("Cannot be assessed",'Model output'!V80)), ISNUMBER(SEARCH("Lymphocyte invasion - present",'Model output'!V80))), "negative", "positive")</f>
        <v>positive</v>
      </c>
      <c r="AE81" s="35"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6" t="str">
        <f t="shared" si="15"/>
        <v>2</v>
      </c>
      <c r="AG81" s="36" t="str">
        <f t="shared" si="16"/>
        <v>1a</v>
      </c>
      <c r="AH81" s="36" t="str">
        <f t="shared" si="23"/>
        <v>0</v>
      </c>
      <c r="AI81" s="37" t="str">
        <f t="shared" si="24"/>
        <v>I</v>
      </c>
      <c r="AJ81" s="38" t="s">
        <v>707</v>
      </c>
      <c r="AK81" s="37" t="s">
        <v>943</v>
      </c>
      <c r="AL81" s="37" t="s">
        <v>615</v>
      </c>
      <c r="AM81" s="37" t="s">
        <v>944</v>
      </c>
      <c r="AN81" s="37" t="s">
        <v>64</v>
      </c>
      <c r="AO81" s="23">
        <f t="shared" si="17"/>
        <v>1</v>
      </c>
      <c r="AP81" s="1">
        <f t="shared" si="18"/>
        <v>1</v>
      </c>
      <c r="AQ81" s="1">
        <f t="shared" si="19"/>
        <v>1</v>
      </c>
      <c r="AR81" s="1">
        <f t="shared" si="20"/>
        <v>1</v>
      </c>
      <c r="AS81" s="15">
        <f t="shared" si="21"/>
        <v>1</v>
      </c>
    </row>
    <row r="82" spans="1:45">
      <c r="A82" t="str">
        <f>'Model output'!A81</f>
        <v>TCGA-DJ-A2Q8</v>
      </c>
      <c r="B82" s="33">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22"/>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output'!G81)),AND(ISNUMBER(SEARCH("2",'Model output'!G81)),NOT(ISNUMBER(SEARCH("1 of 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output'!H81="","negative",IF(OR(ISNUMBER(SEARCH("lymph node",'Model output'!H81)),ISNUMBER(SEARCH("gland",'Model output'!H81)),ISNUMBER(SEARCH("lobe",'Model output'!H81)),ISNUMBER(SEARCH("isthmus",'Model output'!H81)),ISNUMBER(SEARCH("mediastinum",'Model output'!H81)),ISNUMBER(SEARCH("Not mentioned",'Model output'!H81)), ISNUMBER(SEARCH("Not applicable",'Model output'!H81)), ISNUMBER(SEARCH("paratracheal",'Model output'!H81)),ISNUMBER(SEARCH("fibroadipose tissue",'Model output'!H81)),ISNUMBER(SEARCH("thyroid node",'Model output'!H81)),ISNUMBER(SEARCH("skeletal muscle",'Model output'!H81)),ISNUMBER(SEARCH("right",'Model output'!H81)),ISNUMBER(SEARCH("left",'Model output'!H81)),ISNUMBER(SEARCH("Not specified",'Model output'!H81))),"negative","positive"))</f>
        <v>negative</v>
      </c>
      <c r="I82">
        <f>IF(OR('Model output'!I81="",'Model output'!I81="Not answered",'Model output'!I81="Not mentioned"),"",IF(ISNUMBER('Model output'!I81),'Model output'!I81,1))</f>
        <v>1</v>
      </c>
      <c r="J82">
        <f>IF(OR('Model output'!J81="",'Model output'!J81="Not answered",'Model output'!J81="Not mentioned"),"",IF(AND(ISNUMBER('Model output'!J81),'Model output'!J81&lt;=I82),'Model output'!J81,IF(AND(ISNUMBER('Model output'!J81), 'Model output'!J81&gt;=DATE(2024,1,1)), MIN(DAY('Model output'!J81), MONTH('Model output'!J81), YEAR('Model output'!J81)), IF(ISNUMBER(SEARCH("0/",'Model output'!J81)),0,IF(ISNUMBER(SEARCH("/",'Model output'!J81)), VALUE(LEFT('Model output'!J81, SEARCH("/",'Model output'!J81)-1)),1)))))</f>
        <v>0</v>
      </c>
      <c r="K82" t="str" cm="1">
        <f t="array" ref="K82">IF(COUNT(FIND({0,1,2,3,4,5,6,7,8,9},'Model output'!K81))&gt;0,'Model output'!K81,"")</f>
        <v/>
      </c>
      <c r="L82" s="8" t="str">
        <f t="shared" si="13"/>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
      </c>
      <c r="P82" t="str">
        <f>IF('Model output'!N81="","",'Model output'!N81)</f>
        <v>0.9 cm</v>
      </c>
      <c r="Q82" t="str">
        <f t="shared" si="14"/>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 ""))</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7"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1" t="str">
        <f>IF(OR('Model output'!V81="", 'Model output'!V81="No", AND(ISERROR(SEARCH("Positive",'Model output'!V81)), ISNUMBER(SEARCH("Negative",'Model output'!V81))), AND(ISNUMBER(SEARCH("Uninvolved",'Model output'!V81)),NOT(ISNUMBER(SEARCH("margins involved",'Model output'!V81)))), ISNUMBER(SEARCH("not involved",'Model output'!V81)), ISNUMBER(SEARCH("None",'Model output'!V81)), ISNUMBER(SEARCH("Free",'Model output'!V81)), ISNUMBER(SEARCH("1 mm",'Model output'!V81)), ISNUMBER(SEARCH("0.1 CM",'Model output'!V81)), ISNUMBER(SEARCH("less than 0.2 mm",'Model output'!V81)), ISNUMBER(SEARCH("less than 0.5 mm",'Model output'!V81)), ISNUMBER(SEARCH("less than 1.0 mm",'Model output'!V81)), ISNUMBER(SEARCH("noted very close",'Model output'!V81)), ISNUMBER(SEARCH("abut",'Model output'!V81)), ISNUMBER(SEARCH("not mentioned",'Model output'!V81)), ISNUMBER(SEARCH("Cannot be assessed",'Model output'!V81)), ISNUMBER(SEARCH("Lymphocyte invasion - present",'Model output'!V81))), "negative", "positive")</f>
        <v>negative</v>
      </c>
      <c r="AE82" s="35"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6" t="str">
        <f t="shared" si="15"/>
        <v>1a</v>
      </c>
      <c r="AG82" s="36" t="str">
        <f t="shared" si="16"/>
        <v>0</v>
      </c>
      <c r="AH82" s="36" t="str">
        <f t="shared" si="23"/>
        <v>0</v>
      </c>
      <c r="AI82" s="37" t="str">
        <f t="shared" si="24"/>
        <v>I</v>
      </c>
      <c r="AJ82" s="38" t="s">
        <v>709</v>
      </c>
      <c r="AK82" s="37" t="s">
        <v>615</v>
      </c>
      <c r="AL82" s="37" t="s">
        <v>941</v>
      </c>
      <c r="AM82" s="37" t="s">
        <v>944</v>
      </c>
      <c r="AN82" s="37" t="s">
        <v>64</v>
      </c>
      <c r="AO82" s="23">
        <f t="shared" ca="1" si="17"/>
        <v>1</v>
      </c>
      <c r="AP82" s="1">
        <f t="shared" si="18"/>
        <v>1</v>
      </c>
      <c r="AQ82" s="1">
        <f t="shared" si="19"/>
        <v>1</v>
      </c>
      <c r="AR82" s="1">
        <f t="shared" si="20"/>
        <v>1</v>
      </c>
      <c r="AS82" s="15">
        <f t="shared" si="21"/>
        <v>1</v>
      </c>
    </row>
    <row r="83" spans="1:45">
      <c r="A83" t="str">
        <f>'Model output'!A82</f>
        <v>TCGA-DJ-A2QA</v>
      </c>
      <c r="B83" s="33">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1</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0</v>
      </c>
      <c r="F83" t="str">
        <f t="shared" si="22"/>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output'!G82)),AND(ISNUMBER(SEARCH("2",'Model output'!G82)),NOT(ISNUMBER(SEARCH("1 of 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
      </c>
      <c r="H83" t="str">
        <f>IF('Model output'!H82="","negative",IF(OR(ISNUMBER(SEARCH("lymph node",'Model output'!H82)),ISNUMBER(SEARCH("gland",'Model output'!H82)),ISNUMBER(SEARCH("lobe",'Model output'!H82)),ISNUMBER(SEARCH("isthmus",'Model output'!H82)),ISNUMBER(SEARCH("mediastinum",'Model output'!H82)),ISNUMBER(SEARCH("Not mentioned",'Model output'!H82)), ISNUMBER(SEARCH("Not applicable",'Model output'!H82)), ISNUMBER(SEARCH("paratracheal",'Model output'!H82)),ISNUMBER(SEARCH("fibroadipose tissue",'Model output'!H82)),ISNUMBER(SEARCH("thyroid node",'Model output'!H82)),ISNUMBER(SEARCH("skeletal muscle",'Model output'!H82)),ISNUMBER(SEARCH("right",'Model output'!H82)),ISNUMBER(SEARCH("left",'Model output'!H82)),ISNUMBER(SEARCH("Not specified",'Model output'!H82))),"negative","positive"))</f>
        <v>negative</v>
      </c>
      <c r="I83">
        <f>IF(OR('Model output'!I82="",'Model output'!I82="Not answered",'Model output'!I82="Not mentioned"),"",IF(ISNUMBER('Model output'!I82),'Model output'!I82,1))</f>
        <v>1</v>
      </c>
      <c r="J83">
        <f>IF(OR('Model output'!J82="",'Model output'!J82="Not answered",'Model output'!J82="Not mentioned"),"",IF(AND(ISNUMBER('Model output'!J82),'Model output'!J82&lt;=I83),'Model output'!J82,IF(AND(ISNUMBER('Model output'!J82), 'Model output'!J82&gt;=DATE(2024,1,1)), MIN(DAY('Model output'!J82), MONTH('Model output'!J82), YEAR('Model output'!J82)), IF(ISNUMBER(SEARCH("0/",'Model output'!J82)),0,IF(ISNUMBER(SEARCH("/",'Model output'!J82)), VALUE(LEFT('Model output'!J82, SEARCH("/",'Model output'!J82)-1)),1)))))</f>
        <v>0</v>
      </c>
      <c r="K83" t="str" cm="1">
        <f t="array" ref="K83">IF(COUNT(FIND({0,1,2,3,4,5,6,7,8,9},'Model output'!K82))&gt;0,'Model output'!K82,"")</f>
        <v/>
      </c>
      <c r="L83" s="8" t="str">
        <f t="shared" si="13"/>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variant, infiltrative</v>
      </c>
      <c r="P83" t="str">
        <f>IF('Model output'!N82="","",'Model output'!N82)</f>
        <v>1.3 cm</v>
      </c>
      <c r="Q83" t="str">
        <f t="shared" si="14"/>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 ""))</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7" t="str">
        <f>IF('Model output'!S82="","",'Model output'!S82)</f>
        <v>Invades: 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1" t="str">
        <f>IF(OR('Model output'!V82="", 'Model output'!V82="No", AND(ISERROR(SEARCH("Positive",'Model output'!V82)), ISNUMBER(SEARCH("Negative",'Model output'!V82))), AND(ISNUMBER(SEARCH("Uninvolved",'Model output'!V82)),NOT(ISNUMBER(SEARCH("margins involved",'Model output'!V82)))), ISNUMBER(SEARCH("not involved",'Model output'!V82)), ISNUMBER(SEARCH("None",'Model output'!V82)), ISNUMBER(SEARCH("Free",'Model output'!V82)), ISNUMBER(SEARCH("1 mm",'Model output'!V82)), ISNUMBER(SEARCH("0.1 CM",'Model output'!V82)), ISNUMBER(SEARCH("less than 0.2 mm",'Model output'!V82)), ISNUMBER(SEARCH("less than 0.5 mm",'Model output'!V82)), ISNUMBER(SEARCH("less than 1.0 mm",'Model output'!V82)), ISNUMBER(SEARCH("noted very close",'Model output'!V82)), ISNUMBER(SEARCH("abut",'Model output'!V82)), ISNUMBER(SEARCH("not mentioned",'Model output'!V82)), ISNUMBER(SEARCH("Cannot be assessed",'Model output'!V82)), ISNUMBER(SEARCH("Lymphocyte invasion - present",'Model output'!V82))), "negative", "positive")</f>
        <v>negative</v>
      </c>
      <c r="AE83" s="35"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6" t="str">
        <f t="shared" si="15"/>
        <v>1b</v>
      </c>
      <c r="AG83" s="36" t="str">
        <f t="shared" si="16"/>
        <v>0</v>
      </c>
      <c r="AH83" s="36" t="str">
        <f t="shared" si="23"/>
        <v>0</v>
      </c>
      <c r="AI83" s="37" t="str">
        <f t="shared" si="24"/>
        <v>I</v>
      </c>
      <c r="AJ83" s="38" t="s">
        <v>710</v>
      </c>
      <c r="AK83" s="37" t="s">
        <v>940</v>
      </c>
      <c r="AL83" s="37" t="s">
        <v>941</v>
      </c>
      <c r="AM83" s="37" t="s">
        <v>944</v>
      </c>
      <c r="AN83" s="37" t="s">
        <v>64</v>
      </c>
      <c r="AO83" s="23">
        <f t="shared" ca="1" si="17"/>
        <v>1</v>
      </c>
      <c r="AP83" s="1">
        <f t="shared" si="18"/>
        <v>1</v>
      </c>
      <c r="AQ83" s="1">
        <f t="shared" si="19"/>
        <v>1</v>
      </c>
      <c r="AR83" s="1">
        <f t="shared" si="20"/>
        <v>1</v>
      </c>
      <c r="AS83" s="15">
        <f t="shared" si="21"/>
        <v>1</v>
      </c>
    </row>
    <row r="84" spans="1:45">
      <c r="A84" t="str">
        <f>'Model output'!A83</f>
        <v>TCGA-DJ-A2QB</v>
      </c>
      <c r="B84" s="33">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2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output'!G83)),AND(ISNUMBER(SEARCH("2",'Model output'!G83)),NOT(ISNUMBER(SEARCH("1 of 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
      </c>
      <c r="H84" t="str">
        <f>IF('Model output'!H83="","negative",IF(OR(ISNUMBER(SEARCH("lymph node",'Model output'!H83)),ISNUMBER(SEARCH("gland",'Model output'!H83)),ISNUMBER(SEARCH("lobe",'Model output'!H83)),ISNUMBER(SEARCH("isthmus",'Model output'!H83)),ISNUMBER(SEARCH("mediastinum",'Model output'!H83)),ISNUMBER(SEARCH("Not mentioned",'Model output'!H83)), ISNUMBER(SEARCH("Not applicable",'Model output'!H83)), ISNUMBER(SEARCH("paratracheal",'Model output'!H83)),ISNUMBER(SEARCH("fibroadipose tissue",'Model output'!H83)),ISNUMBER(SEARCH("thyroid node",'Model output'!H83)),ISNUMBER(SEARCH("skeletal muscle",'Model output'!H83)),ISNUMBER(SEARCH("right",'Model output'!H83)),ISNUMBER(SEARCH("left",'Model output'!H83)),ISNUMBER(SEARCH("Not specified",'Model output'!H83))),"negative","positive"))</f>
        <v>negative</v>
      </c>
      <c r="I84">
        <f>IF(OR('Model output'!I83="",'Model output'!I83="Not answered",'Model output'!I83="Not mentioned"),"",IF(ISNUMBER('Model output'!I83),'Model output'!I83,1))</f>
        <v>45</v>
      </c>
      <c r="J84">
        <f>IF(OR('Model output'!J83="",'Model output'!J83="Not answered",'Model output'!J83="Not mentioned"),"",IF(AND(ISNUMBER('Model output'!J83),'Model output'!J83&lt;=I84),'Model output'!J83,IF(AND(ISNUMBER('Model output'!J83), 'Model output'!J83&gt;=DATE(2024,1,1)), MIN(DAY('Model output'!J83), MONTH('Model output'!J83), YEAR('Model output'!J83)), IF(ISNUMBER(SEARCH("0/",'Model output'!J83)),0,IF(ISNUMBER(SEARCH("/",'Model output'!J83)), VALUE(LEFT('Model output'!J83, SEARCH("/",'Model output'!J83)-1)),1)))))</f>
        <v>3</v>
      </c>
      <c r="K84" t="str" cm="1">
        <f t="array" ref="K84">IF(COUNT(FIND({0,1,2,3,4,5,6,7,8,9},'Model output'!K83))&gt;0,'Model output'!K83,"")</f>
        <v>0.23 cm</v>
      </c>
      <c r="L84" s="8" t="str">
        <f t="shared" si="13"/>
        <v>0.23cm</v>
      </c>
      <c r="M84" cm="1">
        <f t="array" ref="M84">IF(L84="","",IF(ISNUMBER(SEARCH("cm",L84)),MAX(VALUE(SUBSTITUTE(_xlfn.FILTERXML("&lt;t&gt;&lt;s&gt;"&amp;SUBSTITUTE(L84,",","&lt;/s&gt;&lt;s&gt;")&amp;"&lt;/s&gt;&lt;/t&gt;","//s"),"cm",""))),MAX(VALUE(SUBSTITUTE(_xlfn.FILTERXML("&lt;t&gt;&lt;s&gt;"&amp;SUBSTITUTE(L84,",","&lt;/s&gt;&lt;s&gt;")&amp;"&lt;/s&gt;&lt;/t&gt;","//s"),"mm","")))/10))</f>
        <v>0.23</v>
      </c>
      <c r="N84" t="str">
        <f>IF('Model output'!L83="","",'Model output'!L83)</f>
        <v>papillary</v>
      </c>
      <c r="O84" t="str">
        <f>IF('Model output'!M83="","",'Model output'!M83)</f>
        <v/>
      </c>
      <c r="P84" t="str">
        <f>IF('Model output'!N83="","",'Model output'!N83)</f>
        <v>1.6 cm</v>
      </c>
      <c r="Q84" t="str">
        <f t="shared" si="14"/>
        <v>1.6cm</v>
      </c>
      <c r="R84" cm="1">
        <f t="array" ref="R84">IF(Q84="","",IF(ISNUMBER(SEARCH("cm",Q84)),MAX(VALUE(SUBSTITUTE(_xlfn.FILTERXML("&lt;t&gt;&lt;s&gt;"&amp;SUBSTITUTE(Q84,",","&lt;/s&gt;&lt;s&gt;")&amp;"&lt;/s&gt;&lt;/t&gt;","//s"),"cm",""))),MAX(VALUE(SUBSTITUTE(_xlfn.FILTERXML("&lt;t&gt;&lt;s&gt;"&amp;SUBSTITUTE(Q84,",","&lt;/s&gt;&lt;s&gt;")&amp;"&lt;/s&gt;&lt;/t&gt;","//s"),"mm","")))/10))</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Multiple foci</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 ""))</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17"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1" t="str">
        <f>IF(OR('Model output'!V83="", 'Model output'!V83="No", AND(ISERROR(SEARCH("Positive",'Model output'!V83)), ISNUMBER(SEARCH("Negative",'Model output'!V83))), AND(ISNUMBER(SEARCH("Uninvolved",'Model output'!V83)),NOT(ISNUMBER(SEARCH("margins involved",'Model output'!V83)))), ISNUMBER(SEARCH("not involved",'Model output'!V83)), ISNUMBER(SEARCH("None",'Model output'!V83)), ISNUMBER(SEARCH("Free",'Model output'!V83)), ISNUMBER(SEARCH("1 mm",'Model output'!V83)), ISNUMBER(SEARCH("0.1 CM",'Model output'!V83)), ISNUMBER(SEARCH("less than 0.2 mm",'Model output'!V83)), ISNUMBER(SEARCH("less than 0.5 mm",'Model output'!V83)), ISNUMBER(SEARCH("less than 1.0 mm",'Model output'!V83)), ISNUMBER(SEARCH("noted very close",'Model output'!V83)), ISNUMBER(SEARCH("abut",'Model output'!V83)), ISNUMBER(SEARCH("not mentioned",'Model output'!V83)), ISNUMBER(SEARCH("Cannot be assessed",'Model output'!V83)), ISNUMBER(SEARCH("Lymphocyte invasion - present",'Model output'!V83))), "negative", "positive")</f>
        <v>positive</v>
      </c>
      <c r="AE84" s="35"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6" t="str">
        <f t="shared" si="15"/>
        <v>1b</v>
      </c>
      <c r="AG84" s="36" t="str">
        <f t="shared" si="16"/>
        <v>1a</v>
      </c>
      <c r="AH84" s="36" t="str">
        <f t="shared" si="23"/>
        <v>0</v>
      </c>
      <c r="AI84" s="37" t="str">
        <f t="shared" si="24"/>
        <v>I</v>
      </c>
      <c r="AJ84" s="38" t="s">
        <v>707</v>
      </c>
      <c r="AK84" s="37" t="s">
        <v>940</v>
      </c>
      <c r="AL84" s="37" t="s">
        <v>940</v>
      </c>
      <c r="AM84" s="37" t="s">
        <v>944</v>
      </c>
      <c r="AN84" s="37" t="s">
        <v>64</v>
      </c>
      <c r="AO84" s="23">
        <f t="shared" si="17"/>
        <v>1</v>
      </c>
      <c r="AP84" s="1">
        <f t="shared" si="18"/>
        <v>1</v>
      </c>
      <c r="AQ84" s="1">
        <f t="shared" si="19"/>
        <v>0</v>
      </c>
      <c r="AR84" s="1">
        <f t="shared" si="20"/>
        <v>1</v>
      </c>
      <c r="AS84" s="15">
        <f t="shared" si="21"/>
        <v>1</v>
      </c>
    </row>
    <row r="85" spans="1:45">
      <c r="A85" t="str">
        <f>'Model output'!A84</f>
        <v>TCGA-DJ-A2QC</v>
      </c>
      <c r="B85" s="33">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1</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X</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0</v>
      </c>
      <c r="F85" t="str">
        <f t="shared" si="22"/>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output'!G84)),AND(ISNUMBER(SEARCH("2",'Model output'!G84)),NOT(ISNUMBER(SEARCH("1 of 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output'!H84="","negative",IF(OR(ISNUMBER(SEARCH("lymph node",'Model output'!H84)),ISNUMBER(SEARCH("gland",'Model output'!H84)),ISNUMBER(SEARCH("lobe",'Model output'!H84)),ISNUMBER(SEARCH("isthmus",'Model output'!H84)),ISNUMBER(SEARCH("mediastinum",'Model output'!H84)),ISNUMBER(SEARCH("Not mentioned",'Model output'!H84)), ISNUMBER(SEARCH("Not applicable",'Model output'!H84)), ISNUMBER(SEARCH("paratracheal",'Model output'!H84)),ISNUMBER(SEARCH("fibroadipose tissue",'Model output'!H84)),ISNUMBER(SEARCH("thyroid node",'Model output'!H84)),ISNUMBER(SEARCH("skeletal muscle",'Model output'!H84)),ISNUMBER(SEARCH("right",'Model output'!H84)),ISNUMBER(SEARCH("left",'Model output'!H84)),ISNUMBER(SEARCH("Not specified",'Model output'!H84))),"negative","positive"))</f>
        <v>negative</v>
      </c>
      <c r="I85">
        <f>IF(OR('Model output'!I84="",'Model output'!I84="Not answered",'Model output'!I84="Not mentioned"),"",IF(ISNUMBER('Model output'!I84),'Model output'!I84,1))</f>
        <v>3</v>
      </c>
      <c r="J85">
        <f>IF(OR('Model output'!J84="",'Model output'!J84="Not answered",'Model output'!J84="Not mentioned"),"",IF(AND(ISNUMBER('Model output'!J84),'Model output'!J84&lt;=I85),'Model output'!J84,IF(AND(ISNUMBER('Model output'!J84), 'Model output'!J84&gt;=DATE(2024,1,1)), MIN(DAY('Model output'!J84), MONTH('Model output'!J84), YEAR('Model output'!J84)), IF(ISNUMBER(SEARCH("0/",'Model output'!J84)),0,IF(ISNUMBER(SEARCH("/",'Model output'!J84)), VALUE(LEFT('Model output'!J84, SEARCH("/",'Model output'!J84)-1)),1)))))</f>
        <v>2</v>
      </c>
      <c r="K85" t="str" cm="1">
        <f t="array" ref="K85">IF(COUNT(FIND({0,1,2,3,4,5,6,7,8,9},'Model output'!K84))&gt;0,'Model output'!K84,"")</f>
        <v/>
      </c>
      <c r="L85" s="8" t="str">
        <f t="shared" si="13"/>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 carcinoma, classical type</v>
      </c>
      <c r="O85" t="str">
        <f>IF('Model output'!M84="","",'Model output'!M84)</f>
        <v/>
      </c>
      <c r="P85" t="str">
        <f>IF('Model output'!N84="","",'Model output'!N84)</f>
        <v>2.3 cm</v>
      </c>
      <c r="Q85" t="str">
        <f t="shared" si="14"/>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 ""))</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7" t="str">
        <f>IF('Model output'!S84="","",'Model output'!S84)</f>
        <v>Not identified</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1" t="str">
        <f>IF(OR('Model output'!V84="", 'Model output'!V84="No", AND(ISERROR(SEARCH("Positive",'Model output'!V84)), ISNUMBER(SEARCH("Negative",'Model output'!V84))), AND(ISNUMBER(SEARCH("Uninvolved",'Model output'!V84)),NOT(ISNUMBER(SEARCH("margins involved",'Model output'!V84)))), ISNUMBER(SEARCH("not involved",'Model output'!V84)), ISNUMBER(SEARCH("None",'Model output'!V84)), ISNUMBER(SEARCH("Free",'Model output'!V84)), ISNUMBER(SEARCH("1 mm",'Model output'!V84)), ISNUMBER(SEARCH("0.1 CM",'Model output'!V84)), ISNUMBER(SEARCH("less than 0.2 mm",'Model output'!V84)), ISNUMBER(SEARCH("less than 0.5 mm",'Model output'!V84)), ISNUMBER(SEARCH("less than 1.0 mm",'Model output'!V84)), ISNUMBER(SEARCH("noted very close",'Model output'!V84)), ISNUMBER(SEARCH("abut",'Model output'!V84)), ISNUMBER(SEARCH("not mentioned",'Model output'!V84)), ISNUMBER(SEARCH("Cannot be assessed",'Model output'!V84)), ISNUMBER(SEARCH("Lymphocyte invasion - present",'Model output'!V84))), "negative", "positive")</f>
        <v>negative</v>
      </c>
      <c r="AE85" s="35"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6" t="str">
        <f t="shared" si="15"/>
        <v>2</v>
      </c>
      <c r="AG85" s="36" t="str">
        <f t="shared" si="16"/>
        <v>1a</v>
      </c>
      <c r="AH85" s="36" t="str">
        <f t="shared" si="23"/>
        <v>0</v>
      </c>
      <c r="AI85" s="37" t="str">
        <f t="shared" si="24"/>
        <v>II</v>
      </c>
      <c r="AJ85" s="38" t="s">
        <v>709</v>
      </c>
      <c r="AK85" s="37" t="s">
        <v>943</v>
      </c>
      <c r="AL85" s="37" t="s">
        <v>944</v>
      </c>
      <c r="AM85" s="37" t="s">
        <v>944</v>
      </c>
      <c r="AN85" s="37" t="s">
        <v>64</v>
      </c>
      <c r="AO85" s="23">
        <f t="shared" ca="1" si="17"/>
        <v>1</v>
      </c>
      <c r="AP85" s="1">
        <f t="shared" si="18"/>
        <v>1</v>
      </c>
      <c r="AQ85" s="1">
        <f t="shared" si="19"/>
        <v>0</v>
      </c>
      <c r="AR85" s="1">
        <f t="shared" si="20"/>
        <v>1</v>
      </c>
      <c r="AS85" s="15">
        <f t="shared" si="21"/>
        <v>0</v>
      </c>
    </row>
    <row r="86" spans="1:45">
      <c r="A86" t="str">
        <f>'Model output'!A85</f>
        <v>TCGA-DJ-A3UK</v>
      </c>
      <c r="B86" s="33">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22"/>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output'!G85)),AND(ISNUMBER(SEARCH("2",'Model output'!G85)),NOT(ISNUMBER(SEARCH("1 of 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output'!H85="","negative",IF(OR(ISNUMBER(SEARCH("lymph node",'Model output'!H85)),ISNUMBER(SEARCH("gland",'Model output'!H85)),ISNUMBER(SEARCH("lobe",'Model output'!H85)),ISNUMBER(SEARCH("isthmus",'Model output'!H85)),ISNUMBER(SEARCH("mediastinum",'Model output'!H85)),ISNUMBER(SEARCH("Not mentioned",'Model output'!H85)), ISNUMBER(SEARCH("Not applicable",'Model output'!H85)), ISNUMBER(SEARCH("paratracheal",'Model output'!H85)),ISNUMBER(SEARCH("fibroadipose tissue",'Model output'!H85)),ISNUMBER(SEARCH("thyroid node",'Model output'!H85)),ISNUMBER(SEARCH("skeletal muscle",'Model output'!H85)),ISNUMBER(SEARCH("right",'Model output'!H85)),ISNUMBER(SEARCH("left",'Model output'!H85)),ISNUMBER(SEARCH("Not specified",'Model output'!H85))),"negative","positive"))</f>
        <v>negative</v>
      </c>
      <c r="I86">
        <f>IF(OR('Model output'!I85="",'Model output'!I85="Not answered",'Model output'!I85="Not mentioned"),"",IF(ISNUMBER('Model output'!I85),'Model output'!I85,1))</f>
        <v>2</v>
      </c>
      <c r="J86">
        <f>IF(OR('Model output'!J85="",'Model output'!J85="Not answered",'Model output'!J85="Not mentioned"),"",IF(AND(ISNUMBER('Model output'!J85),'Model output'!J85&lt;=I86),'Model output'!J85,IF(AND(ISNUMBER('Model output'!J85), 'Model output'!J85&gt;=DATE(2024,1,1)), MIN(DAY('Model output'!J85), MONTH('Model output'!J85), YEAR('Model output'!J85)), IF(ISNUMBER(SEARCH("0/",'Model output'!J85)),0,IF(ISNUMBER(SEARCH("/",'Model output'!J85)), VALUE(LEFT('Model output'!J85, SEARCH("/",'Model output'!J85)-1)),1)))))</f>
        <v>0</v>
      </c>
      <c r="K86" t="str" cm="1">
        <f t="array" ref="K86">IF(COUNT(FIND({0,1,2,3,4,5,6,7,8,9},'Model output'!K85))&gt;0,'Model output'!K85,"")</f>
        <v/>
      </c>
      <c r="L86" s="8" t="str">
        <f t="shared" si="13"/>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
      </c>
      <c r="P86" t="str">
        <f>IF('Model output'!N85="","",'Model output'!N85)</f>
        <v>1.5 cm</v>
      </c>
      <c r="Q86" t="str">
        <f t="shared" si="14"/>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 ""))</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7"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1" t="str">
        <f>IF(OR('Model output'!V85="", 'Model output'!V85="No", AND(ISERROR(SEARCH("Positive",'Model output'!V85)), ISNUMBER(SEARCH("Negative",'Model output'!V85))), AND(ISNUMBER(SEARCH("Uninvolved",'Model output'!V85)),NOT(ISNUMBER(SEARCH("margins involved",'Model output'!V85)))), ISNUMBER(SEARCH("not involved",'Model output'!V85)), ISNUMBER(SEARCH("None",'Model output'!V85)), ISNUMBER(SEARCH("Free",'Model output'!V85)), ISNUMBER(SEARCH("1 mm",'Model output'!V85)), ISNUMBER(SEARCH("0.1 CM",'Model output'!V85)), ISNUMBER(SEARCH("less than 0.2 mm",'Model output'!V85)), ISNUMBER(SEARCH("less than 0.5 mm",'Model output'!V85)), ISNUMBER(SEARCH("less than 1.0 mm",'Model output'!V85)), ISNUMBER(SEARCH("noted very close",'Model output'!V85)), ISNUMBER(SEARCH("abut",'Model output'!V85)), ISNUMBER(SEARCH("not mentioned",'Model output'!V85)), ISNUMBER(SEARCH("Cannot be assessed",'Model output'!V85)), ISNUMBER(SEARCH("Lymphocyte invasion - present",'Model output'!V85))), "negative", "positive")</f>
        <v>negative</v>
      </c>
      <c r="AE86" s="35"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6" t="str">
        <f t="shared" si="15"/>
        <v>1b</v>
      </c>
      <c r="AG86" s="36" t="str">
        <f t="shared" si="16"/>
        <v>0</v>
      </c>
      <c r="AH86" s="36" t="str">
        <f t="shared" si="23"/>
        <v>0</v>
      </c>
      <c r="AI86" s="37" t="str">
        <f t="shared" si="24"/>
        <v>I</v>
      </c>
      <c r="AJ86" s="38" t="s">
        <v>709</v>
      </c>
      <c r="AK86" s="37" t="s">
        <v>940</v>
      </c>
      <c r="AL86" s="37" t="s">
        <v>941</v>
      </c>
      <c r="AM86" s="37" t="s">
        <v>944</v>
      </c>
      <c r="AN86" s="37" t="s">
        <v>64</v>
      </c>
      <c r="AO86" s="23">
        <f t="shared" ca="1" si="17"/>
        <v>1</v>
      </c>
      <c r="AP86" s="1">
        <f t="shared" si="18"/>
        <v>1</v>
      </c>
      <c r="AQ86" s="1">
        <f t="shared" si="19"/>
        <v>1</v>
      </c>
      <c r="AR86" s="1">
        <f t="shared" si="20"/>
        <v>1</v>
      </c>
      <c r="AS86" s="15">
        <f t="shared" si="21"/>
        <v>1</v>
      </c>
    </row>
    <row r="87" spans="1:45">
      <c r="A87" t="str">
        <f>'Model output'!A86</f>
        <v>TCGA-DJ-A3UM</v>
      </c>
      <c r="B87" s="33">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2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output'!G86)),AND(ISNUMBER(SEARCH("2",'Model output'!G86)),NOT(ISNUMBER(SEARCH("1 of 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output'!H86="","negative",IF(OR(ISNUMBER(SEARCH("lymph node",'Model output'!H86)),ISNUMBER(SEARCH("gland",'Model output'!H86)),ISNUMBER(SEARCH("lobe",'Model output'!H86)),ISNUMBER(SEARCH("isthmus",'Model output'!H86)),ISNUMBER(SEARCH("mediastinum",'Model output'!H86)),ISNUMBER(SEARCH("Not mentioned",'Model output'!H86)), ISNUMBER(SEARCH("Not applicable",'Model output'!H86)), ISNUMBER(SEARCH("paratracheal",'Model output'!H86)),ISNUMBER(SEARCH("fibroadipose tissue",'Model output'!H86)),ISNUMBER(SEARCH("thyroid node",'Model output'!H86)),ISNUMBER(SEARCH("skeletal muscle",'Model output'!H86)),ISNUMBER(SEARCH("right",'Model output'!H86)),ISNUMBER(SEARCH("left",'Model output'!H86)),ISNUMBER(SEARCH("Not specified",'Model output'!H86))),"negative","positive"))</f>
        <v>negative</v>
      </c>
      <c r="I87">
        <f>IF(OR('Model output'!I86="",'Model output'!I86="Not answered",'Model output'!I86="Not mentioned"),"",IF(ISNUMBER('Model output'!I86),'Model output'!I86,1))</f>
        <v>3</v>
      </c>
      <c r="J87">
        <f>IF(OR('Model output'!J86="",'Model output'!J86="Not answered",'Model output'!J86="Not mentioned"),"",IF(AND(ISNUMBER('Model output'!J86),'Model output'!J86&lt;=I87),'Model output'!J86,IF(AND(ISNUMBER('Model output'!J86), 'Model output'!J86&gt;=DATE(2024,1,1)), MIN(DAY('Model output'!J86), MONTH('Model output'!J86), YEAR('Model output'!J86)), IF(ISNUMBER(SEARCH("0/",'Model output'!J86)),0,IF(ISNUMBER(SEARCH("/",'Model output'!J86)), VALUE(LEFT('Model output'!J86, SEARCH("/",'Model output'!J86)-1)),1)))))</f>
        <v>0</v>
      </c>
      <c r="K87" t="str" cm="1">
        <f t="array" ref="K87">IF(COUNT(FIND({0,1,2,3,4,5,6,7,8,9},'Model output'!K86))&gt;0,'Model output'!K86,"")</f>
        <v/>
      </c>
      <c r="L87" s="8" t="str">
        <f t="shared" si="13"/>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 classical type with tall cell features</v>
      </c>
      <c r="O87" t="str">
        <f>IF('Model output'!M86="","",'Model output'!M86)</f>
        <v/>
      </c>
      <c r="P87" t="str">
        <f>IF('Model output'!N86="","",'Model output'!N86)</f>
        <v>1.3 cm</v>
      </c>
      <c r="Q87" t="str">
        <f t="shared" si="14"/>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 ""))</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7"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1" t="str">
        <f>IF(OR('Model output'!V86="", 'Model output'!V86="No", AND(ISERROR(SEARCH("Positive",'Model output'!V86)), ISNUMBER(SEARCH("Negative",'Model output'!V86))), AND(ISNUMBER(SEARCH("Uninvolved",'Model output'!V86)),NOT(ISNUMBER(SEARCH("margins involved",'Model output'!V86)))), ISNUMBER(SEARCH("not involved",'Model output'!V86)), ISNUMBER(SEARCH("None",'Model output'!V86)), ISNUMBER(SEARCH("Free",'Model output'!V86)), ISNUMBER(SEARCH("1 mm",'Model output'!V86)), ISNUMBER(SEARCH("0.1 CM",'Model output'!V86)), ISNUMBER(SEARCH("less than 0.2 mm",'Model output'!V86)), ISNUMBER(SEARCH("less than 0.5 mm",'Model output'!V86)), ISNUMBER(SEARCH("less than 1.0 mm",'Model output'!V86)), ISNUMBER(SEARCH("noted very close",'Model output'!V86)), ISNUMBER(SEARCH("abut",'Model output'!V86)), ISNUMBER(SEARCH("not mentioned",'Model output'!V86)), ISNUMBER(SEARCH("Cannot be assessed",'Model output'!V86)), ISNUMBER(SEARCH("Lymphocyte invasion - present",'Model output'!V86))), "negative", "positive")</f>
        <v>negative</v>
      </c>
      <c r="AE87" s="35"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6" t="str">
        <f t="shared" si="15"/>
        <v>1b</v>
      </c>
      <c r="AG87" s="36" t="str">
        <f t="shared" si="16"/>
        <v>0</v>
      </c>
      <c r="AH87" s="36" t="str">
        <f t="shared" si="23"/>
        <v>0</v>
      </c>
      <c r="AI87" s="37" t="str">
        <f t="shared" si="24"/>
        <v>I</v>
      </c>
      <c r="AJ87" s="38" t="s">
        <v>710</v>
      </c>
      <c r="AK87" s="37" t="s">
        <v>940</v>
      </c>
      <c r="AL87" s="37" t="s">
        <v>941</v>
      </c>
      <c r="AM87" s="37" t="s">
        <v>944</v>
      </c>
      <c r="AN87" s="37" t="s">
        <v>64</v>
      </c>
      <c r="AO87" s="23">
        <f t="shared" ca="1" si="17"/>
        <v>1</v>
      </c>
      <c r="AP87" s="1">
        <f t="shared" si="18"/>
        <v>1</v>
      </c>
      <c r="AQ87" s="1">
        <f t="shared" si="19"/>
        <v>1</v>
      </c>
      <c r="AR87" s="1">
        <f t="shared" si="20"/>
        <v>1</v>
      </c>
      <c r="AS87" s="15">
        <f t="shared" si="21"/>
        <v>1</v>
      </c>
    </row>
    <row r="88" spans="1:45">
      <c r="A88" t="str">
        <f>'Model output'!A87</f>
        <v>TCGA-DJ-A3UN</v>
      </c>
      <c r="B88" s="33">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1.2c</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
      </c>
      <c r="F88" t="str">
        <f t="shared" si="2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output'!G87)),AND(ISNUMBER(SEARCH("2",'Model output'!G87)),NOT(ISNUMBER(SEARCH("1 of 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output'!H87="","negative",IF(OR(ISNUMBER(SEARCH("lymph node",'Model output'!H87)),ISNUMBER(SEARCH("gland",'Model output'!H87)),ISNUMBER(SEARCH("lobe",'Model output'!H87)),ISNUMBER(SEARCH("isthmus",'Model output'!H87)),ISNUMBER(SEARCH("mediastinum",'Model output'!H87)),ISNUMBER(SEARCH("Not mentioned",'Model output'!H87)), ISNUMBER(SEARCH("Not applicable",'Model output'!H87)), ISNUMBER(SEARCH("paratracheal",'Model output'!H87)),ISNUMBER(SEARCH("fibroadipose tissue",'Model output'!H87)),ISNUMBER(SEARCH("thyroid node",'Model output'!H87)),ISNUMBER(SEARCH("skeletal muscle",'Model output'!H87)),ISNUMBER(SEARCH("right",'Model output'!H87)),ISNUMBER(SEARCH("left",'Model output'!H87)),ISNUMBER(SEARCH("Not specified",'Model output'!H87))),"negative","positive"))</f>
        <v>negative</v>
      </c>
      <c r="I88">
        <f>IF(OR('Model output'!I87="",'Model output'!I87="Not answered",'Model output'!I87="Not mentioned"),"",IF(ISNUMBER('Model output'!I87),'Model output'!I87,1))</f>
        <v>1</v>
      </c>
      <c r="J88">
        <f>IF(OR('Model output'!J87="",'Model output'!J87="Not answered",'Model output'!J87="Not mentioned"),"",IF(AND(ISNUMBER('Model output'!J87),'Model output'!J87&lt;=I88),'Model output'!J87,IF(AND(ISNUMBER('Model output'!J87), 'Model output'!J87&gt;=DATE(2024,1,1)), MIN(DAY('Model output'!J87), MONTH('Model output'!J87), YEAR('Model output'!J87)), IF(ISNUMBER(SEARCH("0/",'Model output'!J87)),0,IF(ISNUMBER(SEARCH("/",'Model output'!J87)), VALUE(LEFT('Model output'!J87, SEARCH("/",'Model output'!J87)-1)),1)))))</f>
        <v>0</v>
      </c>
      <c r="K88" t="str" cm="1">
        <f t="array" ref="K88">IF(COUNT(FIND({0,1,2,3,4,5,6,7,8,9},'Model output'!K87))&gt;0,'Model output'!K87,"")</f>
        <v/>
      </c>
      <c r="L88" s="8" t="str">
        <f t="shared" si="13"/>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
      </c>
      <c r="P88" t="str">
        <f>IF('Model output'!N87="","",'Model output'!N87)</f>
        <v>1.2 cm</v>
      </c>
      <c r="Q88" t="str">
        <f t="shared" si="14"/>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 ""))</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7"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1" t="str">
        <f>IF(OR('Model output'!V87="", 'Model output'!V87="No", AND(ISERROR(SEARCH("Positive",'Model output'!V87)), ISNUMBER(SEARCH("Negative",'Model output'!V87))), AND(ISNUMBER(SEARCH("Uninvolved",'Model output'!V87)),NOT(ISNUMBER(SEARCH("margins involved",'Model output'!V87)))), ISNUMBER(SEARCH("not involved",'Model output'!V87)), ISNUMBER(SEARCH("None",'Model output'!V87)), ISNUMBER(SEARCH("Free",'Model output'!V87)), ISNUMBER(SEARCH("1 mm",'Model output'!V87)), ISNUMBER(SEARCH("0.1 CM",'Model output'!V87)), ISNUMBER(SEARCH("less than 0.2 mm",'Model output'!V87)), ISNUMBER(SEARCH("less than 0.5 mm",'Model output'!V87)), ISNUMBER(SEARCH("less than 1.0 mm",'Model output'!V87)), ISNUMBER(SEARCH("noted very close",'Model output'!V87)), ISNUMBER(SEARCH("abut",'Model output'!V87)), ISNUMBER(SEARCH("not mentioned",'Model output'!V87)), ISNUMBER(SEARCH("Cannot be assessed",'Model output'!V87)), ISNUMBER(SEARCH("Lymphocyte invasion - present",'Model output'!V87))), "negative", "positive")</f>
        <v>negative</v>
      </c>
      <c r="AE88" s="35"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6" t="str">
        <f t="shared" si="15"/>
        <v>1b</v>
      </c>
      <c r="AG88" s="36" t="str">
        <f t="shared" si="16"/>
        <v>0</v>
      </c>
      <c r="AH88" s="36" t="str">
        <f t="shared" si="23"/>
        <v>0</v>
      </c>
      <c r="AI88" s="37" t="str">
        <f t="shared" si="24"/>
        <v>I</v>
      </c>
      <c r="AJ88" s="38" t="s">
        <v>709</v>
      </c>
      <c r="AK88" s="37" t="s">
        <v>940</v>
      </c>
      <c r="AL88" s="37" t="s">
        <v>941</v>
      </c>
      <c r="AM88" s="37" t="s">
        <v>944</v>
      </c>
      <c r="AN88" s="37" t="s">
        <v>64</v>
      </c>
      <c r="AO88" s="23">
        <f t="shared" ca="1" si="17"/>
        <v>1</v>
      </c>
      <c r="AP88" s="1">
        <f t="shared" si="18"/>
        <v>1</v>
      </c>
      <c r="AQ88" s="1">
        <f t="shared" si="19"/>
        <v>1</v>
      </c>
      <c r="AR88" s="1">
        <f t="shared" si="20"/>
        <v>1</v>
      </c>
      <c r="AS88" s="15">
        <f t="shared" si="21"/>
        <v>1</v>
      </c>
    </row>
    <row r="89" spans="1:45">
      <c r="A89" t="str">
        <f>'Model output'!A88</f>
        <v>TCGA-DJ-A3UO</v>
      </c>
      <c r="B89" s="33">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1</v>
      </c>
      <c r="F89" t="str">
        <f t="shared" si="2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output'!G88)),AND(ISNUMBER(SEARCH("2",'Model output'!G88)),NOT(ISNUMBER(SEARCH("1 of 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output'!H88="","negative",IF(OR(ISNUMBER(SEARCH("lymph node",'Model output'!H88)),ISNUMBER(SEARCH("gland",'Model output'!H88)),ISNUMBER(SEARCH("lobe",'Model output'!H88)),ISNUMBER(SEARCH("isthmus",'Model output'!H88)),ISNUMBER(SEARCH("mediastinum",'Model output'!H88)),ISNUMBER(SEARCH("Not mentioned",'Model output'!H88)), ISNUMBER(SEARCH("Not applicable",'Model output'!H88)), ISNUMBER(SEARCH("paratracheal",'Model output'!H88)),ISNUMBER(SEARCH("fibroadipose tissue",'Model output'!H88)),ISNUMBER(SEARCH("thyroid node",'Model output'!H88)),ISNUMBER(SEARCH("skeletal muscle",'Model output'!H88)),ISNUMBER(SEARCH("right",'Model output'!H88)),ISNUMBER(SEARCH("left",'Model output'!H88)),ISNUMBER(SEARCH("Not specified",'Model output'!H88))),"negative","positive"))</f>
        <v>negative</v>
      </c>
      <c r="I89">
        <f>IF(OR('Model output'!I88="",'Model output'!I88="Not answered",'Model output'!I88="Not mentioned"),"",IF(ISNUMBER('Model output'!I88),'Model output'!I88,1))</f>
        <v>10</v>
      </c>
      <c r="J89">
        <f>IF(OR('Model output'!J88="",'Model output'!J88="Not answered",'Model output'!J88="Not mentioned"),"",IF(AND(ISNUMBER('Model output'!J88),'Model output'!J88&lt;=I89),'Model output'!J88,IF(AND(ISNUMBER('Model output'!J88), 'Model output'!J88&gt;=DATE(2024,1,1)), MIN(DAY('Model output'!J88), MONTH('Model output'!J88), YEAR('Model output'!J88)), IF(ISNUMBER(SEARCH("0/",'Model output'!J88)),0,IF(ISNUMBER(SEARCH("/",'Model output'!J88)), VALUE(LEFT('Model output'!J88, SEARCH("/",'Model output'!J88)-1)),1)))))</f>
        <v>2</v>
      </c>
      <c r="K89" t="str" cm="1">
        <f t="array" ref="K89">IF(COUNT(FIND({0,1,2,3,4,5,6,7,8,9},'Model output'!K88))&gt;0,'Model output'!K88,"")</f>
        <v>0.9cm</v>
      </c>
      <c r="L89" s="8" t="str">
        <f t="shared" si="13"/>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 (right lobe) and 1.5 cm (left lobe)</v>
      </c>
      <c r="Q89" t="str">
        <f t="shared" si="14"/>
        <v>2.8cm,1.5cm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 ""))</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7"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1" t="str">
        <f>IF(OR('Model output'!V88="", 'Model output'!V88="No", AND(ISERROR(SEARCH("Positive",'Model output'!V88)), ISNUMBER(SEARCH("Negative",'Model output'!V88))), AND(ISNUMBER(SEARCH("Uninvolved",'Model output'!V88)),NOT(ISNUMBER(SEARCH("margins involved",'Model output'!V88)))), ISNUMBER(SEARCH("not involved",'Model output'!V88)), ISNUMBER(SEARCH("None",'Model output'!V88)), ISNUMBER(SEARCH("Free",'Model output'!V88)), ISNUMBER(SEARCH("1 mm",'Model output'!V88)), ISNUMBER(SEARCH("0.1 CM",'Model output'!V88)), ISNUMBER(SEARCH("less than 0.2 mm",'Model output'!V88)), ISNUMBER(SEARCH("less than 0.5 mm",'Model output'!V88)), ISNUMBER(SEARCH("less than 1.0 mm",'Model output'!V88)), ISNUMBER(SEARCH("noted very close",'Model output'!V88)), ISNUMBER(SEARCH("abut",'Model output'!V88)), ISNUMBER(SEARCH("not mentioned",'Model output'!V88)), ISNUMBER(SEARCH("Cannot be assessed",'Model output'!V88)), ISNUMBER(SEARCH("Lymphocyte invasion - present",'Model output'!V88))), "negative", "positive")</f>
        <v>negative</v>
      </c>
      <c r="AE89" s="35"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6" t="str">
        <f t="shared" si="15"/>
        <v>2</v>
      </c>
      <c r="AG89" s="36" t="str">
        <f t="shared" si="16"/>
        <v>1b</v>
      </c>
      <c r="AH89" s="36" t="str">
        <f t="shared" si="23"/>
        <v>0</v>
      </c>
      <c r="AI89" s="37" t="str">
        <f t="shared" si="24"/>
        <v>II</v>
      </c>
      <c r="AJ89" s="38" t="s">
        <v>710</v>
      </c>
      <c r="AK89" s="37" t="s">
        <v>943</v>
      </c>
      <c r="AL89" s="37" t="s">
        <v>940</v>
      </c>
      <c r="AM89" s="37" t="s">
        <v>944</v>
      </c>
      <c r="AN89" s="37" t="s">
        <v>942</v>
      </c>
      <c r="AO89" s="23">
        <f t="shared" ca="1" si="17"/>
        <v>1</v>
      </c>
      <c r="AP89" s="1">
        <f t="shared" si="18"/>
        <v>1</v>
      </c>
      <c r="AQ89" s="1">
        <f t="shared" si="19"/>
        <v>1</v>
      </c>
      <c r="AR89" s="1">
        <f t="shared" si="20"/>
        <v>1</v>
      </c>
      <c r="AS89" s="15">
        <f t="shared" si="21"/>
        <v>1</v>
      </c>
    </row>
    <row r="90" spans="1:45">
      <c r="A90" t="str">
        <f>'Model output'!A89</f>
        <v>TCGA-DJ-A3UQ</v>
      </c>
      <c r="B90" s="33">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2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output'!G89)),AND(ISNUMBER(SEARCH("2",'Model output'!G89)),NOT(ISNUMBER(SEARCH("1 of 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output'!H89="","negative",IF(OR(ISNUMBER(SEARCH("lymph node",'Model output'!H89)),ISNUMBER(SEARCH("gland",'Model output'!H89)),ISNUMBER(SEARCH("lobe",'Model output'!H89)),ISNUMBER(SEARCH("isthmus",'Model output'!H89)),ISNUMBER(SEARCH("mediastinum",'Model output'!H89)),ISNUMBER(SEARCH("Not mentioned",'Model output'!H89)), ISNUMBER(SEARCH("Not applicable",'Model output'!H89)), ISNUMBER(SEARCH("paratracheal",'Model output'!H89)),ISNUMBER(SEARCH("fibroadipose tissue",'Model output'!H89)),ISNUMBER(SEARCH("thyroid node",'Model output'!H89)),ISNUMBER(SEARCH("skeletal muscle",'Model output'!H89)),ISNUMBER(SEARCH("right",'Model output'!H89)),ISNUMBER(SEARCH("left",'Model output'!H89)),ISNUMBER(SEARCH("Not specified",'Model output'!H89))),"negative","positive"))</f>
        <v>negative</v>
      </c>
      <c r="I90">
        <f>IF(OR('Model output'!I89="",'Model output'!I89="Not answered",'Model output'!I89="Not mentioned"),"",IF(ISNUMBER('Model output'!I89),'Model output'!I89,1))</f>
        <v>3</v>
      </c>
      <c r="J90">
        <f>IF(OR('Model output'!J89="",'Model output'!J89="Not answered",'Model output'!J89="Not mentioned"),"",IF(AND(ISNUMBER('Model output'!J89),'Model output'!J89&lt;=I90),'Model output'!J89,IF(AND(ISNUMBER('Model output'!J89), 'Model output'!J89&gt;=DATE(2024,1,1)), MIN(DAY('Model output'!J89), MONTH('Model output'!J89), YEAR('Model output'!J89)), IF(ISNUMBER(SEARCH("0/",'Model output'!J89)),0,IF(ISNUMBER(SEARCH("/",'Model output'!J89)), VALUE(LEFT('Model output'!J89, SEARCH("/",'Model output'!J89)-1)),1)))))</f>
        <v>3</v>
      </c>
      <c r="K90" t="str" cm="1">
        <f t="array" ref="K90">IF(COUNT(FIND({0,1,2,3,4,5,6,7,8,9},'Model output'!K89))&gt;0,'Model output'!K89,"")</f>
        <v>0.5cm, 0.15cm, 0.6cm</v>
      </c>
      <c r="L90" s="8" t="str">
        <f t="shared" si="13"/>
        <v>0.5cm,0.15cm,0.6cm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 with focal tall cell and columnar cell features</v>
      </c>
      <c r="P90" t="str">
        <f>IF('Model output'!N89="","",'Model output'!N89)</f>
        <v>0.8 cm</v>
      </c>
      <c r="Q90" t="str">
        <f t="shared" si="14"/>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 ""))</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7"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1" t="str">
        <f>IF(OR('Model output'!V89="", 'Model output'!V89="No", AND(ISERROR(SEARCH("Positive",'Model output'!V89)), ISNUMBER(SEARCH("Negative",'Model output'!V89))), AND(ISNUMBER(SEARCH("Uninvolved",'Model output'!V89)),NOT(ISNUMBER(SEARCH("margins involved",'Model output'!V89)))), ISNUMBER(SEARCH("not involved",'Model output'!V89)), ISNUMBER(SEARCH("None",'Model output'!V89)), ISNUMBER(SEARCH("Free",'Model output'!V89)), ISNUMBER(SEARCH("1 mm",'Model output'!V89)), ISNUMBER(SEARCH("0.1 CM",'Model output'!V89)), ISNUMBER(SEARCH("less than 0.2 mm",'Model output'!V89)), ISNUMBER(SEARCH("less than 0.5 mm",'Model output'!V89)), ISNUMBER(SEARCH("less than 1.0 mm",'Model output'!V89)), ISNUMBER(SEARCH("noted very close",'Model output'!V89)), ISNUMBER(SEARCH("abut",'Model output'!V89)), ISNUMBER(SEARCH("not mentioned",'Model output'!V89)), ISNUMBER(SEARCH("Cannot be assessed",'Model output'!V89)), ISNUMBER(SEARCH("Lymphocyte invasion - present",'Model output'!V89))), "negative", "positive")</f>
        <v>negative</v>
      </c>
      <c r="AE90" s="35"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6" t="str">
        <f t="shared" si="15"/>
        <v>1a</v>
      </c>
      <c r="AG90" s="36" t="str">
        <f t="shared" si="16"/>
        <v>1a</v>
      </c>
      <c r="AH90" s="36" t="str">
        <f t="shared" si="23"/>
        <v>0</v>
      </c>
      <c r="AI90" s="37" t="str">
        <f t="shared" si="24"/>
        <v>I</v>
      </c>
      <c r="AJ90" s="38" t="s">
        <v>710</v>
      </c>
      <c r="AK90" s="37" t="s">
        <v>615</v>
      </c>
      <c r="AL90" s="37" t="s">
        <v>615</v>
      </c>
      <c r="AM90" s="37" t="s">
        <v>944</v>
      </c>
      <c r="AN90" s="37" t="s">
        <v>64</v>
      </c>
      <c r="AO90" s="23">
        <f t="shared" ca="1" si="17"/>
        <v>1</v>
      </c>
      <c r="AP90" s="1">
        <f t="shared" si="18"/>
        <v>1</v>
      </c>
      <c r="AQ90" s="1">
        <f t="shared" si="19"/>
        <v>1</v>
      </c>
      <c r="AR90" s="1">
        <f t="shared" si="20"/>
        <v>1</v>
      </c>
      <c r="AS90" s="15">
        <f t="shared" si="21"/>
        <v>1</v>
      </c>
    </row>
    <row r="91" spans="1:45">
      <c r="A91" t="str">
        <f>'Model output'!A90</f>
        <v>TCGA-DJ-A3UR</v>
      </c>
      <c r="B91" s="33">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2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output'!G90)),AND(ISNUMBER(SEARCH("2",'Model output'!G90)),NOT(ISNUMBER(SEARCH("1 of 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output'!H90="","negative",IF(OR(ISNUMBER(SEARCH("lymph node",'Model output'!H90)),ISNUMBER(SEARCH("gland",'Model output'!H90)),ISNUMBER(SEARCH("lobe",'Model output'!H90)),ISNUMBER(SEARCH("isthmus",'Model output'!H90)),ISNUMBER(SEARCH("mediastinum",'Model output'!H90)),ISNUMBER(SEARCH("Not mentioned",'Model output'!H90)), ISNUMBER(SEARCH("Not applicable",'Model output'!H90)), ISNUMBER(SEARCH("paratracheal",'Model output'!H90)),ISNUMBER(SEARCH("fibroadipose tissue",'Model output'!H90)),ISNUMBER(SEARCH("thyroid node",'Model output'!H90)),ISNUMBER(SEARCH("skeletal muscle",'Model output'!H90)),ISNUMBER(SEARCH("right",'Model output'!H90)),ISNUMBER(SEARCH("left",'Model output'!H90)),ISNUMBER(SEARCH("Not specified",'Model output'!H90))),"negative","positive"))</f>
        <v>negative</v>
      </c>
      <c r="I91">
        <f>IF(OR('Model output'!I90="",'Model output'!I90="Not answered",'Model output'!I90="Not mentioned"),"",IF(ISNUMBER('Model output'!I90),'Model output'!I90,1))</f>
        <v>3</v>
      </c>
      <c r="J91">
        <f>IF(OR('Model output'!J90="",'Model output'!J90="Not answered",'Model output'!J90="Not mentioned"),"",IF(AND(ISNUMBER('Model output'!J90),'Model output'!J90&lt;=I91),'Model output'!J90,IF(AND(ISNUMBER('Model output'!J90), 'Model output'!J90&gt;=DATE(2024,1,1)), MIN(DAY('Model output'!J90), MONTH('Model output'!J90), YEAR('Model output'!J90)), IF(ISNUMBER(SEARCH("0/",'Model output'!J90)),0,IF(ISNUMBER(SEARCH("/",'Model output'!J90)), VALUE(LEFT('Model output'!J90, SEARCH("/",'Model output'!J90)-1)),1)))))</f>
        <v>2</v>
      </c>
      <c r="K91" t="str" cm="1">
        <f t="array" ref="K91">IF(COUNT(FIND({0,1,2,3,4,5,6,7,8,9},'Model output'!K90))&gt;0,'Model output'!K90,"")</f>
        <v>0.5 cm</v>
      </c>
      <c r="L91" s="8" t="str">
        <f t="shared" si="13"/>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and microcarcinoma variants, one with tall cell features</v>
      </c>
      <c r="P91" t="str">
        <f>IF('Model output'!N90="","",'Model output'!N90)</f>
        <v>Tumor foci range from 0.2 to 1 cm</v>
      </c>
      <c r="Q91" t="str">
        <f t="shared" si="14"/>
        <v>0.2,1cm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 ""))</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7"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1" t="str">
        <f>IF(OR('Model output'!V90="", 'Model output'!V90="No", AND(ISERROR(SEARCH("Positive",'Model output'!V90)), ISNUMBER(SEARCH("Negative",'Model output'!V90))), AND(ISNUMBER(SEARCH("Uninvolved",'Model output'!V90)),NOT(ISNUMBER(SEARCH("margins involved",'Model output'!V90)))), ISNUMBER(SEARCH("not involved",'Model output'!V90)), ISNUMBER(SEARCH("None",'Model output'!V90)), ISNUMBER(SEARCH("Free",'Model output'!V90)), ISNUMBER(SEARCH("1 mm",'Model output'!V90)), ISNUMBER(SEARCH("0.1 CM",'Model output'!V90)), ISNUMBER(SEARCH("less than 0.2 mm",'Model output'!V90)), ISNUMBER(SEARCH("less than 0.5 mm",'Model output'!V90)), ISNUMBER(SEARCH("less than 1.0 mm",'Model output'!V90)), ISNUMBER(SEARCH("noted very close",'Model output'!V90)), ISNUMBER(SEARCH("abut",'Model output'!V90)), ISNUMBER(SEARCH("not mentioned",'Model output'!V90)), ISNUMBER(SEARCH("Cannot be assessed",'Model output'!V90)), ISNUMBER(SEARCH("Lymphocyte invasion - present",'Model output'!V90))), "negative", "positive")</f>
        <v>negative</v>
      </c>
      <c r="AE91" s="35"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6" t="str">
        <f t="shared" si="15"/>
        <v>1a</v>
      </c>
      <c r="AG91" s="36" t="str">
        <f t="shared" si="16"/>
        <v>1a</v>
      </c>
      <c r="AH91" s="36" t="str">
        <f t="shared" si="23"/>
        <v>0</v>
      </c>
      <c r="AI91" s="37" t="str">
        <f t="shared" si="24"/>
        <v>I</v>
      </c>
      <c r="AJ91" s="38" t="s">
        <v>710</v>
      </c>
      <c r="AK91" s="37" t="s">
        <v>615</v>
      </c>
      <c r="AL91" s="37" t="s">
        <v>615</v>
      </c>
      <c r="AM91" s="37" t="s">
        <v>944</v>
      </c>
      <c r="AN91" s="37" t="s">
        <v>64</v>
      </c>
      <c r="AO91" s="23">
        <f t="shared" ca="1" si="17"/>
        <v>1</v>
      </c>
      <c r="AP91" s="1">
        <f t="shared" si="18"/>
        <v>1</v>
      </c>
      <c r="AQ91" s="1">
        <f t="shared" si="19"/>
        <v>1</v>
      </c>
      <c r="AR91" s="1">
        <f t="shared" si="20"/>
        <v>1</v>
      </c>
      <c r="AS91" s="15">
        <f t="shared" si="21"/>
        <v>1</v>
      </c>
    </row>
    <row r="92" spans="1:45">
      <c r="A92" t="str">
        <f>'Model output'!A91</f>
        <v>TCGA-DJ-A3US</v>
      </c>
      <c r="B92" s="33">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22"/>
        <v>positive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output'!G91)),AND(ISNUMBER(SEARCH("2",'Model output'!G91)),NOT(ISNUMBER(SEARCH("1 of 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output'!H91="","negative",IF(OR(ISNUMBER(SEARCH("lymph node",'Model output'!H91)),ISNUMBER(SEARCH("gland",'Model output'!H91)),ISNUMBER(SEARCH("lobe",'Model output'!H91)),ISNUMBER(SEARCH("isthmus",'Model output'!H91)),ISNUMBER(SEARCH("mediastinum",'Model output'!H91)),ISNUMBER(SEARCH("Not mentioned",'Model output'!H91)), ISNUMBER(SEARCH("Not applicable",'Model output'!H91)), ISNUMBER(SEARCH("paratracheal",'Model output'!H91)),ISNUMBER(SEARCH("fibroadipose tissue",'Model output'!H91)),ISNUMBER(SEARCH("thyroid node",'Model output'!H91)),ISNUMBER(SEARCH("skeletal muscle",'Model output'!H91)),ISNUMBER(SEARCH("right",'Model output'!H91)),ISNUMBER(SEARCH("left",'Model output'!H91)),ISNUMBER(SEARCH("Not specified",'Model output'!H91))),"negative","positive"))</f>
        <v>negative</v>
      </c>
      <c r="I92">
        <f>IF(OR('Model output'!I91="",'Model output'!I91="Not answered",'Model output'!I91="Not mentioned"),"",IF(ISNUMBER('Model output'!I91),'Model output'!I91,1))</f>
        <v>1</v>
      </c>
      <c r="J92">
        <f>IF(OR('Model output'!J91="",'Model output'!J91="Not answered",'Model output'!J91="Not mentioned"),"",IF(AND(ISNUMBER('Model output'!J91),'Model output'!J91&lt;=I92),'Model output'!J91,IF(AND(ISNUMBER('Model output'!J91), 'Model output'!J91&gt;=DATE(2024,1,1)), MIN(DAY('Model output'!J91), MONTH('Model output'!J91), YEAR('Model output'!J91)), IF(ISNUMBER(SEARCH("0/",'Model output'!J91)),0,IF(ISNUMBER(SEARCH("/",'Model output'!J91)), VALUE(LEFT('Model output'!J91, SEARCH("/",'Model output'!J91)-1)),1)))))</f>
        <v>1</v>
      </c>
      <c r="K92" t="str" cm="1">
        <f t="array" ref="K92">IF(COUNT(FIND({0,1,2,3,4,5,6,7,8,9},'Model output'!K91))&gt;0,'Model output'!K91,"")</f>
        <v/>
      </c>
      <c r="L92" s="8" t="str">
        <f t="shared" si="13"/>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 classical type</v>
      </c>
      <c r="O92" t="str">
        <f>IF('Model output'!M91="","",'Model output'!M91)</f>
        <v/>
      </c>
      <c r="P92" t="str">
        <f>IF('Model output'!N91="","",'Model output'!N91)</f>
        <v>1.5 cm</v>
      </c>
      <c r="Q92" t="str">
        <f t="shared" si="14"/>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 ""))</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7"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1" t="str">
        <f>IF(OR('Model output'!V91="", 'Model output'!V91="No", AND(ISERROR(SEARCH("Positive",'Model output'!V91)), ISNUMBER(SEARCH("Negative",'Model output'!V91))), AND(ISNUMBER(SEARCH("Uninvolved",'Model output'!V91)),NOT(ISNUMBER(SEARCH("margins involved",'Model output'!V91)))), ISNUMBER(SEARCH("not involved",'Model output'!V91)), ISNUMBER(SEARCH("None",'Model output'!V91)), ISNUMBER(SEARCH("Free",'Model output'!V91)), ISNUMBER(SEARCH("1 mm",'Model output'!V91)), ISNUMBER(SEARCH("0.1 CM",'Model output'!V91)), ISNUMBER(SEARCH("less than 0.2 mm",'Model output'!V91)), ISNUMBER(SEARCH("less than 0.5 mm",'Model output'!V91)), ISNUMBER(SEARCH("less than 1.0 mm",'Model output'!V91)), ISNUMBER(SEARCH("noted very close",'Model output'!V91)), ISNUMBER(SEARCH("abut",'Model output'!V91)), ISNUMBER(SEARCH("not mentioned",'Model output'!V91)), ISNUMBER(SEARCH("Cannot be assessed",'Model output'!V91)), ISNUMBER(SEARCH("Lymphocyte invasion - present",'Model output'!V91))), "negative", "positive")</f>
        <v>negative</v>
      </c>
      <c r="AE92" s="35"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6" t="str">
        <f t="shared" si="15"/>
        <v>1b</v>
      </c>
      <c r="AG92" s="36" t="str">
        <f t="shared" si="16"/>
        <v>1a</v>
      </c>
      <c r="AH92" s="36" t="str">
        <f t="shared" si="23"/>
        <v>0</v>
      </c>
      <c r="AI92" s="37" t="str">
        <f t="shared" si="24"/>
        <v>I</v>
      </c>
      <c r="AJ92" s="38" t="s">
        <v>709</v>
      </c>
      <c r="AK92" s="37" t="s">
        <v>940</v>
      </c>
      <c r="AL92" s="37" t="s">
        <v>944</v>
      </c>
      <c r="AM92" s="37" t="s">
        <v>944</v>
      </c>
      <c r="AN92" s="37" t="s">
        <v>64</v>
      </c>
      <c r="AO92" s="23">
        <f t="shared" ca="1" si="17"/>
        <v>1</v>
      </c>
      <c r="AP92" s="1">
        <f t="shared" si="18"/>
        <v>1</v>
      </c>
      <c r="AQ92" s="1">
        <f t="shared" si="19"/>
        <v>0</v>
      </c>
      <c r="AR92" s="1">
        <f t="shared" si="20"/>
        <v>1</v>
      </c>
      <c r="AS92" s="15">
        <f t="shared" si="21"/>
        <v>1</v>
      </c>
    </row>
    <row r="93" spans="1:45">
      <c r="A93" t="str">
        <f>'Model output'!A92</f>
        <v>TCGA-DJ-A3UT</v>
      </c>
      <c r="B93" s="33">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22"/>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output'!G92)),AND(ISNUMBER(SEARCH("2",'Model output'!G92)),NOT(ISNUMBER(SEARCH("1 of 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output'!H92="","negative",IF(OR(ISNUMBER(SEARCH("lymph node",'Model output'!H92)),ISNUMBER(SEARCH("gland",'Model output'!H92)),ISNUMBER(SEARCH("lobe",'Model output'!H92)),ISNUMBER(SEARCH("isthmus",'Model output'!H92)),ISNUMBER(SEARCH("mediastinum",'Model output'!H92)),ISNUMBER(SEARCH("Not mentioned",'Model output'!H92)), ISNUMBER(SEARCH("Not applicable",'Model output'!H92)), ISNUMBER(SEARCH("paratracheal",'Model output'!H92)),ISNUMBER(SEARCH("fibroadipose tissue",'Model output'!H92)),ISNUMBER(SEARCH("thyroid node",'Model output'!H92)),ISNUMBER(SEARCH("skeletal muscle",'Model output'!H92)),ISNUMBER(SEARCH("right",'Model output'!H92)),ISNUMBER(SEARCH("left",'Model output'!H92)),ISNUMBER(SEARCH("Not specified",'Model output'!H92))),"negative","positive"))</f>
        <v>negative</v>
      </c>
      <c r="I93" t="str">
        <f>IF(OR('Model output'!I92="",'Model output'!I92="Not answered",'Model output'!I92="Not mentioned"),"",IF(ISNUMBER('Model output'!I92),'Model output'!I92,1))</f>
        <v/>
      </c>
      <c r="J93" t="str">
        <f>IF(OR('Model output'!J92="",'Model output'!J92="Not answered",'Model output'!J92="Not mentioned"),"",IF(AND(ISNUMBER('Model output'!J92),'Model output'!J92&lt;=I93),'Model output'!J92,IF(AND(ISNUMBER('Model output'!J92), 'Model output'!J92&gt;=DATE(2024,1,1)), MIN(DAY('Model output'!J92), MONTH('Model output'!J92), YEAR('Model output'!J92)), IF(ISNUMBER(SEARCH("0/",'Model output'!J92)),0,IF(ISNUMBER(SEARCH("/",'Model output'!J92)), VALUE(LEFT('Model output'!J92, SEARCH("/",'Model output'!J92)-1)),1)))))</f>
        <v/>
      </c>
      <c r="K93" t="str" cm="1">
        <f t="array" ref="K93">IF(COUNT(FIND({0,1,2,3,4,5,6,7,8,9},'Model output'!K92))&gt;0,'Model output'!K92,"")</f>
        <v/>
      </c>
      <c r="L93" s="8" t="str">
        <f t="shared" si="13"/>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&lt;0.9 cm</v>
      </c>
      <c r="Q93" t="str">
        <f t="shared" si="14"/>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t="str">
        <f>IF('Model output'!O92="","",'Model output'!O92)</f>
        <v>Three</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 ""))</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7"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1" t="str">
        <f>IF(OR('Model output'!V92="", 'Model output'!V92="No", AND(ISERROR(SEARCH("Positive",'Model output'!V92)), ISNUMBER(SEARCH("Negative",'Model output'!V92))), AND(ISNUMBER(SEARCH("Uninvolved",'Model output'!V92)),NOT(ISNUMBER(SEARCH("margins involved",'Model output'!V92)))), ISNUMBER(SEARCH("not involved",'Model output'!V92)), ISNUMBER(SEARCH("None",'Model output'!V92)), ISNUMBER(SEARCH("Free",'Model output'!V92)), ISNUMBER(SEARCH("1 mm",'Model output'!V92)), ISNUMBER(SEARCH("0.1 CM",'Model output'!V92)), ISNUMBER(SEARCH("less than 0.2 mm",'Model output'!V92)), ISNUMBER(SEARCH("less than 0.5 mm",'Model output'!V92)), ISNUMBER(SEARCH("less than 1.0 mm",'Model output'!V92)), ISNUMBER(SEARCH("noted very close",'Model output'!V92)), ISNUMBER(SEARCH("abut",'Model output'!V92)), ISNUMBER(SEARCH("not mentioned",'Model output'!V92)), ISNUMBER(SEARCH("Cannot be assessed",'Model output'!V92)), ISNUMBER(SEARCH("Lymphocyte invasion - present",'Model output'!V92))), "negative", "positive")</f>
        <v>negative</v>
      </c>
      <c r="AE93" s="35"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6" t="str">
        <f t="shared" si="15"/>
        <v>1a</v>
      </c>
      <c r="AG93" s="36" t="str">
        <f t="shared" si="16"/>
        <v>0</v>
      </c>
      <c r="AH93" s="36" t="str">
        <f t="shared" si="23"/>
        <v>0</v>
      </c>
      <c r="AI93" s="37" t="str">
        <f t="shared" si="24"/>
        <v>I</v>
      </c>
      <c r="AJ93" s="38" t="s">
        <v>709</v>
      </c>
      <c r="AK93" s="37" t="s">
        <v>615</v>
      </c>
      <c r="AL93" s="37" t="s">
        <v>944</v>
      </c>
      <c r="AM93" s="37" t="s">
        <v>944</v>
      </c>
      <c r="AN93" s="37" t="s">
        <v>64</v>
      </c>
      <c r="AO93" s="23">
        <f t="shared" ca="1" si="17"/>
        <v>1</v>
      </c>
      <c r="AP93" s="1">
        <f t="shared" si="18"/>
        <v>1</v>
      </c>
      <c r="AQ93" s="1">
        <f t="shared" si="19"/>
        <v>1</v>
      </c>
      <c r="AR93" s="1">
        <f t="shared" si="20"/>
        <v>1</v>
      </c>
      <c r="AS93" s="15">
        <f t="shared" si="21"/>
        <v>1</v>
      </c>
    </row>
    <row r="94" spans="1:45">
      <c r="A94" t="str">
        <f>'Model output'!A93</f>
        <v>TCGA-DJ-A3UU</v>
      </c>
      <c r="B94" s="33">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22"/>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output'!G93)),AND(ISNUMBER(SEARCH("2",'Model output'!G93)),NOT(ISNUMBER(SEARCH("1 of 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output'!H93="","negative",IF(OR(ISNUMBER(SEARCH("lymph node",'Model output'!H93)),ISNUMBER(SEARCH("gland",'Model output'!H93)),ISNUMBER(SEARCH("lobe",'Model output'!H93)),ISNUMBER(SEARCH("isthmus",'Model output'!H93)),ISNUMBER(SEARCH("mediastinum",'Model output'!H93)),ISNUMBER(SEARCH("Not mentioned",'Model output'!H93)), ISNUMBER(SEARCH("Not applicable",'Model output'!H93)), ISNUMBER(SEARCH("paratracheal",'Model output'!H93)),ISNUMBER(SEARCH("fibroadipose tissue",'Model output'!H93)),ISNUMBER(SEARCH("thyroid node",'Model output'!H93)),ISNUMBER(SEARCH("skeletal muscle",'Model output'!H93)),ISNUMBER(SEARCH("right",'Model output'!H93)),ISNUMBER(SEARCH("left",'Model output'!H93)),ISNUMBER(SEARCH("Not specified",'Model output'!H93))),"negative","positive"))</f>
        <v>negative</v>
      </c>
      <c r="I94">
        <f>IF(OR('Model output'!I93="",'Model output'!I93="Not answered",'Model output'!I93="Not mentioned"),"",IF(ISNUMBER('Model output'!I93),'Model output'!I93,1))</f>
        <v>2</v>
      </c>
      <c r="J94">
        <f>IF(OR('Model output'!J93="",'Model output'!J93="Not answered",'Model output'!J93="Not mentioned"),"",IF(AND(ISNUMBER('Model output'!J93),'Model output'!J93&lt;=I94),'Model output'!J93,IF(AND(ISNUMBER('Model output'!J93), 'Model output'!J93&gt;=DATE(2024,1,1)), MIN(DAY('Model output'!J93), MONTH('Model output'!J93), YEAR('Model output'!J93)), IF(ISNUMBER(SEARCH("0/",'Model output'!J93)),0,IF(ISNUMBER(SEARCH("/",'Model output'!J93)), VALUE(LEFT('Model output'!J93, SEARCH("/",'Model output'!J93)-1)),1)))))</f>
        <v>0</v>
      </c>
      <c r="K94" t="str" cm="1">
        <f t="array" ref="K94">IF(COUNT(FIND({0,1,2,3,4,5,6,7,8,9},'Model output'!K93))&gt;0,'Model output'!K93,"")</f>
        <v/>
      </c>
      <c r="L94" s="8" t="str">
        <f t="shared" si="13"/>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
      </c>
      <c r="P94" t="str">
        <f>IF('Model output'!N93="","",'Model output'!N93)</f>
        <v>1.1 cm</v>
      </c>
      <c r="Q94" t="str">
        <f t="shared" si="14"/>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1</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 ""))</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7"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1" t="str">
        <f>IF(OR('Model output'!V93="", 'Model output'!V93="No", AND(ISERROR(SEARCH("Positive",'Model output'!V93)), ISNUMBER(SEARCH("Negative",'Model output'!V93))), AND(ISNUMBER(SEARCH("Uninvolved",'Model output'!V93)),NOT(ISNUMBER(SEARCH("margins involved",'Model output'!V93)))), ISNUMBER(SEARCH("not involved",'Model output'!V93)), ISNUMBER(SEARCH("None",'Model output'!V93)), ISNUMBER(SEARCH("Free",'Model output'!V93)), ISNUMBER(SEARCH("1 mm",'Model output'!V93)), ISNUMBER(SEARCH("0.1 CM",'Model output'!V93)), ISNUMBER(SEARCH("less than 0.2 mm",'Model output'!V93)), ISNUMBER(SEARCH("less than 0.5 mm",'Model output'!V93)), ISNUMBER(SEARCH("less than 1.0 mm",'Model output'!V93)), ISNUMBER(SEARCH("noted very close",'Model output'!V93)), ISNUMBER(SEARCH("abut",'Model output'!V93)), ISNUMBER(SEARCH("not mentioned",'Model output'!V93)), ISNUMBER(SEARCH("Cannot be assessed",'Model output'!V93)), ISNUMBER(SEARCH("Lymphocyte invasion - present",'Model output'!V93))), "negative", "positive")</f>
        <v>positive</v>
      </c>
      <c r="AE94" s="35"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6" t="str">
        <f t="shared" si="15"/>
        <v>1b</v>
      </c>
      <c r="AG94" s="36" t="str">
        <f t="shared" si="16"/>
        <v>0</v>
      </c>
      <c r="AH94" s="36" t="str">
        <f t="shared" si="23"/>
        <v>0</v>
      </c>
      <c r="AI94" s="37" t="str">
        <f t="shared" si="24"/>
        <v>I</v>
      </c>
      <c r="AJ94" s="38" t="s">
        <v>707</v>
      </c>
      <c r="AK94" s="37" t="s">
        <v>940</v>
      </c>
      <c r="AL94" s="37" t="s">
        <v>941</v>
      </c>
      <c r="AM94" s="37" t="s">
        <v>944</v>
      </c>
      <c r="AN94" s="37" t="s">
        <v>64</v>
      </c>
      <c r="AO94" s="23">
        <f t="shared" si="17"/>
        <v>1</v>
      </c>
      <c r="AP94" s="1">
        <f t="shared" si="18"/>
        <v>1</v>
      </c>
      <c r="AQ94" s="1">
        <f t="shared" si="19"/>
        <v>1</v>
      </c>
      <c r="AR94" s="1">
        <f t="shared" si="20"/>
        <v>1</v>
      </c>
      <c r="AS94" s="15">
        <f t="shared" si="21"/>
        <v>1</v>
      </c>
    </row>
    <row r="95" spans="1:45">
      <c r="A95" t="str">
        <f>'Model output'!A94</f>
        <v>TCGA-DJ-A3UV</v>
      </c>
      <c r="B95" s="33">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22"/>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output'!G94)),AND(ISNUMBER(SEARCH("2",'Model output'!G94)),NOT(ISNUMBER(SEARCH("1 of 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output'!H94="","negative",IF(OR(ISNUMBER(SEARCH("lymph node",'Model output'!H94)),ISNUMBER(SEARCH("gland",'Model output'!H94)),ISNUMBER(SEARCH("lobe",'Model output'!H94)),ISNUMBER(SEARCH("isthmus",'Model output'!H94)),ISNUMBER(SEARCH("mediastinum",'Model output'!H94)),ISNUMBER(SEARCH("Not mentioned",'Model output'!H94)), ISNUMBER(SEARCH("Not applicable",'Model output'!H94)), ISNUMBER(SEARCH("paratracheal",'Model output'!H94)),ISNUMBER(SEARCH("fibroadipose tissue",'Model output'!H94)),ISNUMBER(SEARCH("thyroid node",'Model output'!H94)),ISNUMBER(SEARCH("skeletal muscle",'Model output'!H94)),ISNUMBER(SEARCH("right",'Model output'!H94)),ISNUMBER(SEARCH("left",'Model output'!H94)),ISNUMBER(SEARCH("Not specified",'Model output'!H94))),"negative","positive"))</f>
        <v>negative</v>
      </c>
      <c r="I95">
        <f>IF(OR('Model output'!I94="",'Model output'!I94="Not answered",'Model output'!I94="Not mentioned"),"",IF(ISNUMBER('Model output'!I94),'Model output'!I94,1))</f>
        <v>1</v>
      </c>
      <c r="J95">
        <f>IF(OR('Model output'!J94="",'Model output'!J94="Not answered",'Model output'!J94="Not mentioned"),"",IF(AND(ISNUMBER('Model output'!J94),'Model output'!J94&lt;=I95),'Model output'!J94,IF(AND(ISNUMBER('Model output'!J94), 'Model output'!J94&gt;=DATE(2024,1,1)), MIN(DAY('Model output'!J94), MONTH('Model output'!J94), YEAR('Model output'!J94)), IF(ISNUMBER(SEARCH("0/",'Model output'!J94)),0,IF(ISNUMBER(SEARCH("/",'Model output'!J94)), VALUE(LEFT('Model output'!J94, SEARCH("/",'Model output'!J94)-1)),1)))))</f>
        <v>0</v>
      </c>
      <c r="K95" t="str" cm="1">
        <f t="array" ref="K95">IF(COUNT(FIND({0,1,2,3,4,5,6,7,8,9},'Model output'!K94))&gt;0,'Model output'!K94,"")</f>
        <v/>
      </c>
      <c r="L95" s="8" t="str">
        <f t="shared" si="13"/>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 type</v>
      </c>
      <c r="P95" t="str">
        <f>IF('Model output'!N94="","",'Model output'!N94)</f>
        <v>1.0 cm</v>
      </c>
      <c r="Q95" t="str">
        <f t="shared" si="14"/>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 ""))</f>
        <v>One focus</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7" t="str">
        <f>IF('Model output'!S94="","",'Model output'!S94)</f>
        <v>Not identified</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1" t="str">
        <f>IF(OR('Model output'!V94="", 'Model output'!V94="No", AND(ISERROR(SEARCH("Positive",'Model output'!V94)), ISNUMBER(SEARCH("Negative",'Model output'!V94))), AND(ISNUMBER(SEARCH("Uninvolved",'Model output'!V94)),NOT(ISNUMBER(SEARCH("margins involved",'Model output'!V94)))), ISNUMBER(SEARCH("not involved",'Model output'!V94)), ISNUMBER(SEARCH("None",'Model output'!V94)), ISNUMBER(SEARCH("Free",'Model output'!V94)), ISNUMBER(SEARCH("1 mm",'Model output'!V94)), ISNUMBER(SEARCH("0.1 CM",'Model output'!V94)), ISNUMBER(SEARCH("less than 0.2 mm",'Model output'!V94)), ISNUMBER(SEARCH("less than 0.5 mm",'Model output'!V94)), ISNUMBER(SEARCH("less than 1.0 mm",'Model output'!V94)), ISNUMBER(SEARCH("noted very close",'Model output'!V94)), ISNUMBER(SEARCH("abut",'Model output'!V94)), ISNUMBER(SEARCH("not mentioned",'Model output'!V94)), ISNUMBER(SEARCH("Cannot be assessed",'Model output'!V94)), ISNUMBER(SEARCH("Lymphocyte invasion - present",'Model output'!V94))), "negative", "positive")</f>
        <v>negative</v>
      </c>
      <c r="AE95" s="35"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6" t="str">
        <f t="shared" si="15"/>
        <v>1a</v>
      </c>
      <c r="AG95" s="36" t="str">
        <f t="shared" si="16"/>
        <v>0</v>
      </c>
      <c r="AH95" s="36" t="str">
        <f t="shared" si="23"/>
        <v>0</v>
      </c>
      <c r="AI95" s="37" t="str">
        <f t="shared" si="24"/>
        <v>I</v>
      </c>
      <c r="AJ95" s="38" t="s">
        <v>710</v>
      </c>
      <c r="AK95" s="37" t="s">
        <v>615</v>
      </c>
      <c r="AL95" s="37" t="s">
        <v>941</v>
      </c>
      <c r="AM95" s="37" t="s">
        <v>944</v>
      </c>
      <c r="AN95" s="37" t="s">
        <v>64</v>
      </c>
      <c r="AO95" s="23">
        <f t="shared" ca="1" si="17"/>
        <v>1</v>
      </c>
      <c r="AP95" s="1">
        <f t="shared" si="18"/>
        <v>1</v>
      </c>
      <c r="AQ95" s="1">
        <f t="shared" si="19"/>
        <v>1</v>
      </c>
      <c r="AR95" s="1">
        <f t="shared" si="20"/>
        <v>1</v>
      </c>
      <c r="AS95" s="15">
        <f t="shared" si="21"/>
        <v>1</v>
      </c>
    </row>
    <row r="96" spans="1:45">
      <c r="A96" t="str">
        <f>'Model output'!A95</f>
        <v>TCGA-DJ-A3UX</v>
      </c>
      <c r="B96" s="33">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22"/>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output'!G95)),AND(ISNUMBER(SEARCH("2",'Model output'!G95)),NOT(ISNUMBER(SEARCH("1 of 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output'!H95="","negative",IF(OR(ISNUMBER(SEARCH("lymph node",'Model output'!H95)),ISNUMBER(SEARCH("gland",'Model output'!H95)),ISNUMBER(SEARCH("lobe",'Model output'!H95)),ISNUMBER(SEARCH("isthmus",'Model output'!H95)),ISNUMBER(SEARCH("mediastinum",'Model output'!H95)),ISNUMBER(SEARCH("Not mentioned",'Model output'!H95)), ISNUMBER(SEARCH("Not applicable",'Model output'!H95)), ISNUMBER(SEARCH("paratracheal",'Model output'!H95)),ISNUMBER(SEARCH("fibroadipose tissue",'Model output'!H95)),ISNUMBER(SEARCH("thyroid node",'Model output'!H95)),ISNUMBER(SEARCH("skeletal muscle",'Model output'!H95)),ISNUMBER(SEARCH("right",'Model output'!H95)),ISNUMBER(SEARCH("left",'Model output'!H95)),ISNUMBER(SEARCH("Not specified",'Model output'!H95))),"negative","positive"))</f>
        <v>negative</v>
      </c>
      <c r="I96">
        <f>IF(OR('Model output'!I95="",'Model output'!I95="Not answered",'Model output'!I95="Not mentioned"),"",IF(ISNUMBER('Model output'!I95),'Model output'!I95,1))</f>
        <v>3</v>
      </c>
      <c r="J96">
        <f>IF(OR('Model output'!J95="",'Model output'!J95="Not answered",'Model output'!J95="Not mentioned"),"",IF(AND(ISNUMBER('Model output'!J95),'Model output'!J95&lt;=I96),'Model output'!J95,IF(AND(ISNUMBER('Model output'!J95), 'Model output'!J95&gt;=DATE(2024,1,1)), MIN(DAY('Model output'!J95), MONTH('Model output'!J95), YEAR('Model output'!J95)), IF(ISNUMBER(SEARCH("0/",'Model output'!J95)),0,IF(ISNUMBER(SEARCH("/",'Model output'!J95)), VALUE(LEFT('Model output'!J95, SEARCH("/",'Model output'!J95)-1)),1)))))</f>
        <v>0</v>
      </c>
      <c r="K96" t="str" cm="1">
        <f t="array" ref="K96">IF(COUNT(FIND({0,1,2,3,4,5,6,7,8,9},'Model output'!K95))&gt;0,'Model output'!K95,"")</f>
        <v/>
      </c>
      <c r="L96" s="8" t="str">
        <f t="shared" si="13"/>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
      </c>
      <c r="P96" t="str">
        <f>IF('Model output'!N95="","",'Model output'!N95)</f>
        <v>0.5 cm</v>
      </c>
      <c r="Q96" t="str">
        <f t="shared" si="14"/>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 ""))</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7"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1" t="str">
        <f>IF(OR('Model output'!V95="", 'Model output'!V95="No", AND(ISERROR(SEARCH("Positive",'Model output'!V95)), ISNUMBER(SEARCH("Negative",'Model output'!V95))), AND(ISNUMBER(SEARCH("Uninvolved",'Model output'!V95)),NOT(ISNUMBER(SEARCH("margins involved",'Model output'!V95)))), ISNUMBER(SEARCH("not involved",'Model output'!V95)), ISNUMBER(SEARCH("None",'Model output'!V95)), ISNUMBER(SEARCH("Free",'Model output'!V95)), ISNUMBER(SEARCH("1 mm",'Model output'!V95)), ISNUMBER(SEARCH("0.1 CM",'Model output'!V95)), ISNUMBER(SEARCH("less than 0.2 mm",'Model output'!V95)), ISNUMBER(SEARCH("less than 0.5 mm",'Model output'!V95)), ISNUMBER(SEARCH("less than 1.0 mm",'Model output'!V95)), ISNUMBER(SEARCH("noted very close",'Model output'!V95)), ISNUMBER(SEARCH("abut",'Model output'!V95)), ISNUMBER(SEARCH("not mentioned",'Model output'!V95)), ISNUMBER(SEARCH("Cannot be assessed",'Model output'!V95)), ISNUMBER(SEARCH("Lymphocyte invasion - present",'Model output'!V95))), "negative", "positive")</f>
        <v>negative</v>
      </c>
      <c r="AE96" s="35"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6" t="str">
        <f t="shared" si="15"/>
        <v>1a</v>
      </c>
      <c r="AG96" s="36" t="str">
        <f t="shared" si="16"/>
        <v>0</v>
      </c>
      <c r="AH96" s="36" t="str">
        <f t="shared" si="23"/>
        <v>0</v>
      </c>
      <c r="AI96" s="37" t="str">
        <f t="shared" si="24"/>
        <v>I</v>
      </c>
      <c r="AJ96" s="38" t="s">
        <v>709</v>
      </c>
      <c r="AK96" s="37" t="s">
        <v>615</v>
      </c>
      <c r="AL96" s="37" t="s">
        <v>941</v>
      </c>
      <c r="AM96" s="37" t="s">
        <v>944</v>
      </c>
      <c r="AN96" s="37" t="s">
        <v>64</v>
      </c>
      <c r="AO96" s="23">
        <f t="shared" ca="1" si="17"/>
        <v>1</v>
      </c>
      <c r="AP96" s="1">
        <f t="shared" si="18"/>
        <v>1</v>
      </c>
      <c r="AQ96" s="1">
        <f t="shared" si="19"/>
        <v>1</v>
      </c>
      <c r="AR96" s="1">
        <f t="shared" si="20"/>
        <v>1</v>
      </c>
      <c r="AS96" s="15">
        <f t="shared" si="21"/>
        <v>1</v>
      </c>
    </row>
    <row r="97" spans="1:45">
      <c r="A97" t="str">
        <f>'Model output'!A96</f>
        <v>TCGA-DJ-A3UY</v>
      </c>
      <c r="B97" s="33">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0</v>
      </c>
      <c r="F97" t="str">
        <f t="shared" si="2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output'!G96)),AND(ISNUMBER(SEARCH("2",'Model output'!G96)),NOT(ISNUMBER(SEARCH("1 of 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output'!H96="","negative",IF(OR(ISNUMBER(SEARCH("lymph node",'Model output'!H96)),ISNUMBER(SEARCH("gland",'Model output'!H96)),ISNUMBER(SEARCH("lobe",'Model output'!H96)),ISNUMBER(SEARCH("isthmus",'Model output'!H96)),ISNUMBER(SEARCH("mediastinum",'Model output'!H96)),ISNUMBER(SEARCH("Not mentioned",'Model output'!H96)), ISNUMBER(SEARCH("Not applicable",'Model output'!H96)), ISNUMBER(SEARCH("paratracheal",'Model output'!H96)),ISNUMBER(SEARCH("fibroadipose tissue",'Model output'!H96)),ISNUMBER(SEARCH("thyroid node",'Model output'!H96)),ISNUMBER(SEARCH("skeletal muscle",'Model output'!H96)),ISNUMBER(SEARCH("right",'Model output'!H96)),ISNUMBER(SEARCH("left",'Model output'!H96)),ISNUMBER(SEARCH("Not specified",'Model output'!H96))),"negative","positive"))</f>
        <v>negative</v>
      </c>
      <c r="I97" t="str">
        <f>IF(OR('Model output'!I96="",'Model output'!I96="Not answered",'Model output'!I96="Not mentioned"),"",IF(ISNUMBER('Model output'!I96),'Model output'!I96,1))</f>
        <v/>
      </c>
      <c r="J97" t="str">
        <f>IF(OR('Model output'!J96="",'Model output'!J96="Not answered",'Model output'!J96="Not mentioned"),"",IF(AND(ISNUMBER('Model output'!J96),'Model output'!J96&lt;=I97),'Model output'!J96,IF(AND(ISNUMBER('Model output'!J96), 'Model output'!J96&gt;=DATE(2024,1,1)), MIN(DAY('Model output'!J96), MONTH('Model output'!J96), YEAR('Model output'!J96)), IF(ISNUMBER(SEARCH("0/",'Model output'!J96)),0,IF(ISNUMBER(SEARCH("/",'Model output'!J96)), VALUE(LEFT('Model output'!J96, SEARCH("/",'Model output'!J96)-1)),1)))))</f>
        <v/>
      </c>
      <c r="K97" t="str" cm="1">
        <f t="array" ref="K97">IF(COUNT(FIND({0,1,2,3,4,5,6,7,8,9},'Model output'!K96))&gt;0,'Model output'!K96,"")</f>
        <v/>
      </c>
      <c r="L97" s="8" t="str">
        <f t="shared" si="13"/>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
      </c>
      <c r="P97" t="str">
        <f>IF('Model output'!N96="","",'Model output'!N96)</f>
        <v>1.2 cm</v>
      </c>
      <c r="Q97" t="str">
        <f t="shared" si="14"/>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 ""))</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7"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1" t="str">
        <f>IF(OR('Model output'!V96="", 'Model output'!V96="No", AND(ISERROR(SEARCH("Positive",'Model output'!V96)), ISNUMBER(SEARCH("Negative",'Model output'!V96))), AND(ISNUMBER(SEARCH("Uninvolved",'Model output'!V96)),NOT(ISNUMBER(SEARCH("margins involved",'Model output'!V96)))), ISNUMBER(SEARCH("not involved",'Model output'!V96)), ISNUMBER(SEARCH("None",'Model output'!V96)), ISNUMBER(SEARCH("Free",'Model output'!V96)), ISNUMBER(SEARCH("1 mm",'Model output'!V96)), ISNUMBER(SEARCH("0.1 CM",'Model output'!V96)), ISNUMBER(SEARCH("less than 0.2 mm",'Model output'!V96)), ISNUMBER(SEARCH("less than 0.5 mm",'Model output'!V96)), ISNUMBER(SEARCH("less than 1.0 mm",'Model output'!V96)), ISNUMBER(SEARCH("noted very close",'Model output'!V96)), ISNUMBER(SEARCH("abut",'Model output'!V96)), ISNUMBER(SEARCH("not mentioned",'Model output'!V96)), ISNUMBER(SEARCH("Cannot be assessed",'Model output'!V96)), ISNUMBER(SEARCH("Lymphocyte invasion - present",'Model output'!V96))), "negative", "positive")</f>
        <v>negative</v>
      </c>
      <c r="AE97" s="35"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6" t="str">
        <f t="shared" si="15"/>
        <v>1b</v>
      </c>
      <c r="AG97" s="36" t="str">
        <f t="shared" si="16"/>
        <v>0</v>
      </c>
      <c r="AH97" s="36" t="str">
        <f t="shared" si="23"/>
        <v>0</v>
      </c>
      <c r="AI97" s="37" t="str">
        <f t="shared" si="24"/>
        <v>I</v>
      </c>
      <c r="AJ97" s="38" t="s">
        <v>709</v>
      </c>
      <c r="AK97" s="37" t="s">
        <v>940</v>
      </c>
      <c r="AL97" s="37" t="s">
        <v>944</v>
      </c>
      <c r="AM97" s="37" t="s">
        <v>944</v>
      </c>
      <c r="AN97" s="37" t="s">
        <v>64</v>
      </c>
      <c r="AO97" s="23">
        <f t="shared" ca="1" si="17"/>
        <v>1</v>
      </c>
      <c r="AP97" s="1">
        <f t="shared" si="18"/>
        <v>1</v>
      </c>
      <c r="AQ97" s="1">
        <f t="shared" si="19"/>
        <v>1</v>
      </c>
      <c r="AR97" s="1">
        <f t="shared" si="20"/>
        <v>1</v>
      </c>
      <c r="AS97" s="15">
        <f t="shared" si="21"/>
        <v>1</v>
      </c>
    </row>
    <row r="98" spans="1:45">
      <c r="A98" t="str">
        <f>'Model output'!A97</f>
        <v>TCGA-DJ-A3UZ</v>
      </c>
      <c r="B98" s="33">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1</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22"/>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output'!G97)),AND(ISNUMBER(SEARCH("2",'Model output'!G97)),NOT(ISNUMBER(SEARCH("1 of 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output'!H97="","negative",IF(OR(ISNUMBER(SEARCH("lymph node",'Model output'!H97)),ISNUMBER(SEARCH("gland",'Model output'!H97)),ISNUMBER(SEARCH("lobe",'Model output'!H97)),ISNUMBER(SEARCH("isthmus",'Model output'!H97)),ISNUMBER(SEARCH("mediastinum",'Model output'!H97)),ISNUMBER(SEARCH("Not mentioned",'Model output'!H97)), ISNUMBER(SEARCH("Not applicable",'Model output'!H97)), ISNUMBER(SEARCH("paratracheal",'Model output'!H97)),ISNUMBER(SEARCH("fibroadipose tissue",'Model output'!H97)),ISNUMBER(SEARCH("thyroid node",'Model output'!H97)),ISNUMBER(SEARCH("skeletal muscle",'Model output'!H97)),ISNUMBER(SEARCH("right",'Model output'!H97)),ISNUMBER(SEARCH("left",'Model output'!H97)),ISNUMBER(SEARCH("Not specified",'Model output'!H97))),"negative","positive"))</f>
        <v>negative</v>
      </c>
      <c r="I98">
        <f>IF(OR('Model output'!I97="",'Model output'!I97="Not answered",'Model output'!I97="Not mentioned"),"",IF(ISNUMBER('Model output'!I97),'Model output'!I97,1))</f>
        <v>2</v>
      </c>
      <c r="J98">
        <f>IF(OR('Model output'!J97="",'Model output'!J97="Not answered",'Model output'!J97="Not mentioned"),"",IF(AND(ISNUMBER('Model output'!J97),'Model output'!J97&lt;=I98),'Model output'!J97,IF(AND(ISNUMBER('Model output'!J97), 'Model output'!J97&gt;=DATE(2024,1,1)), MIN(DAY('Model output'!J97), MONTH('Model output'!J97), YEAR('Model output'!J97)), IF(ISNUMBER(SEARCH("0/",'Model output'!J97)),0,IF(ISNUMBER(SEARCH("/",'Model output'!J97)), VALUE(LEFT('Model output'!J97, SEARCH("/",'Model output'!J97)-1)),1)))))</f>
        <v>0</v>
      </c>
      <c r="K98" t="str" cm="1">
        <f t="array" ref="K98">IF(COUNT(FIND({0,1,2,3,4,5,6,7,8,9},'Model output'!K97))&gt;0,'Model output'!K97,"")</f>
        <v/>
      </c>
      <c r="L98" s="8" t="str">
        <f t="shared" si="13"/>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classical and microcarcinoma</v>
      </c>
      <c r="P98" t="str">
        <f>IF('Model output'!N97="","",'Model output'!N97)</f>
        <v>1.1 cm</v>
      </c>
      <c r="Q98" t="str">
        <f t="shared" si="14"/>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 ""))</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7"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1" t="str">
        <f>IF(OR('Model output'!V97="", 'Model output'!V97="No", AND(ISERROR(SEARCH("Positive",'Model output'!V97)), ISNUMBER(SEARCH("Negative",'Model output'!V97))), AND(ISNUMBER(SEARCH("Uninvolved",'Model output'!V97)),NOT(ISNUMBER(SEARCH("margins involved",'Model output'!V97)))), ISNUMBER(SEARCH("not involved",'Model output'!V97)), ISNUMBER(SEARCH("None",'Model output'!V97)), ISNUMBER(SEARCH("Free",'Model output'!V97)), ISNUMBER(SEARCH("1 mm",'Model output'!V97)), ISNUMBER(SEARCH("0.1 CM",'Model output'!V97)), ISNUMBER(SEARCH("less than 0.2 mm",'Model output'!V97)), ISNUMBER(SEARCH("less than 0.5 mm",'Model output'!V97)), ISNUMBER(SEARCH("less than 1.0 mm",'Model output'!V97)), ISNUMBER(SEARCH("noted very close",'Model output'!V97)), ISNUMBER(SEARCH("abut",'Model output'!V97)), ISNUMBER(SEARCH("not mentioned",'Model output'!V97)), ISNUMBER(SEARCH("Cannot be assessed",'Model output'!V97)), ISNUMBER(SEARCH("Lymphocyte invasion - present",'Model output'!V97))), "negative", "positive")</f>
        <v>negative</v>
      </c>
      <c r="AE98" s="35"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6" t="str">
        <f t="shared" si="15"/>
        <v>1b</v>
      </c>
      <c r="AG98" s="36" t="str">
        <f t="shared" si="16"/>
        <v>0</v>
      </c>
      <c r="AH98" s="36" t="str">
        <f t="shared" si="23"/>
        <v>0</v>
      </c>
      <c r="AI98" s="37" t="str">
        <f t="shared" si="24"/>
        <v>I</v>
      </c>
      <c r="AJ98" s="38" t="s">
        <v>710</v>
      </c>
      <c r="AK98" s="37" t="s">
        <v>940</v>
      </c>
      <c r="AL98" s="37" t="s">
        <v>941</v>
      </c>
      <c r="AM98" s="37" t="s">
        <v>944</v>
      </c>
      <c r="AN98" s="37" t="s">
        <v>64</v>
      </c>
      <c r="AO98" s="23">
        <f t="shared" ca="1" si="17"/>
        <v>1</v>
      </c>
      <c r="AP98" s="1">
        <f t="shared" si="18"/>
        <v>1</v>
      </c>
      <c r="AQ98" s="1">
        <f t="shared" si="19"/>
        <v>1</v>
      </c>
      <c r="AR98" s="1">
        <f t="shared" si="20"/>
        <v>1</v>
      </c>
      <c r="AS98" s="15">
        <f t="shared" si="21"/>
        <v>1</v>
      </c>
    </row>
    <row r="99" spans="1:45">
      <c r="A99" t="str">
        <f>'Model output'!A98</f>
        <v>TCGA-DJ-A3V2</v>
      </c>
      <c r="B99" s="33">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2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output'!G98)),AND(ISNUMBER(SEARCH("2",'Model output'!G98)),NOT(ISNUMBER(SEARCH("1 of 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central</v>
      </c>
      <c r="H99" t="str">
        <f>IF('Model output'!H98="","negative",IF(OR(ISNUMBER(SEARCH("lymph node",'Model output'!H98)),ISNUMBER(SEARCH("gland",'Model output'!H98)),ISNUMBER(SEARCH("lobe",'Model output'!H98)),ISNUMBER(SEARCH("isthmus",'Model output'!H98)),ISNUMBER(SEARCH("mediastinum",'Model output'!H98)),ISNUMBER(SEARCH("Not mentioned",'Model output'!H98)), ISNUMBER(SEARCH("Not applicable",'Model output'!H98)), ISNUMBER(SEARCH("paratracheal",'Model output'!H98)),ISNUMBER(SEARCH("fibroadipose tissue",'Model output'!H98)),ISNUMBER(SEARCH("thyroid node",'Model output'!H98)),ISNUMBER(SEARCH("skeletal muscle",'Model output'!H98)),ISNUMBER(SEARCH("right",'Model output'!H98)),ISNUMBER(SEARCH("left",'Model output'!H98)),ISNUMBER(SEARCH("Not specified",'Model output'!H98))),"negative","positive"))</f>
        <v>negative</v>
      </c>
      <c r="I99">
        <f>IF(OR('Model output'!I98="",'Model output'!I98="Not answered",'Model output'!I98="Not mentioned"),"",IF(ISNUMBER('Model output'!I98),'Model output'!I98,1))</f>
        <v>4</v>
      </c>
      <c r="J99">
        <f>IF(OR('Model output'!J98="",'Model output'!J98="Not answered",'Model output'!J98="Not mentioned"),"",IF(AND(ISNUMBER('Model output'!J98),'Model output'!J98&lt;=I99),'Model output'!J98,IF(AND(ISNUMBER('Model output'!J98), 'Model output'!J98&gt;=DATE(2024,1,1)), MIN(DAY('Model output'!J98), MONTH('Model output'!J98), YEAR('Model output'!J98)), IF(ISNUMBER(SEARCH("0/",'Model output'!J98)),0,IF(ISNUMBER(SEARCH("/",'Model output'!J98)), VALUE(LEFT('Model output'!J98, SEARCH("/",'Model output'!J98)-1)),1)))))</f>
        <v>1</v>
      </c>
      <c r="K99" t="str" cm="1">
        <f t="array" ref="K99">IF(COUNT(FIND({0,1,2,3,4,5,6,7,8,9},'Model output'!K98))&gt;0,'Model output'!K98,"")</f>
        <v>0.9 cm</v>
      </c>
      <c r="L99" s="8" t="str">
        <f t="shared" si="13"/>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Classical type</v>
      </c>
      <c r="P99" t="str">
        <f>IF('Model output'!N98="","",'Model output'!N98)</f>
        <v>2.1 cm</v>
      </c>
      <c r="Q99" t="str">
        <f t="shared" si="14"/>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2</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 ""))</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7"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1" t="str">
        <f>IF(OR('Model output'!V98="", 'Model output'!V98="No", AND(ISERROR(SEARCH("Positive",'Model output'!V98)), ISNUMBER(SEARCH("Negative",'Model output'!V98))), AND(ISNUMBER(SEARCH("Uninvolved",'Model output'!V98)),NOT(ISNUMBER(SEARCH("margins involved",'Model output'!V98)))), ISNUMBER(SEARCH("not involved",'Model output'!V98)), ISNUMBER(SEARCH("None",'Model output'!V98)), ISNUMBER(SEARCH("Free",'Model output'!V98)), ISNUMBER(SEARCH("1 mm",'Model output'!V98)), ISNUMBER(SEARCH("0.1 CM",'Model output'!V98)), ISNUMBER(SEARCH("less than 0.2 mm",'Model output'!V98)), ISNUMBER(SEARCH("less than 0.5 mm",'Model output'!V98)), ISNUMBER(SEARCH("less than 1.0 mm",'Model output'!V98)), ISNUMBER(SEARCH("noted very close",'Model output'!V98)), ISNUMBER(SEARCH("abut",'Model output'!V98)), ISNUMBER(SEARCH("not mentioned",'Model output'!V98)), ISNUMBER(SEARCH("Cannot be assessed",'Model output'!V98)), ISNUMBER(SEARCH("Lymphocyte invasion - present",'Model output'!V98))), "negative", "positive")</f>
        <v>negative</v>
      </c>
      <c r="AE99" s="35"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6" t="str">
        <f t="shared" si="15"/>
        <v>2</v>
      </c>
      <c r="AG99" s="36" t="str">
        <f t="shared" si="16"/>
        <v>1a</v>
      </c>
      <c r="AH99" s="36" t="str">
        <f t="shared" si="23"/>
        <v>0</v>
      </c>
      <c r="AI99" s="37" t="str">
        <f t="shared" si="24"/>
        <v>I</v>
      </c>
      <c r="AJ99" s="38" t="s">
        <v>710</v>
      </c>
      <c r="AK99" s="37" t="s">
        <v>943</v>
      </c>
      <c r="AL99" s="37" t="s">
        <v>615</v>
      </c>
      <c r="AM99" s="37" t="s">
        <v>944</v>
      </c>
      <c r="AN99" s="37" t="s">
        <v>64</v>
      </c>
      <c r="AO99" s="23">
        <f t="shared" ca="1" si="17"/>
        <v>1</v>
      </c>
      <c r="AP99" s="1">
        <f t="shared" si="18"/>
        <v>1</v>
      </c>
      <c r="AQ99" s="1">
        <f t="shared" si="19"/>
        <v>1</v>
      </c>
      <c r="AR99" s="1">
        <f t="shared" si="20"/>
        <v>1</v>
      </c>
      <c r="AS99" s="15">
        <f t="shared" si="21"/>
        <v>1</v>
      </c>
    </row>
    <row r="100" spans="1:45">
      <c r="A100" t="str">
        <f>'Model output'!A99</f>
        <v>TCGA-DJ-A3V3</v>
      </c>
      <c r="B100" s="33">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0</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22"/>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output'!G99)),AND(ISNUMBER(SEARCH("2",'Model output'!G99)),NOT(ISNUMBER(SEARCH("1 of 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output'!H99="","negative",IF(OR(ISNUMBER(SEARCH("lymph node",'Model output'!H99)),ISNUMBER(SEARCH("gland",'Model output'!H99)),ISNUMBER(SEARCH("lobe",'Model output'!H99)),ISNUMBER(SEARCH("isthmus",'Model output'!H99)),ISNUMBER(SEARCH("mediastinum",'Model output'!H99)),ISNUMBER(SEARCH("Not mentioned",'Model output'!H99)), ISNUMBER(SEARCH("Not applicable",'Model output'!H99)), ISNUMBER(SEARCH("paratracheal",'Model output'!H99)),ISNUMBER(SEARCH("fibroadipose tissue",'Model output'!H99)),ISNUMBER(SEARCH("thyroid node",'Model output'!H99)),ISNUMBER(SEARCH("skeletal muscle",'Model output'!H99)),ISNUMBER(SEARCH("right",'Model output'!H99)),ISNUMBER(SEARCH("left",'Model output'!H99)),ISNUMBER(SEARCH("Not specified",'Model output'!H99))),"negative","positive"))</f>
        <v>negative</v>
      </c>
      <c r="I100">
        <f>IF(OR('Model output'!I99="",'Model output'!I99="Not answered",'Model output'!I99="Not mentioned"),"",IF(ISNUMBER('Model output'!I99),'Model output'!I99,1))</f>
        <v>14</v>
      </c>
      <c r="J100">
        <f>IF(OR('Model output'!J99="",'Model output'!J99="Not answered",'Model output'!J99="Not mentioned"),"",IF(AND(ISNUMBER('Model output'!J99),'Model output'!J99&lt;=I100),'Model output'!J99,IF(AND(ISNUMBER('Model output'!J99), 'Model output'!J99&gt;=DATE(2024,1,1)), MIN(DAY('Model output'!J99), MONTH('Model output'!J99), YEAR('Model output'!J99)), IF(ISNUMBER(SEARCH("0/",'Model output'!J99)),0,IF(ISNUMBER(SEARCH("/",'Model output'!J99)), VALUE(LEFT('Model output'!J99, SEARCH("/",'Model output'!J99)-1)),1)))))</f>
        <v>0</v>
      </c>
      <c r="K100" t="str" cm="1">
        <f t="array" ref="K100">IF(COUNT(FIND({0,1,2,3,4,5,6,7,8,9},'Model output'!K99))&gt;0,'Model output'!K99,"")</f>
        <v/>
      </c>
      <c r="L100" s="8" t="str">
        <f t="shared" si="13"/>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
      </c>
      <c r="P100" t="str">
        <f>IF('Model output'!N99="","",'Model output'!N99)</f>
        <v>2.4 cm</v>
      </c>
      <c r="Q100" t="str">
        <f t="shared" si="14"/>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 ""))</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7"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1" t="str">
        <f>IF(OR('Model output'!V99="", 'Model output'!V99="No", AND(ISERROR(SEARCH("Positive",'Model output'!V99)), ISNUMBER(SEARCH("Negative",'Model output'!V99))), AND(ISNUMBER(SEARCH("Uninvolved",'Model output'!V99)),NOT(ISNUMBER(SEARCH("margins involved",'Model output'!V99)))), ISNUMBER(SEARCH("not involved",'Model output'!V99)), ISNUMBER(SEARCH("None",'Model output'!V99)), ISNUMBER(SEARCH("Free",'Model output'!V99)), ISNUMBER(SEARCH("1 mm",'Model output'!V99)), ISNUMBER(SEARCH("0.1 CM",'Model output'!V99)), ISNUMBER(SEARCH("less than 0.2 mm",'Model output'!V99)), ISNUMBER(SEARCH("less than 0.5 mm",'Model output'!V99)), ISNUMBER(SEARCH("less than 1.0 mm",'Model output'!V99)), ISNUMBER(SEARCH("noted very close",'Model output'!V99)), ISNUMBER(SEARCH("abut",'Model output'!V99)), ISNUMBER(SEARCH("not mentioned",'Model output'!V99)), ISNUMBER(SEARCH("Cannot be assessed",'Model output'!V99)), ISNUMBER(SEARCH("Lymphocyte invasion - present",'Model output'!V99))), "negative", "positive")</f>
        <v>negative</v>
      </c>
      <c r="AE100" s="35"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6" t="str">
        <f t="shared" si="15"/>
        <v>2</v>
      </c>
      <c r="AG100" s="36" t="str">
        <f t="shared" si="16"/>
        <v>0</v>
      </c>
      <c r="AH100" s="36" t="str">
        <f t="shared" si="23"/>
        <v>0</v>
      </c>
      <c r="AI100" s="37" t="str">
        <f t="shared" si="24"/>
        <v>I</v>
      </c>
      <c r="AJ100" s="38" t="s">
        <v>709</v>
      </c>
      <c r="AK100" s="37" t="s">
        <v>943</v>
      </c>
      <c r="AL100" s="37" t="s">
        <v>941</v>
      </c>
      <c r="AM100" s="37" t="s">
        <v>944</v>
      </c>
      <c r="AN100" s="37" t="s">
        <v>64</v>
      </c>
      <c r="AO100" s="23">
        <f t="shared" ca="1" si="17"/>
        <v>1</v>
      </c>
      <c r="AP100" s="1">
        <f t="shared" si="18"/>
        <v>1</v>
      </c>
      <c r="AQ100" s="1">
        <f t="shared" si="19"/>
        <v>1</v>
      </c>
      <c r="AR100" s="1">
        <f t="shared" si="20"/>
        <v>1</v>
      </c>
      <c r="AS100" s="15">
        <f t="shared" si="21"/>
        <v>1</v>
      </c>
    </row>
    <row r="101" spans="1:45">
      <c r="A101" t="str">
        <f>'Model output'!A100</f>
        <v>TCGA-DJ-A3V5</v>
      </c>
      <c r="B101" s="33">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22"/>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output'!G100)),AND(ISNUMBER(SEARCH("2",'Model output'!G100)),NOT(ISNUMBER(SEARCH("1 of 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output'!H100="","negative",IF(OR(ISNUMBER(SEARCH("lymph node",'Model output'!H100)),ISNUMBER(SEARCH("gland",'Model output'!H100)),ISNUMBER(SEARCH("lobe",'Model output'!H100)),ISNUMBER(SEARCH("isthmus",'Model output'!H100)),ISNUMBER(SEARCH("mediastinum",'Model output'!H100)),ISNUMBER(SEARCH("Not mentioned",'Model output'!H100)), ISNUMBER(SEARCH("Not applicable",'Model output'!H100)), ISNUMBER(SEARCH("paratracheal",'Model output'!H100)),ISNUMBER(SEARCH("fibroadipose tissue",'Model output'!H100)),ISNUMBER(SEARCH("thyroid node",'Model output'!H100)),ISNUMBER(SEARCH("skeletal muscle",'Model output'!H100)),ISNUMBER(SEARCH("right",'Model output'!H100)),ISNUMBER(SEARCH("left",'Model output'!H100)),ISNUMBER(SEARCH("Not specified",'Model output'!H100))),"negative","positive"))</f>
        <v>negative</v>
      </c>
      <c r="I101">
        <f>IF(OR('Model output'!I100="",'Model output'!I100="Not answered",'Model output'!I100="Not mentioned"),"",IF(ISNUMBER('Model output'!I100),'Model output'!I100,1))</f>
        <v>1</v>
      </c>
      <c r="J101">
        <f>IF(OR('Model output'!J100="",'Model output'!J100="Not answered",'Model output'!J100="Not mentioned"),"",IF(AND(ISNUMBER('Model output'!J100),'Model output'!J100&lt;=I101),'Model output'!J100,IF(AND(ISNUMBER('Model output'!J100), 'Model output'!J100&gt;=DATE(2024,1,1)), MIN(DAY('Model output'!J100), MONTH('Model output'!J100), YEAR('Model output'!J100)), IF(ISNUMBER(SEARCH("0/",'Model output'!J100)),0,IF(ISNUMBER(SEARCH("/",'Model output'!J100)), VALUE(LEFT('Model output'!J100, SEARCH("/",'Model output'!J100)-1)),1)))))</f>
        <v>0</v>
      </c>
      <c r="K101" t="str" cm="1">
        <f t="array" ref="K101">IF(COUNT(FIND({0,1,2,3,4,5,6,7,8,9},'Model output'!K100))&gt;0,'Model output'!K100,"")</f>
        <v/>
      </c>
      <c r="L101" s="8" t="str">
        <f t="shared" si="13"/>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 variant</v>
      </c>
      <c r="P101" t="str">
        <f>IF('Model output'!N100="","",'Model output'!N100)</f>
        <v>1.4 cm</v>
      </c>
      <c r="Q101" t="str">
        <f t="shared" si="14"/>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 ""))</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7"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1" t="str">
        <f>IF(OR('Model output'!V100="", 'Model output'!V100="No", AND(ISERROR(SEARCH("Positive",'Model output'!V100)), ISNUMBER(SEARCH("Negative",'Model output'!V100))), AND(ISNUMBER(SEARCH("Uninvolved",'Model output'!V100)),NOT(ISNUMBER(SEARCH("margins involved",'Model output'!V100)))), ISNUMBER(SEARCH("not involved",'Model output'!V100)), ISNUMBER(SEARCH("None",'Model output'!V100)), ISNUMBER(SEARCH("Free",'Model output'!V100)), ISNUMBER(SEARCH("1 mm",'Model output'!V100)), ISNUMBER(SEARCH("0.1 CM",'Model output'!V100)), ISNUMBER(SEARCH("less than 0.2 mm",'Model output'!V100)), ISNUMBER(SEARCH("less than 0.5 mm",'Model output'!V100)), ISNUMBER(SEARCH("less than 1.0 mm",'Model output'!V100)), ISNUMBER(SEARCH("noted very close",'Model output'!V100)), ISNUMBER(SEARCH("abut",'Model output'!V100)), ISNUMBER(SEARCH("not mentioned",'Model output'!V100)), ISNUMBER(SEARCH("Cannot be assessed",'Model output'!V100)), ISNUMBER(SEARCH("Lymphocyte invasion - present",'Model output'!V100))), "negative", "positive")</f>
        <v>positive</v>
      </c>
      <c r="AE101" s="35"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6" t="str">
        <f t="shared" si="15"/>
        <v>1b</v>
      </c>
      <c r="AG101" s="36" t="str">
        <f t="shared" si="16"/>
        <v>0</v>
      </c>
      <c r="AH101" s="36" t="str">
        <f t="shared" si="23"/>
        <v>0</v>
      </c>
      <c r="AI101" s="37" t="str">
        <f t="shared" si="24"/>
        <v>I</v>
      </c>
      <c r="AJ101" s="38" t="s">
        <v>707</v>
      </c>
      <c r="AK101" s="37" t="s">
        <v>940</v>
      </c>
      <c r="AL101" s="37" t="s">
        <v>941</v>
      </c>
      <c r="AM101" s="37" t="s">
        <v>944</v>
      </c>
      <c r="AN101" s="37" t="s">
        <v>64</v>
      </c>
      <c r="AO101" s="23">
        <f t="shared" si="17"/>
        <v>1</v>
      </c>
      <c r="AP101" s="1">
        <f t="shared" si="18"/>
        <v>1</v>
      </c>
      <c r="AQ101" s="1">
        <f t="shared" si="19"/>
        <v>1</v>
      </c>
      <c r="AR101" s="1">
        <f t="shared" si="20"/>
        <v>1</v>
      </c>
      <c r="AS101" s="15">
        <f t="shared" si="21"/>
        <v>1</v>
      </c>
    </row>
    <row r="102" spans="1:45">
      <c r="A102" t="str">
        <f>'Model output'!A101</f>
        <v>TCGA-DJ-A3V6</v>
      </c>
      <c r="B102" s="33">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22"/>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output'!G101)),AND(ISNUMBER(SEARCH("2",'Model output'!G101)),NOT(ISNUMBER(SEARCH("1 of 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output'!H101="","negative",IF(OR(ISNUMBER(SEARCH("lymph node",'Model output'!H101)),ISNUMBER(SEARCH("gland",'Model output'!H101)),ISNUMBER(SEARCH("lobe",'Model output'!H101)),ISNUMBER(SEARCH("isthmus",'Model output'!H101)),ISNUMBER(SEARCH("mediastinum",'Model output'!H101)),ISNUMBER(SEARCH("Not mentioned",'Model output'!H101)), ISNUMBER(SEARCH("Not applicable",'Model output'!H101)), ISNUMBER(SEARCH("paratracheal",'Model output'!H101)),ISNUMBER(SEARCH("fibroadipose tissue",'Model output'!H101)),ISNUMBER(SEARCH("thyroid node",'Model output'!H101)),ISNUMBER(SEARCH("skeletal muscle",'Model output'!H101)),ISNUMBER(SEARCH("right",'Model output'!H101)),ISNUMBER(SEARCH("left",'Model output'!H101)),ISNUMBER(SEARCH("Not specified",'Model output'!H101))),"negative","positive"))</f>
        <v>negative</v>
      </c>
      <c r="I102" t="str">
        <f>IF(OR('Model output'!I101="",'Model output'!I101="Not answered",'Model output'!I101="Not mentioned"),"",IF(ISNUMBER('Model output'!I101),'Model output'!I101,1))</f>
        <v/>
      </c>
      <c r="J102" t="str">
        <f>IF(OR('Model output'!J101="",'Model output'!J101="Not answered",'Model output'!J101="Not mentioned"),"",IF(AND(ISNUMBER('Model output'!J101),'Model output'!J101&lt;=I102),'Model output'!J101,IF(AND(ISNUMBER('Model output'!J101), 'Model output'!J101&gt;=DATE(2024,1,1)), MIN(DAY('Model output'!J101), MONTH('Model output'!J101), YEAR('Model output'!J101)), IF(ISNUMBER(SEARCH("0/",'Model output'!J101)),0,IF(ISNUMBER(SEARCH("/",'Model output'!J101)), VALUE(LEFT('Model output'!J101, SEARCH("/",'Model output'!J101)-1)),1)))))</f>
        <v/>
      </c>
      <c r="K102" t="str" cm="1">
        <f t="array" ref="K102">IF(COUNT(FIND({0,1,2,3,4,5,6,7,8,9},'Model output'!K101))&gt;0,'Model output'!K101,"")</f>
        <v/>
      </c>
      <c r="L102" s="8" t="str">
        <f t="shared" si="13"/>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 variant</v>
      </c>
      <c r="P102" t="str">
        <f>IF('Model output'!N101="","",'Model output'!N101)</f>
        <v>1.8 cm</v>
      </c>
      <c r="Q102" t="str">
        <f t="shared" si="14"/>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 ""))</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7"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1" t="str">
        <f>IF(OR('Model output'!V101="", 'Model output'!V101="No", AND(ISERROR(SEARCH("Positive",'Model output'!V101)), ISNUMBER(SEARCH("Negative",'Model output'!V101))), AND(ISNUMBER(SEARCH("Uninvolved",'Model output'!V101)),NOT(ISNUMBER(SEARCH("margins involved",'Model output'!V101)))), ISNUMBER(SEARCH("not involved",'Model output'!V101)), ISNUMBER(SEARCH("None",'Model output'!V101)), ISNUMBER(SEARCH("Free",'Model output'!V101)), ISNUMBER(SEARCH("1 mm",'Model output'!V101)), ISNUMBER(SEARCH("0.1 CM",'Model output'!V101)), ISNUMBER(SEARCH("less than 0.2 mm",'Model output'!V101)), ISNUMBER(SEARCH("less than 0.5 mm",'Model output'!V101)), ISNUMBER(SEARCH("less than 1.0 mm",'Model output'!V101)), ISNUMBER(SEARCH("noted very close",'Model output'!V101)), ISNUMBER(SEARCH("abut",'Model output'!V101)), ISNUMBER(SEARCH("not mentioned",'Model output'!V101)), ISNUMBER(SEARCH("Cannot be assessed",'Model output'!V101)), ISNUMBER(SEARCH("Lymphocyte invasion - present",'Model output'!V101))), "negative", "positive")</f>
        <v>negative</v>
      </c>
      <c r="AE102" s="35"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6" t="str">
        <f t="shared" si="15"/>
        <v>1b</v>
      </c>
      <c r="AG102" s="36" t="str">
        <f t="shared" si="16"/>
        <v>0</v>
      </c>
      <c r="AH102" s="36" t="str">
        <f t="shared" si="23"/>
        <v>0</v>
      </c>
      <c r="AI102" s="37" t="str">
        <f t="shared" si="24"/>
        <v>I</v>
      </c>
      <c r="AJ102" s="38" t="s">
        <v>710</v>
      </c>
      <c r="AK102" s="37" t="s">
        <v>940</v>
      </c>
      <c r="AL102" s="37" t="s">
        <v>944</v>
      </c>
      <c r="AM102" s="37" t="s">
        <v>944</v>
      </c>
      <c r="AN102" s="37" t="s">
        <v>64</v>
      </c>
      <c r="AO102" s="23">
        <f t="shared" ca="1" si="17"/>
        <v>1</v>
      </c>
      <c r="AP102" s="1">
        <f t="shared" si="18"/>
        <v>1</v>
      </c>
      <c r="AQ102" s="1">
        <f t="shared" si="19"/>
        <v>1</v>
      </c>
      <c r="AR102" s="1">
        <f t="shared" si="20"/>
        <v>1</v>
      </c>
      <c r="AS102" s="15">
        <f t="shared" si="21"/>
        <v>1</v>
      </c>
    </row>
    <row r="103" spans="1:45">
      <c r="A103" t="str">
        <f>'Model output'!A102</f>
        <v>TCGA-DJ-A3V8</v>
      </c>
      <c r="B103" s="33">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2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output'!G102)),AND(ISNUMBER(SEARCH("2",'Model output'!G102)),NOT(ISNUMBER(SEARCH("1 of 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output'!H102="","negative",IF(OR(ISNUMBER(SEARCH("lymph node",'Model output'!H102)),ISNUMBER(SEARCH("gland",'Model output'!H102)),ISNUMBER(SEARCH("lobe",'Model output'!H102)),ISNUMBER(SEARCH("isthmus",'Model output'!H102)),ISNUMBER(SEARCH("mediastinum",'Model output'!H102)),ISNUMBER(SEARCH("Not mentioned",'Model output'!H102)), ISNUMBER(SEARCH("Not applicable",'Model output'!H102)), ISNUMBER(SEARCH("paratracheal",'Model output'!H102)),ISNUMBER(SEARCH("fibroadipose tissue",'Model output'!H102)),ISNUMBER(SEARCH("thyroid node",'Model output'!H102)),ISNUMBER(SEARCH("skeletal muscle",'Model output'!H102)),ISNUMBER(SEARCH("right",'Model output'!H102)),ISNUMBER(SEARCH("left",'Model output'!H102)),ISNUMBER(SEARCH("Not specified",'Model output'!H102))),"negative","positive"))</f>
        <v>negative</v>
      </c>
      <c r="I103">
        <f>IF(OR('Model output'!I102="",'Model output'!I102="Not answered",'Model output'!I102="Not mentioned"),"",IF(ISNUMBER('Model output'!I102),'Model output'!I102,1))</f>
        <v>10</v>
      </c>
      <c r="J103">
        <f>IF(OR('Model output'!J102="",'Model output'!J102="Not answered",'Model output'!J102="Not mentioned"),"",IF(AND(ISNUMBER('Model output'!J102),'Model output'!J102&lt;=I103),'Model output'!J102,IF(AND(ISNUMBER('Model output'!J102), 'Model output'!J102&gt;=DATE(2024,1,1)), MIN(DAY('Model output'!J102), MONTH('Model output'!J102), YEAR('Model output'!J102)), IF(ISNUMBER(SEARCH("0/",'Model output'!J102)),0,IF(ISNUMBER(SEARCH("/",'Model output'!J102)), VALUE(LEFT('Model output'!J102, SEARCH("/",'Model output'!J102)-1)),1)))))</f>
        <v>2</v>
      </c>
      <c r="K103" t="str" cm="1">
        <f t="array" ref="K103">IF(COUNT(FIND({0,1,2,3,4,5,6,7,8,9},'Model output'!K102))&gt;0,'Model output'!K102,"")</f>
        <v/>
      </c>
      <c r="L103" s="8" t="str">
        <f t="shared" si="13"/>
        <v/>
      </c>
      <c r="M103" t="str" cm="1">
        <f t="array" ref="M103">IF(L103="","",IF(ISNUMBER(SEARCH("cm",L103)),MAX(VALUE(SUBSTITUTE(_xlfn.FILTERXML("&lt;t&gt;&lt;s&gt;"&amp;SUBSTITUTE(L103,",","&lt;/s&gt;&lt;s&gt;")&amp;"&lt;/s&gt;&lt;/t&gt;","//s"),"cm",""))),MAX(VALUE(SUBSTITUTE(_xlfn.FILTERXML("&lt;t&gt;&lt;s&gt;"&amp;SUBSTITUTE(L103,",","&lt;/s&gt;&lt;s&gt;")&amp;"&lt;/s&gt;&lt;/t&gt;","//s"),"mm","")))/10))</f>
        <v/>
      </c>
      <c r="N103" t="str">
        <f>IF('Model output'!L102="","",'Model output'!L102)</f>
        <v>papillary</v>
      </c>
      <c r="O103" t="str">
        <f>IF('Model output'!M102="","",'Model output'!M102)</f>
        <v>tall cell</v>
      </c>
      <c r="P103" t="str">
        <f>IF('Model output'!N102="","",'Model output'!N102)</f>
        <v>2.5 cm</v>
      </c>
      <c r="Q103" t="str">
        <f t="shared" si="14"/>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 ""))</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7"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1" t="str">
        <f>IF(OR('Model output'!V102="", 'Model output'!V102="No", AND(ISERROR(SEARCH("Positive",'Model output'!V102)), ISNUMBER(SEARCH("Negative",'Model output'!V102))), AND(ISNUMBER(SEARCH("Uninvolved",'Model output'!V102)),NOT(ISNUMBER(SEARCH("margins involved",'Model output'!V102)))), ISNUMBER(SEARCH("not involved",'Model output'!V102)), ISNUMBER(SEARCH("None",'Model output'!V102)), ISNUMBER(SEARCH("Free",'Model output'!V102)), ISNUMBER(SEARCH("1 mm",'Model output'!V102)), ISNUMBER(SEARCH("0.1 CM",'Model output'!V102)), ISNUMBER(SEARCH("less than 0.2 mm",'Model output'!V102)), ISNUMBER(SEARCH("less than 0.5 mm",'Model output'!V102)), ISNUMBER(SEARCH("less than 1.0 mm",'Model output'!V102)), ISNUMBER(SEARCH("noted very close",'Model output'!V102)), ISNUMBER(SEARCH("abut",'Model output'!V102)), ISNUMBER(SEARCH("not mentioned",'Model output'!V102)), ISNUMBER(SEARCH("Cannot be assessed",'Model output'!V102)), ISNUMBER(SEARCH("Lymphocyte invasion - present",'Model output'!V102))), "negative", "positive")</f>
        <v>positive</v>
      </c>
      <c r="AE103" s="35"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6" t="str">
        <f t="shared" si="15"/>
        <v>2</v>
      </c>
      <c r="AG103" s="36" t="str">
        <f t="shared" si="16"/>
        <v>1b</v>
      </c>
      <c r="AH103" s="36" t="str">
        <f t="shared" si="23"/>
        <v>0</v>
      </c>
      <c r="AI103" s="37" t="str">
        <f t="shared" si="24"/>
        <v>I</v>
      </c>
      <c r="AJ103" s="38" t="s">
        <v>707</v>
      </c>
      <c r="AK103" s="37" t="s">
        <v>943</v>
      </c>
      <c r="AL103" s="37" t="s">
        <v>940</v>
      </c>
      <c r="AM103" s="37" t="s">
        <v>944</v>
      </c>
      <c r="AN103" s="37" t="s">
        <v>64</v>
      </c>
      <c r="AO103" s="23">
        <f t="shared" si="17"/>
        <v>1</v>
      </c>
      <c r="AP103" s="1">
        <f t="shared" si="18"/>
        <v>1</v>
      </c>
      <c r="AQ103" s="1">
        <f t="shared" si="19"/>
        <v>1</v>
      </c>
      <c r="AR103" s="1">
        <f t="shared" si="20"/>
        <v>1</v>
      </c>
      <c r="AS103" s="15">
        <f t="shared" si="21"/>
        <v>1</v>
      </c>
    </row>
    <row r="104" spans="1:45">
      <c r="A104" t="str">
        <f>'Model output'!A103</f>
        <v>TCGA-DJ-A3V9</v>
      </c>
      <c r="B104" s="33">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0</v>
      </c>
      <c r="F104" t="str">
        <f t="shared" si="2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output'!G103)),AND(ISNUMBER(SEARCH("2",'Model output'!G103)),NOT(ISNUMBER(SEARCH("1 of 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
      </c>
      <c r="H104" t="str">
        <f>IF('Model output'!H103="","negative",IF(OR(ISNUMBER(SEARCH("lymph node",'Model output'!H103)),ISNUMBER(SEARCH("gland",'Model output'!H103)),ISNUMBER(SEARCH("lobe",'Model output'!H103)),ISNUMBER(SEARCH("isthmus",'Model output'!H103)),ISNUMBER(SEARCH("mediastinum",'Model output'!H103)),ISNUMBER(SEARCH("Not mentioned",'Model output'!H103)), ISNUMBER(SEARCH("Not applicable",'Model output'!H103)), ISNUMBER(SEARCH("paratracheal",'Model output'!H103)),ISNUMBER(SEARCH("fibroadipose tissue",'Model output'!H103)),ISNUMBER(SEARCH("thyroid node",'Model output'!H103)),ISNUMBER(SEARCH("skeletal muscle",'Model output'!H103)),ISNUMBER(SEARCH("right",'Model output'!H103)),ISNUMBER(SEARCH("left",'Model output'!H103)),ISNUMBER(SEARCH("Not specified",'Model output'!H103))),"negative","positive"))</f>
        <v>negative</v>
      </c>
      <c r="I104">
        <f>IF(OR('Model output'!I103="",'Model output'!I103="Not answered",'Model output'!I103="Not mentioned"),"",IF(ISNUMBER('Model output'!I103),'Model output'!I103,1))</f>
        <v>34</v>
      </c>
      <c r="J104">
        <f>IF(OR('Model output'!J103="",'Model output'!J103="Not answered",'Model output'!J103="Not mentioned"),"",IF(AND(ISNUMBER('Model output'!J103),'Model output'!J103&lt;=I104),'Model output'!J103,IF(AND(ISNUMBER('Model output'!J103), 'Model output'!J103&gt;=DATE(2024,1,1)), MIN(DAY('Model output'!J103), MONTH('Model output'!J103), YEAR('Model output'!J103)), IF(ISNUMBER(SEARCH("0/",'Model output'!J103)),0,IF(ISNUMBER(SEARCH("/",'Model output'!J103)), VALUE(LEFT('Model output'!J103, SEARCH("/",'Model output'!J103)-1)),1)))))</f>
        <v>18</v>
      </c>
      <c r="K104" t="str" cm="1">
        <f t="array" ref="K104">IF(COUNT(FIND({0,1,2,3,4,5,6,7,8,9},'Model output'!K103))&gt;0,'Model output'!K103,"")</f>
        <v>1.2cm</v>
      </c>
      <c r="L104" s="8" t="str">
        <f t="shared" si="13"/>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2.3cm</v>
      </c>
      <c r="Q104" t="str">
        <f t="shared" si="14"/>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 ""))</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7" t="str">
        <f>IF('Model output'!S103="","",'Model output'!S103)</f>
        <v>Not identified</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1" t="str">
        <f>IF(OR('Model output'!V103="", 'Model output'!V103="No", AND(ISERROR(SEARCH("Positive",'Model output'!V103)), ISNUMBER(SEARCH("Negative",'Model output'!V103))), AND(ISNUMBER(SEARCH("Uninvolved",'Model output'!V103)),NOT(ISNUMBER(SEARCH("margins involved",'Model output'!V103)))), ISNUMBER(SEARCH("not involved",'Model output'!V103)), ISNUMBER(SEARCH("None",'Model output'!V103)), ISNUMBER(SEARCH("Free",'Model output'!V103)), ISNUMBER(SEARCH("1 mm",'Model output'!V103)), ISNUMBER(SEARCH("0.1 CM",'Model output'!V103)), ISNUMBER(SEARCH("less than 0.2 mm",'Model output'!V103)), ISNUMBER(SEARCH("less than 0.5 mm",'Model output'!V103)), ISNUMBER(SEARCH("less than 1.0 mm",'Model output'!V103)), ISNUMBER(SEARCH("noted very close",'Model output'!V103)), ISNUMBER(SEARCH("abut",'Model output'!V103)), ISNUMBER(SEARCH("not mentioned",'Model output'!V103)), ISNUMBER(SEARCH("Cannot be assessed",'Model output'!V103)), ISNUMBER(SEARCH("Lymphocyte invasion - present",'Model output'!V103))), "negative", "positive")</f>
        <v>negative</v>
      </c>
      <c r="AE104" s="35"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6" t="str">
        <f t="shared" si="15"/>
        <v>2</v>
      </c>
      <c r="AG104" s="36" t="str">
        <f t="shared" si="16"/>
        <v>1a</v>
      </c>
      <c r="AH104" s="36" t="str">
        <f t="shared" si="23"/>
        <v>0</v>
      </c>
      <c r="AI104" s="37" t="str">
        <f t="shared" si="24"/>
        <v>I</v>
      </c>
      <c r="AJ104" s="38" t="s">
        <v>710</v>
      </c>
      <c r="AK104" s="37" t="s">
        <v>943</v>
      </c>
      <c r="AL104" s="37" t="s">
        <v>940</v>
      </c>
      <c r="AM104" s="37" t="s">
        <v>944</v>
      </c>
      <c r="AN104" s="37" t="s">
        <v>64</v>
      </c>
      <c r="AO104" s="23">
        <f t="shared" ca="1" si="17"/>
        <v>1</v>
      </c>
      <c r="AP104" s="1">
        <f t="shared" si="18"/>
        <v>1</v>
      </c>
      <c r="AQ104" s="1">
        <f t="shared" si="19"/>
        <v>0</v>
      </c>
      <c r="AR104" s="1">
        <f t="shared" si="20"/>
        <v>1</v>
      </c>
      <c r="AS104" s="15">
        <f t="shared" si="21"/>
        <v>1</v>
      </c>
    </row>
    <row r="105" spans="1:45">
      <c r="A105" t="str">
        <f>'Model output'!A104</f>
        <v>TCGA-DJ-A3VB</v>
      </c>
      <c r="B105" s="33">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22"/>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output'!G104)),AND(ISNUMBER(SEARCH("2",'Model output'!G104)),NOT(ISNUMBER(SEARCH("1 of 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central</v>
      </c>
      <c r="H105" t="str">
        <f>IF('Model output'!H104="","negative",IF(OR(ISNUMBER(SEARCH("lymph node",'Model output'!H104)),ISNUMBER(SEARCH("gland",'Model output'!H104)),ISNUMBER(SEARCH("lobe",'Model output'!H104)),ISNUMBER(SEARCH("isthmus",'Model output'!H104)),ISNUMBER(SEARCH("mediastinum",'Model output'!H104)),ISNUMBER(SEARCH("Not mentioned",'Model output'!H104)), ISNUMBER(SEARCH("Not applicable",'Model output'!H104)), ISNUMBER(SEARCH("paratracheal",'Model output'!H104)),ISNUMBER(SEARCH("fibroadipose tissue",'Model output'!H104)),ISNUMBER(SEARCH("thyroid node",'Model output'!H104)),ISNUMBER(SEARCH("skeletal muscle",'Model output'!H104)),ISNUMBER(SEARCH("right",'Model output'!H104)),ISNUMBER(SEARCH("left",'Model output'!H104)),ISNUMBER(SEARCH("Not specified",'Model output'!H104))),"negative","positive"))</f>
        <v>negative</v>
      </c>
      <c r="I105">
        <f>IF(OR('Model output'!I104="",'Model output'!I104="Not answered",'Model output'!I104="Not mentioned"),"",IF(ISNUMBER('Model output'!I104),'Model output'!I104,1))</f>
        <v>1</v>
      </c>
      <c r="J105">
        <f>IF(OR('Model output'!J104="",'Model output'!J104="Not answered",'Model output'!J104="Not mentioned"),"",IF(AND(ISNUMBER('Model output'!J104),'Model output'!J104&lt;=I105),'Model output'!J104,IF(AND(ISNUMBER('Model output'!J104), 'Model output'!J104&gt;=DATE(2024,1,1)), MIN(DAY('Model output'!J104), MONTH('Model output'!J104), YEAR('Model output'!J104)), IF(ISNUMBER(SEARCH("0/",'Model output'!J104)),0,IF(ISNUMBER(SEARCH("/",'Model output'!J104)), VALUE(LEFT('Model output'!J104, SEARCH("/",'Model output'!J104)-1)),1)))))</f>
        <v>1</v>
      </c>
      <c r="K105" t="str" cm="1">
        <f t="array" ref="K105">IF(COUNT(FIND({0,1,2,3,4,5,6,7,8,9},'Model output'!K104))&gt;0,'Model output'!K104,"")</f>
        <v>0.25cm</v>
      </c>
      <c r="L105" s="8" t="str">
        <f t="shared" si="13"/>
        <v>0.25cm</v>
      </c>
      <c r="M105" cm="1">
        <f t="array" ref="M105">IF(L105="","",IF(ISNUMBER(SEARCH("cm",L105)),MAX(VALUE(SUBSTITUTE(_xlfn.FILTERXML("&lt;t&gt;&lt;s&gt;"&amp;SUBSTITUTE(L105,",","&lt;/s&gt;&lt;s&gt;")&amp;"&lt;/s&gt;&lt;/t&gt;","//s"),"cm",""))),MAX(VALUE(SUBSTITUTE(_xlfn.FILTERXML("&lt;t&gt;&lt;s&gt;"&amp;SUBSTITUTE(L105,",","&lt;/s&gt;&lt;s&gt;")&amp;"&lt;/s&gt;&lt;/t&gt;","//s"),"mm","")))/10))</f>
        <v>0.25</v>
      </c>
      <c r="N105" t="str">
        <f>IF('Model output'!L104="","",'Model output'!L104)</f>
        <v>Papillary</v>
      </c>
      <c r="O105" t="str">
        <f>IF('Model output'!M104="","",'Model output'!M104)</f>
        <v>Tall cell variant</v>
      </c>
      <c r="P105" t="str">
        <f>IF('Model output'!N104="","",'Model output'!N104)</f>
        <v>5.2 cm</v>
      </c>
      <c r="Q105" t="str">
        <f t="shared" si="14"/>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t="str">
        <f>IF('Model output'!O104="","",'Model output'!O104)</f>
        <v>3 (separate foci)</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 ""))</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7"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1" t="str">
        <f>IF(OR('Model output'!V104="", 'Model output'!V104="No", AND(ISERROR(SEARCH("Positive",'Model output'!V104)), ISNUMBER(SEARCH("Negative",'Model output'!V104))), AND(ISNUMBER(SEARCH("Uninvolved",'Model output'!V104)),NOT(ISNUMBER(SEARCH("margins involved",'Model output'!V104)))), ISNUMBER(SEARCH("not involved",'Model output'!V104)), ISNUMBER(SEARCH("None",'Model output'!V104)), ISNUMBER(SEARCH("Free",'Model output'!V104)), ISNUMBER(SEARCH("1 mm",'Model output'!V104)), ISNUMBER(SEARCH("0.1 CM",'Model output'!V104)), ISNUMBER(SEARCH("less than 0.2 mm",'Model output'!V104)), ISNUMBER(SEARCH("less than 0.5 mm",'Model output'!V104)), ISNUMBER(SEARCH("less than 1.0 mm",'Model output'!V104)), ISNUMBER(SEARCH("noted very close",'Model output'!V104)), ISNUMBER(SEARCH("abut",'Model output'!V104)), ISNUMBER(SEARCH("not mentioned",'Model output'!V104)), ISNUMBER(SEARCH("Cannot be assessed",'Model output'!V104)), ISNUMBER(SEARCH("Lymphocyte invasion - present",'Model output'!V104))), "negative", "positive")</f>
        <v>negative</v>
      </c>
      <c r="AE105" s="35"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6" t="str">
        <f t="shared" si="15"/>
        <v>3a</v>
      </c>
      <c r="AG105" s="36" t="str">
        <f t="shared" si="16"/>
        <v>1a</v>
      </c>
      <c r="AH105" s="36" t="str">
        <f t="shared" si="23"/>
        <v>0</v>
      </c>
      <c r="AI105" s="37" t="str">
        <f t="shared" si="24"/>
        <v>I</v>
      </c>
      <c r="AJ105" s="38" t="s">
        <v>710</v>
      </c>
      <c r="AK105" s="37" t="s">
        <v>945</v>
      </c>
      <c r="AL105" s="37" t="s">
        <v>615</v>
      </c>
      <c r="AM105" s="37" t="s">
        <v>944</v>
      </c>
      <c r="AN105" s="37" t="s">
        <v>64</v>
      </c>
      <c r="AO105" s="23">
        <f t="shared" ca="1" si="17"/>
        <v>1</v>
      </c>
      <c r="AP105" s="1">
        <f t="shared" si="18"/>
        <v>1</v>
      </c>
      <c r="AQ105" s="1">
        <f t="shared" si="19"/>
        <v>1</v>
      </c>
      <c r="AR105" s="1">
        <f t="shared" si="20"/>
        <v>1</v>
      </c>
      <c r="AS105" s="15">
        <f t="shared" si="21"/>
        <v>1</v>
      </c>
    </row>
    <row r="106" spans="1:45">
      <c r="A106" t="str">
        <f>'Model output'!A105</f>
        <v>TCGA-DJ-A3VD</v>
      </c>
      <c r="B106" s="33">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0</v>
      </c>
      <c r="F106" t="str">
        <f t="shared" si="2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output'!G105)),AND(ISNUMBER(SEARCH("2",'Model output'!G105)),NOT(ISNUMBER(SEARCH("1 of 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
      </c>
      <c r="H106" t="str">
        <f>IF('Model output'!H105="","negative",IF(OR(ISNUMBER(SEARCH("lymph node",'Model output'!H105)),ISNUMBER(SEARCH("gland",'Model output'!H105)),ISNUMBER(SEARCH("lobe",'Model output'!H105)),ISNUMBER(SEARCH("isthmus",'Model output'!H105)),ISNUMBER(SEARCH("mediastinum",'Model output'!H105)),ISNUMBER(SEARCH("Not mentioned",'Model output'!H105)), ISNUMBER(SEARCH("Not applicable",'Model output'!H105)), ISNUMBER(SEARCH("paratracheal",'Model output'!H105)),ISNUMBER(SEARCH("fibroadipose tissue",'Model output'!H105)),ISNUMBER(SEARCH("thyroid node",'Model output'!H105)),ISNUMBER(SEARCH("skeletal muscle",'Model output'!H105)),ISNUMBER(SEARCH("right",'Model output'!H105)),ISNUMBER(SEARCH("left",'Model output'!H105)),ISNUMBER(SEARCH("Not specified",'Model output'!H105))),"negative","positive"))</f>
        <v>negative</v>
      </c>
      <c r="I106">
        <f>IF(OR('Model output'!I105="",'Model output'!I105="Not answered",'Model output'!I105="Not mentioned"),"",IF(ISNUMBER('Model output'!I105),'Model output'!I105,1))</f>
        <v>12</v>
      </c>
      <c r="J106">
        <f>IF(OR('Model output'!J105="",'Model output'!J105="Not answered",'Model output'!J105="Not mentioned"),"",IF(AND(ISNUMBER('Model output'!J105),'Model output'!J105&lt;=I106),'Model output'!J105,IF(AND(ISNUMBER('Model output'!J105), 'Model output'!J105&gt;=DATE(2024,1,1)), MIN(DAY('Model output'!J105), MONTH('Model output'!J105), YEAR('Model output'!J105)), IF(ISNUMBER(SEARCH("0/",'Model output'!J105)),0,IF(ISNUMBER(SEARCH("/",'Model output'!J105)), VALUE(LEFT('Model output'!J105, SEARCH("/",'Model output'!J105)-1)),1)))))</f>
        <v>6</v>
      </c>
      <c r="K106" t="str" cm="1">
        <f t="array" ref="K106">IF(COUNT(FIND({0,1,2,3,4,5,6,7,8,9},'Model output'!K105))&gt;0,'Model output'!K105,"")</f>
        <v>0.9cm</v>
      </c>
      <c r="L106" s="8" t="str">
        <f t="shared" si="13"/>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14"/>
        <v>0.8cm</v>
      </c>
      <c r="R106" cm="1">
        <f t="array" ref="R106">IF(Q106="","",IF(ISNUMBER(SEARCH("cm",Q106)),MAX(VALUE(SUBSTITUTE(_xlfn.FILTERXML("&lt;t&gt;&lt;s&gt;"&amp;SUBSTITUTE(Q106,",","&lt;/s&gt;&lt;s&gt;")&amp;"&lt;/s&gt;&lt;/t&gt;","//s"),"cm",""))),MAX(VALUE(SUBSTITUTE(_xlfn.FILTERXML("&lt;t&gt;&lt;s&gt;"&amp;SUBSTITUTE(Q106,",","&lt;/s&gt;&lt;s&gt;")&amp;"&lt;/s&gt;&lt;/t&gt;","//s"),"mm","")))/10))</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 ""))</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7" t="str">
        <f>IF('Model output'!S105="","",'Model output'!S105)</f>
        <v>Not identified</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1" t="str">
        <f>IF(OR('Model output'!V105="", 'Model output'!V105="No", AND(ISERROR(SEARCH("Positive",'Model output'!V105)), ISNUMBER(SEARCH("Negative",'Model output'!V105))), AND(ISNUMBER(SEARCH("Uninvolved",'Model output'!V105)),NOT(ISNUMBER(SEARCH("margins involved",'Model output'!V105)))), ISNUMBER(SEARCH("not involved",'Model output'!V105)), ISNUMBER(SEARCH("None",'Model output'!V105)), ISNUMBER(SEARCH("Free",'Model output'!V105)), ISNUMBER(SEARCH("1 mm",'Model output'!V105)), ISNUMBER(SEARCH("0.1 CM",'Model output'!V105)), ISNUMBER(SEARCH("less than 0.2 mm",'Model output'!V105)), ISNUMBER(SEARCH("less than 0.5 mm",'Model output'!V105)), ISNUMBER(SEARCH("less than 1.0 mm",'Model output'!V105)), ISNUMBER(SEARCH("noted very close",'Model output'!V105)), ISNUMBER(SEARCH("abut",'Model output'!V105)), ISNUMBER(SEARCH("not mentioned",'Model output'!V105)), ISNUMBER(SEARCH("Cannot be assessed",'Model output'!V105)), ISNUMBER(SEARCH("Lymphocyte invasion - present",'Model output'!V105))), "negative", "positive")</f>
        <v>negative</v>
      </c>
      <c r="AE106" s="35"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low</v>
      </c>
      <c r="AF106" s="36" t="str">
        <f t="shared" si="15"/>
        <v>1a</v>
      </c>
      <c r="AG106" s="36" t="str">
        <f t="shared" si="16"/>
        <v>1a</v>
      </c>
      <c r="AH106" s="36" t="str">
        <f t="shared" si="23"/>
        <v>0</v>
      </c>
      <c r="AI106" s="37" t="str">
        <f t="shared" si="24"/>
        <v>I</v>
      </c>
      <c r="AJ106" s="38" t="s">
        <v>709</v>
      </c>
      <c r="AK106" s="37" t="s">
        <v>615</v>
      </c>
      <c r="AL106" s="37" t="s">
        <v>615</v>
      </c>
      <c r="AM106" s="37" t="s">
        <v>944</v>
      </c>
      <c r="AN106" s="37" t="s">
        <v>64</v>
      </c>
      <c r="AO106" s="23">
        <f t="shared" ca="1" si="17"/>
        <v>1</v>
      </c>
      <c r="AP106" s="1">
        <f t="shared" si="18"/>
        <v>1</v>
      </c>
      <c r="AQ106" s="1">
        <f t="shared" si="19"/>
        <v>1</v>
      </c>
      <c r="AR106" s="1">
        <f t="shared" si="20"/>
        <v>1</v>
      </c>
      <c r="AS106" s="15">
        <f t="shared" si="21"/>
        <v>1</v>
      </c>
    </row>
    <row r="107" spans="1:45">
      <c r="A107" t="str">
        <f>'Model output'!A106</f>
        <v>TCGA-DJ-A3VE</v>
      </c>
      <c r="B107" s="33">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0</v>
      </c>
      <c r="F107" t="str">
        <f t="shared" si="22"/>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output'!G106)),AND(ISNUMBER(SEARCH("2",'Model output'!G106)),NOT(ISNUMBER(SEARCH("1 of 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output'!H106="","negative",IF(OR(ISNUMBER(SEARCH("lymph node",'Model output'!H106)),ISNUMBER(SEARCH("gland",'Model output'!H106)),ISNUMBER(SEARCH("lobe",'Model output'!H106)),ISNUMBER(SEARCH("isthmus",'Model output'!H106)),ISNUMBER(SEARCH("mediastinum",'Model output'!H106)),ISNUMBER(SEARCH("Not mentioned",'Model output'!H106)), ISNUMBER(SEARCH("Not applicable",'Model output'!H106)), ISNUMBER(SEARCH("paratracheal",'Model output'!H106)),ISNUMBER(SEARCH("fibroadipose tissue",'Model output'!H106)),ISNUMBER(SEARCH("thyroid node",'Model output'!H106)),ISNUMBER(SEARCH("skeletal muscle",'Model output'!H106)),ISNUMBER(SEARCH("right",'Model output'!H106)),ISNUMBER(SEARCH("left",'Model output'!H106)),ISNUMBER(SEARCH("Not specified",'Model output'!H106))),"negative","positive"))</f>
        <v>negative</v>
      </c>
      <c r="I107" t="str">
        <f>IF(OR('Model output'!I106="",'Model output'!I106="Not answered",'Model output'!I106="Not mentioned"),"",IF(ISNUMBER('Model output'!I106),'Model output'!I106,1))</f>
        <v/>
      </c>
      <c r="J107" t="str">
        <f>IF(OR('Model output'!J106="",'Model output'!J106="Not answered",'Model output'!J106="Not mentioned"),"",IF(AND(ISNUMBER('Model output'!J106),'Model output'!J106&lt;=I107),'Model output'!J106,IF(AND(ISNUMBER('Model output'!J106), 'Model output'!J106&gt;=DATE(2024,1,1)), MIN(DAY('Model output'!J106), MONTH('Model output'!J106), YEAR('Model output'!J106)), IF(ISNUMBER(SEARCH("0/",'Model output'!J106)),0,IF(ISNUMBER(SEARCH("/",'Model output'!J106)), VALUE(LEFT('Model output'!J106, SEARCH("/",'Model output'!J106)-1)),1)))))</f>
        <v/>
      </c>
      <c r="K107" t="str" cm="1">
        <f t="array" ref="K107">IF(COUNT(FIND({0,1,2,3,4,5,6,7,8,9},'Model output'!K106))&gt;0,'Model output'!K106,"")</f>
        <v/>
      </c>
      <c r="L107" s="8" t="str">
        <f t="shared" si="13"/>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
      </c>
      <c r="P107" t="str">
        <f>IF('Model output'!N106="","",'Model output'!N106)</f>
        <v>1.7 cm</v>
      </c>
      <c r="Q107" t="str">
        <f t="shared" si="14"/>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1</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 ""))</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negative</v>
      </c>
      <c r="X107" s="17"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1" t="str">
        <f>IF(OR('Model output'!V106="", 'Model output'!V106="No", AND(ISERROR(SEARCH("Positive",'Model output'!V106)), ISNUMBER(SEARCH("Negative",'Model output'!V106))), AND(ISNUMBER(SEARCH("Uninvolved",'Model output'!V106)),NOT(ISNUMBER(SEARCH("margins involved",'Model output'!V106)))), ISNUMBER(SEARCH("not involved",'Model output'!V106)), ISNUMBER(SEARCH("None",'Model output'!V106)), ISNUMBER(SEARCH("Free",'Model output'!V106)), ISNUMBER(SEARCH("1 mm",'Model output'!V106)), ISNUMBER(SEARCH("0.1 CM",'Model output'!V106)), ISNUMBER(SEARCH("less than 0.2 mm",'Model output'!V106)), ISNUMBER(SEARCH("less than 0.5 mm",'Model output'!V106)), ISNUMBER(SEARCH("less than 1.0 mm",'Model output'!V106)), ISNUMBER(SEARCH("noted very close",'Model output'!V106)), ISNUMBER(SEARCH("abut",'Model output'!V106)), ISNUMBER(SEARCH("not mentioned",'Model output'!V106)), ISNUMBER(SEARCH("Cannot be assessed",'Model output'!V106)), ISNUMBER(SEARCH("Lymphocyte invasion - present",'Model output'!V106))), "negative", "positive")</f>
        <v>negative</v>
      </c>
      <c r="AE107" s="35"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6" t="str">
        <f t="shared" si="15"/>
        <v>1b</v>
      </c>
      <c r="AG107" s="36" t="str">
        <f t="shared" si="16"/>
        <v>0</v>
      </c>
      <c r="AH107" s="36" t="str">
        <f t="shared" si="23"/>
        <v>0</v>
      </c>
      <c r="AI107" s="37" t="str">
        <f t="shared" si="24"/>
        <v>I</v>
      </c>
      <c r="AJ107" s="38" t="s">
        <v>709</v>
      </c>
      <c r="AK107" s="37" t="s">
        <v>940</v>
      </c>
      <c r="AL107" s="37" t="s">
        <v>944</v>
      </c>
      <c r="AM107" s="37" t="s">
        <v>944</v>
      </c>
      <c r="AN107" s="37" t="s">
        <v>64</v>
      </c>
      <c r="AO107" s="23">
        <f t="shared" ca="1" si="17"/>
        <v>1</v>
      </c>
      <c r="AP107" s="1">
        <f t="shared" si="18"/>
        <v>1</v>
      </c>
      <c r="AQ107" s="1">
        <f t="shared" si="19"/>
        <v>1</v>
      </c>
      <c r="AR107" s="1">
        <f t="shared" si="20"/>
        <v>1</v>
      </c>
      <c r="AS107" s="15">
        <f t="shared" si="21"/>
        <v>1</v>
      </c>
    </row>
    <row r="108" spans="1:45">
      <c r="A108" t="str">
        <f>'Model output'!A107</f>
        <v>TCGA-DJ-A3VF</v>
      </c>
      <c r="B108" s="33">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1</v>
      </c>
      <c r="F108" t="str">
        <f t="shared" si="2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output'!G107)),AND(ISNUMBER(SEARCH("2",'Model output'!G107)),NOT(ISNUMBER(SEARCH("1 of 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central</v>
      </c>
      <c r="H108" t="str">
        <f>IF('Model output'!H107="","negative",IF(OR(ISNUMBER(SEARCH("lymph node",'Model output'!H107)),ISNUMBER(SEARCH("gland",'Model output'!H107)),ISNUMBER(SEARCH("lobe",'Model output'!H107)),ISNUMBER(SEARCH("isthmus",'Model output'!H107)),ISNUMBER(SEARCH("mediastinum",'Model output'!H107)),ISNUMBER(SEARCH("Not mentioned",'Model output'!H107)), ISNUMBER(SEARCH("Not applicable",'Model output'!H107)), ISNUMBER(SEARCH("paratracheal",'Model output'!H107)),ISNUMBER(SEARCH("fibroadipose tissue",'Model output'!H107)),ISNUMBER(SEARCH("thyroid node",'Model output'!H107)),ISNUMBER(SEARCH("skeletal muscle",'Model output'!H107)),ISNUMBER(SEARCH("right",'Model output'!H107)),ISNUMBER(SEARCH("left",'Model output'!H107)),ISNUMBER(SEARCH("Not specified",'Model output'!H107))),"negative","positive"))</f>
        <v>negative</v>
      </c>
      <c r="I108">
        <f>IF(OR('Model output'!I107="",'Model output'!I107="Not answered",'Model output'!I107="Not mentioned"),"",IF(ISNUMBER('Model output'!I107),'Model output'!I107,1))</f>
        <v>10</v>
      </c>
      <c r="J108">
        <f>IF(OR('Model output'!J107="",'Model output'!J107="Not answered",'Model output'!J107="Not mentioned"),"",IF(AND(ISNUMBER('Model output'!J107),'Model output'!J107&lt;=I108),'Model output'!J107,IF(AND(ISNUMBER('Model output'!J107), 'Model output'!J107&gt;=DATE(2024,1,1)), MIN(DAY('Model output'!J107), MONTH('Model output'!J107), YEAR('Model output'!J107)), IF(ISNUMBER(SEARCH("0/",'Model output'!J107)),0,IF(ISNUMBER(SEARCH("/",'Model output'!J107)), VALUE(LEFT('Model output'!J107, SEARCH("/",'Model output'!J107)-1)),1)))))</f>
        <v>2</v>
      </c>
      <c r="K108" t="str" cm="1">
        <f t="array" ref="K108">IF(COUNT(FIND({0,1,2,3,4,5,6,7,8,9},'Model output'!K107))&gt;0,'Model output'!K107,"")</f>
        <v>0.6cm</v>
      </c>
      <c r="L108" s="8" t="str">
        <f t="shared" si="13"/>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 variant</v>
      </c>
      <c r="P108" t="str">
        <f>IF('Model output'!N107="","",'Model output'!N107)</f>
        <v>1.0 cm</v>
      </c>
      <c r="Q108" t="str">
        <f t="shared" si="14"/>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 ""))</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7"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1" t="str">
        <f>IF(OR('Model output'!V107="", 'Model output'!V107="No", AND(ISERROR(SEARCH("Positive",'Model output'!V107)), ISNUMBER(SEARCH("Negative",'Model output'!V107))), AND(ISNUMBER(SEARCH("Uninvolved",'Model output'!V107)),NOT(ISNUMBER(SEARCH("margins involved",'Model output'!V107)))), ISNUMBER(SEARCH("not involved",'Model output'!V107)), ISNUMBER(SEARCH("None",'Model output'!V107)), ISNUMBER(SEARCH("Free",'Model output'!V107)), ISNUMBER(SEARCH("1 mm",'Model output'!V107)), ISNUMBER(SEARCH("0.1 CM",'Model output'!V107)), ISNUMBER(SEARCH("less than 0.2 mm",'Model output'!V107)), ISNUMBER(SEARCH("less than 0.5 mm",'Model output'!V107)), ISNUMBER(SEARCH("less than 1.0 mm",'Model output'!V107)), ISNUMBER(SEARCH("noted very close",'Model output'!V107)), ISNUMBER(SEARCH("abut",'Model output'!V107)), ISNUMBER(SEARCH("not mentioned",'Model output'!V107)), ISNUMBER(SEARCH("Cannot be assessed",'Model output'!V107)), ISNUMBER(SEARCH("Lymphocyte invasion - present",'Model output'!V107))), "negative", "positive")</f>
        <v>negative</v>
      </c>
      <c r="AE108" s="35"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6" t="str">
        <f t="shared" si="15"/>
        <v>1a</v>
      </c>
      <c r="AG108" s="36" t="str">
        <f t="shared" si="16"/>
        <v>1a</v>
      </c>
      <c r="AH108" s="36" t="str">
        <f t="shared" si="23"/>
        <v>0</v>
      </c>
      <c r="AI108" s="37" t="str">
        <f t="shared" si="24"/>
        <v>II</v>
      </c>
      <c r="AJ108" s="38" t="s">
        <v>710</v>
      </c>
      <c r="AK108" s="37" t="s">
        <v>615</v>
      </c>
      <c r="AL108" s="37" t="s">
        <v>940</v>
      </c>
      <c r="AM108" s="37" t="s">
        <v>944</v>
      </c>
      <c r="AN108" s="37" t="s">
        <v>942</v>
      </c>
      <c r="AO108" s="23">
        <f t="shared" ca="1" si="17"/>
        <v>1</v>
      </c>
      <c r="AP108" s="1">
        <f t="shared" si="18"/>
        <v>1</v>
      </c>
      <c r="AQ108" s="1">
        <f t="shared" si="19"/>
        <v>0</v>
      </c>
      <c r="AR108" s="1">
        <f t="shared" si="20"/>
        <v>1</v>
      </c>
      <c r="AS108" s="15">
        <f t="shared" si="21"/>
        <v>1</v>
      </c>
    </row>
    <row r="109" spans="1:45">
      <c r="A109" t="str">
        <f>'Model output'!A108</f>
        <v>TCGA-DJ-A3VG</v>
      </c>
      <c r="B109" s="33">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0</v>
      </c>
      <c r="F109" t="str">
        <f t="shared" si="22"/>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output'!G108)),AND(ISNUMBER(SEARCH("2",'Model output'!G108)),NOT(ISNUMBER(SEARCH("1 of 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output'!H108="","negative",IF(OR(ISNUMBER(SEARCH("lymph node",'Model output'!H108)),ISNUMBER(SEARCH("gland",'Model output'!H108)),ISNUMBER(SEARCH("lobe",'Model output'!H108)),ISNUMBER(SEARCH("isthmus",'Model output'!H108)),ISNUMBER(SEARCH("mediastinum",'Model output'!H108)),ISNUMBER(SEARCH("Not mentioned",'Model output'!H108)), ISNUMBER(SEARCH("Not applicable",'Model output'!H108)), ISNUMBER(SEARCH("paratracheal",'Model output'!H108)),ISNUMBER(SEARCH("fibroadipose tissue",'Model output'!H108)),ISNUMBER(SEARCH("thyroid node",'Model output'!H108)),ISNUMBER(SEARCH("skeletal muscle",'Model output'!H108)),ISNUMBER(SEARCH("right",'Model output'!H108)),ISNUMBER(SEARCH("left",'Model output'!H108)),ISNUMBER(SEARCH("Not specified",'Model output'!H108))),"negative","positive"))</f>
        <v>negative</v>
      </c>
      <c r="I109">
        <f>IF(OR('Model output'!I108="",'Model output'!I108="Not answered",'Model output'!I108="Not mentioned"),"",IF(ISNUMBER('Model output'!I108),'Model output'!I108,1))</f>
        <v>1</v>
      </c>
      <c r="J109">
        <f>IF(OR('Model output'!J108="",'Model output'!J108="Not answered",'Model output'!J108="Not mentioned"),"",IF(AND(ISNUMBER('Model output'!J108),'Model output'!J108&lt;=I109),'Model output'!J108,IF(AND(ISNUMBER('Model output'!J108), 'Model output'!J108&gt;=DATE(2024,1,1)), MIN(DAY('Model output'!J108), MONTH('Model output'!J108), YEAR('Model output'!J108)), IF(ISNUMBER(SEARCH("0/",'Model output'!J108)),0,IF(ISNUMBER(SEARCH("/",'Model output'!J108)), VALUE(LEFT('Model output'!J108, SEARCH("/",'Model output'!J108)-1)),1)))))</f>
        <v>0</v>
      </c>
      <c r="K109" t="str" cm="1">
        <f t="array" ref="K109">IF(COUNT(FIND({0,1,2,3,4,5,6,7,8,9},'Model output'!K108))&gt;0,'Model output'!K108,"")</f>
        <v/>
      </c>
      <c r="L109" s="8" t="str">
        <f t="shared" si="13"/>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 follicular variant</v>
      </c>
      <c r="O109" t="str">
        <f>IF('Model output'!M108="","",'Model output'!M108)</f>
        <v/>
      </c>
      <c r="P109" t="str">
        <f>IF('Model output'!N108="","",'Model output'!N108)</f>
        <v>1.1 cm</v>
      </c>
      <c r="Q109" t="str">
        <f t="shared" si="14"/>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1</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 ""))</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7"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1" t="str">
        <f>IF(OR('Model output'!V108="", 'Model output'!V108="No", AND(ISERROR(SEARCH("Positive",'Model output'!V108)), ISNUMBER(SEARCH("Negative",'Model output'!V108))), AND(ISNUMBER(SEARCH("Uninvolved",'Model output'!V108)),NOT(ISNUMBER(SEARCH("margins involved",'Model output'!V108)))), ISNUMBER(SEARCH("not involved",'Model output'!V108)), ISNUMBER(SEARCH("None",'Model output'!V108)), ISNUMBER(SEARCH("Free",'Model output'!V108)), ISNUMBER(SEARCH("1 mm",'Model output'!V108)), ISNUMBER(SEARCH("0.1 CM",'Model output'!V108)), ISNUMBER(SEARCH("less than 0.2 mm",'Model output'!V108)), ISNUMBER(SEARCH("less than 0.5 mm",'Model output'!V108)), ISNUMBER(SEARCH("less than 1.0 mm",'Model output'!V108)), ISNUMBER(SEARCH("noted very close",'Model output'!V108)), ISNUMBER(SEARCH("abut",'Model output'!V108)), ISNUMBER(SEARCH("not mentioned",'Model output'!V108)), ISNUMBER(SEARCH("Cannot be assessed",'Model output'!V108)), ISNUMBER(SEARCH("Lymphocyte invasion - present",'Model output'!V108))), "negative", "positive")</f>
        <v>negative</v>
      </c>
      <c r="AE109" s="35"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6" t="str">
        <f t="shared" si="15"/>
        <v>1b</v>
      </c>
      <c r="AG109" s="36" t="str">
        <f t="shared" si="16"/>
        <v>0</v>
      </c>
      <c r="AH109" s="36" t="str">
        <f t="shared" si="23"/>
        <v>0</v>
      </c>
      <c r="AI109" s="37" t="str">
        <f t="shared" si="24"/>
        <v>I</v>
      </c>
      <c r="AJ109" s="38" t="s">
        <v>709</v>
      </c>
      <c r="AK109" s="37" t="s">
        <v>940</v>
      </c>
      <c r="AL109" s="37" t="s">
        <v>941</v>
      </c>
      <c r="AM109" s="37" t="s">
        <v>944</v>
      </c>
      <c r="AN109" s="37" t="s">
        <v>64</v>
      </c>
      <c r="AO109" s="23">
        <f t="shared" ca="1" si="17"/>
        <v>1</v>
      </c>
      <c r="AP109" s="1">
        <f t="shared" si="18"/>
        <v>1</v>
      </c>
      <c r="AQ109" s="1">
        <f t="shared" si="19"/>
        <v>1</v>
      </c>
      <c r="AR109" s="1">
        <f t="shared" si="20"/>
        <v>1</v>
      </c>
      <c r="AS109" s="15">
        <f t="shared" si="21"/>
        <v>1</v>
      </c>
    </row>
    <row r="110" spans="1:45">
      <c r="A110" t="str">
        <f>'Model output'!A109</f>
        <v>TCGA-DJ-A3VJ</v>
      </c>
      <c r="B110" s="33">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si="22"/>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output'!G109)),AND(ISNUMBER(SEARCH("2",'Model output'!G109)),NOT(ISNUMBER(SEARCH("1 of 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output'!H109="","negative",IF(OR(ISNUMBER(SEARCH("lymph node",'Model output'!H109)),ISNUMBER(SEARCH("gland",'Model output'!H109)),ISNUMBER(SEARCH("lobe",'Model output'!H109)),ISNUMBER(SEARCH("isthmus",'Model output'!H109)),ISNUMBER(SEARCH("mediastinum",'Model output'!H109)),ISNUMBER(SEARCH("Not mentioned",'Model output'!H109)), ISNUMBER(SEARCH("Not applicable",'Model output'!H109)), ISNUMBER(SEARCH("paratracheal",'Model output'!H109)),ISNUMBER(SEARCH("fibroadipose tissue",'Model output'!H109)),ISNUMBER(SEARCH("thyroid node",'Model output'!H109)),ISNUMBER(SEARCH("skeletal muscle",'Model output'!H109)),ISNUMBER(SEARCH("right",'Model output'!H109)),ISNUMBER(SEARCH("left",'Model output'!H109)),ISNUMBER(SEARCH("Not specified",'Model output'!H109))),"negative","positive"))</f>
        <v>negative</v>
      </c>
      <c r="I110">
        <f>IF(OR('Model output'!I109="",'Model output'!I109="Not answered",'Model output'!I109="Not mentioned"),"",IF(ISNUMBER('Model output'!I109),'Model output'!I109,1))</f>
        <v>3</v>
      </c>
      <c r="J110">
        <f>IF(OR('Model output'!J109="",'Model output'!J109="Not answered",'Model output'!J109="Not mentioned"),"",IF(AND(ISNUMBER('Model output'!J109),'Model output'!J109&lt;=I110),'Model output'!J109,IF(AND(ISNUMBER('Model output'!J109), 'Model output'!J109&gt;=DATE(2024,1,1)), MIN(DAY('Model output'!J109), MONTH('Model output'!J109), YEAR('Model output'!J109)), IF(ISNUMBER(SEARCH("0/",'Model output'!J109)),0,IF(ISNUMBER(SEARCH("/",'Model output'!J109)), VALUE(LEFT('Model output'!J109, SEARCH("/",'Model output'!J109)-1)),1)))))</f>
        <v>2</v>
      </c>
      <c r="K110" t="str" cm="1">
        <f t="array" ref="K110">IF(COUNT(FIND({0,1,2,3,4,5,6,7,8,9},'Model output'!K109))&gt;0,'Model output'!K109,"")</f>
        <v>0.6cm,0.7cm</v>
      </c>
      <c r="L110" s="8" t="str">
        <f t="shared" si="13"/>
        <v>0.6cm,0.7cm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4"/>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 ""))</f>
        <v>Invades: fibroadipose tissue</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7" t="str">
        <f>IF('Model output'!S109="","",'Model output'!S109)</f>
        <v>Invades: fibroadipose tissue</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1" t="str">
        <f>IF(OR('Model output'!V109="", 'Model output'!V109="No", AND(ISERROR(SEARCH("Positive",'Model output'!V109)), ISNUMBER(SEARCH("Negative",'Model output'!V109))), AND(ISNUMBER(SEARCH("Uninvolved",'Model output'!V109)),NOT(ISNUMBER(SEARCH("margins involved",'Model output'!V109)))), ISNUMBER(SEARCH("not involved",'Model output'!V109)), ISNUMBER(SEARCH("None",'Model output'!V109)), ISNUMBER(SEARCH("Free",'Model output'!V109)), ISNUMBER(SEARCH("1 mm",'Model output'!V109)), ISNUMBER(SEARCH("0.1 CM",'Model output'!V109)), ISNUMBER(SEARCH("less than 0.2 mm",'Model output'!V109)), ISNUMBER(SEARCH("less than 0.5 mm",'Model output'!V109)), ISNUMBER(SEARCH("less than 1.0 mm",'Model output'!V109)), ISNUMBER(SEARCH("noted very close",'Model output'!V109)), ISNUMBER(SEARCH("abut",'Model output'!V109)), ISNUMBER(SEARCH("not mentioned",'Model output'!V109)), ISNUMBER(SEARCH("Cannot be assessed",'Model output'!V109)), ISNUMBER(SEARCH("Lymphocyte invasion - present",'Model output'!V109))), "negative", "positive")</f>
        <v>negative</v>
      </c>
      <c r="AE110" s="35"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6" t="str">
        <f t="shared" si="15"/>
        <v>1b</v>
      </c>
      <c r="AG110" s="36" t="str">
        <f t="shared" si="16"/>
        <v>1a</v>
      </c>
      <c r="AH110" s="36" t="str">
        <f t="shared" si="23"/>
        <v>0</v>
      </c>
      <c r="AI110" s="37" t="str">
        <f t="shared" si="24"/>
        <v>I</v>
      </c>
      <c r="AJ110" s="38" t="s">
        <v>710</v>
      </c>
      <c r="AK110" s="37" t="s">
        <v>940</v>
      </c>
      <c r="AL110" s="37" t="s">
        <v>615</v>
      </c>
      <c r="AM110" s="37" t="s">
        <v>944</v>
      </c>
      <c r="AN110" s="37" t="s">
        <v>64</v>
      </c>
      <c r="AO110" s="23">
        <f t="shared" ca="1" si="17"/>
        <v>1</v>
      </c>
      <c r="AP110" s="1">
        <f t="shared" si="18"/>
        <v>1</v>
      </c>
      <c r="AQ110" s="1">
        <f t="shared" si="19"/>
        <v>1</v>
      </c>
      <c r="AR110" s="1">
        <f t="shared" si="20"/>
        <v>1</v>
      </c>
      <c r="AS110" s="15">
        <f t="shared" si="21"/>
        <v>1</v>
      </c>
    </row>
    <row r="111" spans="1:45">
      <c r="A111" t="str">
        <f>'Model output'!A110</f>
        <v>TCGA-DJ-A3VK</v>
      </c>
      <c r="B111" s="33">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0</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0</v>
      </c>
      <c r="F111" t="str">
        <f t="shared" si="22"/>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output'!G110)),AND(ISNUMBER(SEARCH("2",'Model output'!G110)),NOT(ISNUMBER(SEARCH("1 of 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output'!H110="","negative",IF(OR(ISNUMBER(SEARCH("lymph node",'Model output'!H110)),ISNUMBER(SEARCH("gland",'Model output'!H110)),ISNUMBER(SEARCH("lobe",'Model output'!H110)),ISNUMBER(SEARCH("isthmus",'Model output'!H110)),ISNUMBER(SEARCH("mediastinum",'Model output'!H110)),ISNUMBER(SEARCH("Not mentioned",'Model output'!H110)), ISNUMBER(SEARCH("Not applicable",'Model output'!H110)), ISNUMBER(SEARCH("paratracheal",'Model output'!H110)),ISNUMBER(SEARCH("fibroadipose tissue",'Model output'!H110)),ISNUMBER(SEARCH("thyroid node",'Model output'!H110)),ISNUMBER(SEARCH("skeletal muscle",'Model output'!H110)),ISNUMBER(SEARCH("right",'Model output'!H110)),ISNUMBER(SEARCH("left",'Model output'!H110)),ISNUMBER(SEARCH("Not specified",'Model output'!H110))),"negative","positive"))</f>
        <v>negative</v>
      </c>
      <c r="I111">
        <f>IF(OR('Model output'!I110="",'Model output'!I110="Not answered",'Model output'!I110="Not mentioned"),"",IF(ISNUMBER('Model output'!I110),'Model output'!I110,1))</f>
        <v>1</v>
      </c>
      <c r="J111">
        <f>IF(OR('Model output'!J110="",'Model output'!J110="Not answered",'Model output'!J110="Not mentioned"),"",IF(AND(ISNUMBER('Model output'!J110),'Model output'!J110&lt;=I111),'Model output'!J110,IF(AND(ISNUMBER('Model output'!J110), 'Model output'!J110&gt;=DATE(2024,1,1)), MIN(DAY('Model output'!J110), MONTH('Model output'!J110), YEAR('Model output'!J110)), IF(ISNUMBER(SEARCH("0/",'Model output'!J110)),0,IF(ISNUMBER(SEARCH("/",'Model output'!J110)), VALUE(LEFT('Model output'!J110, SEARCH("/",'Model output'!J110)-1)),1)))))</f>
        <v>0</v>
      </c>
      <c r="K111" t="str" cm="1">
        <f t="array" ref="K111">IF(COUNT(FIND({0,1,2,3,4,5,6,7,8,9},'Model output'!K110))&gt;0,'Model output'!K110,"")</f>
        <v/>
      </c>
      <c r="L111" s="8" t="str">
        <f t="shared" si="13"/>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 follicular variant</v>
      </c>
      <c r="O111" t="str">
        <f>IF('Model output'!M110="","",'Model output'!M110)</f>
        <v/>
      </c>
      <c r="P111" t="str">
        <f>IF('Model output'!N110="","",'Model output'!N110)</f>
        <v>1.0 cm</v>
      </c>
      <c r="Q111" t="str">
        <f t="shared" si="14"/>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 ""))</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7"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1" t="str">
        <f>IF(OR('Model output'!V110="", 'Model output'!V110="No", AND(ISERROR(SEARCH("Positive",'Model output'!V110)), ISNUMBER(SEARCH("Negative",'Model output'!V110))), AND(ISNUMBER(SEARCH("Uninvolved",'Model output'!V110)),NOT(ISNUMBER(SEARCH("margins involved",'Model output'!V110)))), ISNUMBER(SEARCH("not involved",'Model output'!V110)), ISNUMBER(SEARCH("None",'Model output'!V110)), ISNUMBER(SEARCH("Free",'Model output'!V110)), ISNUMBER(SEARCH("1 mm",'Model output'!V110)), ISNUMBER(SEARCH("0.1 CM",'Model output'!V110)), ISNUMBER(SEARCH("less than 0.2 mm",'Model output'!V110)), ISNUMBER(SEARCH("less than 0.5 mm",'Model output'!V110)), ISNUMBER(SEARCH("less than 1.0 mm",'Model output'!V110)), ISNUMBER(SEARCH("noted very close",'Model output'!V110)), ISNUMBER(SEARCH("abut",'Model output'!V110)), ISNUMBER(SEARCH("not mentioned",'Model output'!V110)), ISNUMBER(SEARCH("Cannot be assessed",'Model output'!V110)), ISNUMBER(SEARCH("Lymphocyte invasion - present",'Model output'!V110))), "negative", "positive")</f>
        <v>negative</v>
      </c>
      <c r="AE111" s="35"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6" t="str">
        <f t="shared" si="15"/>
        <v>1a</v>
      </c>
      <c r="AG111" s="36" t="str">
        <f t="shared" si="16"/>
        <v>0</v>
      </c>
      <c r="AH111" s="36" t="str">
        <f t="shared" si="23"/>
        <v>0</v>
      </c>
      <c r="AI111" s="37" t="str">
        <f t="shared" si="24"/>
        <v>I</v>
      </c>
      <c r="AJ111" s="38" t="s">
        <v>710</v>
      </c>
      <c r="AK111" s="37" t="s">
        <v>615</v>
      </c>
      <c r="AL111" s="37" t="s">
        <v>941</v>
      </c>
      <c r="AM111" s="37" t="s">
        <v>944</v>
      </c>
      <c r="AN111" s="37" t="s">
        <v>64</v>
      </c>
      <c r="AO111" s="23">
        <f t="shared" ca="1" si="17"/>
        <v>1</v>
      </c>
      <c r="AP111" s="1">
        <f t="shared" si="18"/>
        <v>1</v>
      </c>
      <c r="AQ111" s="1">
        <f t="shared" si="19"/>
        <v>1</v>
      </c>
      <c r="AR111" s="1">
        <f t="shared" si="20"/>
        <v>1</v>
      </c>
      <c r="AS111" s="15">
        <f t="shared" si="21"/>
        <v>1</v>
      </c>
    </row>
    <row r="112" spans="1:45">
      <c r="A112" t="str">
        <f>'Model output'!A111</f>
        <v>TCGA-DJ-A3VL</v>
      </c>
      <c r="B112" s="33">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22"/>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output'!G111)),AND(ISNUMBER(SEARCH("2",'Model output'!G111)),NOT(ISNUMBER(SEARCH("1 of 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output'!H111="","negative",IF(OR(ISNUMBER(SEARCH("lymph node",'Model output'!H111)),ISNUMBER(SEARCH("gland",'Model output'!H111)),ISNUMBER(SEARCH("lobe",'Model output'!H111)),ISNUMBER(SEARCH("isthmus",'Model output'!H111)),ISNUMBER(SEARCH("mediastinum",'Model output'!H111)),ISNUMBER(SEARCH("Not mentioned",'Model output'!H111)), ISNUMBER(SEARCH("Not applicable",'Model output'!H111)), ISNUMBER(SEARCH("paratracheal",'Model output'!H111)),ISNUMBER(SEARCH("fibroadipose tissue",'Model output'!H111)),ISNUMBER(SEARCH("thyroid node",'Model output'!H111)),ISNUMBER(SEARCH("skeletal muscle",'Model output'!H111)),ISNUMBER(SEARCH("right",'Model output'!H111)),ISNUMBER(SEARCH("left",'Model output'!H111)),ISNUMBER(SEARCH("Not specified",'Model output'!H111))),"negative","positive"))</f>
        <v>negative</v>
      </c>
      <c r="I112">
        <f>IF(OR('Model output'!I111="",'Model output'!I111="Not answered",'Model output'!I111="Not mentioned"),"",IF(ISNUMBER('Model output'!I111),'Model output'!I111,1))</f>
        <v>1</v>
      </c>
      <c r="J112">
        <f>IF(OR('Model output'!J111="",'Model output'!J111="Not answered",'Model output'!J111="Not mentioned"),"",IF(AND(ISNUMBER('Model output'!J111),'Model output'!J111&lt;=I112),'Model output'!J111,IF(AND(ISNUMBER('Model output'!J111), 'Model output'!J111&gt;=DATE(2024,1,1)), MIN(DAY('Model output'!J111), MONTH('Model output'!J111), YEAR('Model output'!J111)), IF(ISNUMBER(SEARCH("0/",'Model output'!J111)),0,IF(ISNUMBER(SEARCH("/",'Model output'!J111)), VALUE(LEFT('Model output'!J111, SEARCH("/",'Model output'!J111)-1)),1)))))</f>
        <v>0</v>
      </c>
      <c r="K112" t="str" cm="1">
        <f t="array" ref="K112">IF(COUNT(FIND({0,1,2,3,4,5,6,7,8,9},'Model output'!K111))&gt;0,'Model output'!K111,"")</f>
        <v/>
      </c>
      <c r="L112" s="8" t="str">
        <f t="shared" si="13"/>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4"/>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 ""))</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7"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1" t="str">
        <f>IF(OR('Model output'!V111="", 'Model output'!V111="No", AND(ISERROR(SEARCH("Positive",'Model output'!V111)), ISNUMBER(SEARCH("Negative",'Model output'!V111))), AND(ISNUMBER(SEARCH("Uninvolved",'Model output'!V111)),NOT(ISNUMBER(SEARCH("margins involved",'Model output'!V111)))), ISNUMBER(SEARCH("not involved",'Model output'!V111)), ISNUMBER(SEARCH("None",'Model output'!V111)), ISNUMBER(SEARCH("Free",'Model output'!V111)), ISNUMBER(SEARCH("1 mm",'Model output'!V111)), ISNUMBER(SEARCH("0.1 CM",'Model output'!V111)), ISNUMBER(SEARCH("less than 0.2 mm",'Model output'!V111)), ISNUMBER(SEARCH("less than 0.5 mm",'Model output'!V111)), ISNUMBER(SEARCH("less than 1.0 mm",'Model output'!V111)), ISNUMBER(SEARCH("noted very close",'Model output'!V111)), ISNUMBER(SEARCH("abut",'Model output'!V111)), ISNUMBER(SEARCH("not mentioned",'Model output'!V111)), ISNUMBER(SEARCH("Cannot be assessed",'Model output'!V111)), ISNUMBER(SEARCH("Lymphocyte invasion - present",'Model output'!V111))), "negative", "positive")</f>
        <v>negative</v>
      </c>
      <c r="AE112" s="35"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6" t="str">
        <f t="shared" si="15"/>
        <v>1a</v>
      </c>
      <c r="AG112" s="36" t="str">
        <f t="shared" si="16"/>
        <v>0</v>
      </c>
      <c r="AH112" s="36" t="str">
        <f t="shared" si="23"/>
        <v>0</v>
      </c>
      <c r="AI112" s="37" t="str">
        <f t="shared" si="24"/>
        <v>I</v>
      </c>
      <c r="AJ112" s="38" t="s">
        <v>709</v>
      </c>
      <c r="AK112" s="37" t="s">
        <v>615</v>
      </c>
      <c r="AL112" s="37" t="s">
        <v>941</v>
      </c>
      <c r="AM112" s="37" t="s">
        <v>944</v>
      </c>
      <c r="AN112" s="37" t="s">
        <v>64</v>
      </c>
      <c r="AO112" s="23">
        <f t="shared" ca="1" si="17"/>
        <v>1</v>
      </c>
      <c r="AP112" s="1">
        <f t="shared" si="18"/>
        <v>1</v>
      </c>
      <c r="AQ112" s="1">
        <f t="shared" si="19"/>
        <v>1</v>
      </c>
      <c r="AR112" s="1">
        <f t="shared" si="20"/>
        <v>1</v>
      </c>
      <c r="AS112" s="15">
        <f t="shared" si="21"/>
        <v>1</v>
      </c>
    </row>
    <row r="113" spans="1:45">
      <c r="A113" t="str">
        <f>'Model output'!A112</f>
        <v>TCGA-DJ-A3VM</v>
      </c>
      <c r="B113" s="33">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22"/>
        <v>positive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output'!G112)),AND(ISNUMBER(SEARCH("2",'Model output'!G112)),NOT(ISNUMBER(SEARCH("1 of 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output'!H112="","negative",IF(OR(ISNUMBER(SEARCH("lymph node",'Model output'!H112)),ISNUMBER(SEARCH("gland",'Model output'!H112)),ISNUMBER(SEARCH("lobe",'Model output'!H112)),ISNUMBER(SEARCH("isthmus",'Model output'!H112)),ISNUMBER(SEARCH("mediastinum",'Model output'!H112)),ISNUMBER(SEARCH("Not mentioned",'Model output'!H112)), ISNUMBER(SEARCH("Not applicable",'Model output'!H112)), ISNUMBER(SEARCH("paratracheal",'Model output'!H112)),ISNUMBER(SEARCH("fibroadipose tissue",'Model output'!H112)),ISNUMBER(SEARCH("thyroid node",'Model output'!H112)),ISNUMBER(SEARCH("skeletal muscle",'Model output'!H112)),ISNUMBER(SEARCH("right",'Model output'!H112)),ISNUMBER(SEARCH("left",'Model output'!H112)),ISNUMBER(SEARCH("Not specified",'Model output'!H112))),"negative","positive"))</f>
        <v>negative</v>
      </c>
      <c r="I113">
        <f>IF(OR('Model output'!I112="",'Model output'!I112="Not answered",'Model output'!I112="Not mentioned"),"",IF(ISNUMBER('Model output'!I112),'Model output'!I112,1))</f>
        <v>8</v>
      </c>
      <c r="J113">
        <f>IF(OR('Model output'!J112="",'Model output'!J112="Not answered",'Model output'!J112="Not mentioned"),"",IF(AND(ISNUMBER('Model output'!J112),'Model output'!J112&lt;=I113),'Model output'!J112,IF(AND(ISNUMBER('Model output'!J112), 'Model output'!J112&gt;=DATE(2024,1,1)), MIN(DAY('Model output'!J112), MONTH('Model output'!J112), YEAR('Model output'!J112)), IF(ISNUMBER(SEARCH("0/",'Model output'!J112)),0,IF(ISNUMBER(SEARCH("/",'Model output'!J112)), VALUE(LEFT('Model output'!J112, SEARCH("/",'Model output'!J112)-1)),1)))))</f>
        <v>2</v>
      </c>
      <c r="K113" t="str" cm="1">
        <f t="array" ref="K113">IF(COUNT(FIND({0,1,2,3,4,5,6,7,8,9},'Model output'!K112))&gt;0,'Model output'!K112,"")</f>
        <v/>
      </c>
      <c r="L113" s="8" t="str">
        <f t="shared" si="13"/>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 with oncocytic features</v>
      </c>
      <c r="O113" t="str">
        <f>IF('Model output'!M112="","",'Model output'!M112)</f>
        <v/>
      </c>
      <c r="P113" t="str">
        <f>IF('Model output'!N112="","",'Model output'!N112)</f>
        <v>3 cm</v>
      </c>
      <c r="Q113" t="str">
        <f t="shared" si="14"/>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 ""))</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7" t="str">
        <f>IF('Model output'!S112="","",'Model output'!S112)</f>
        <v>Not Identified</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1" t="str">
        <f>IF(OR('Model output'!V112="", 'Model output'!V112="No", AND(ISERROR(SEARCH("Positive",'Model output'!V112)), ISNUMBER(SEARCH("Negative",'Model output'!V112))), AND(ISNUMBER(SEARCH("Uninvolved",'Model output'!V112)),NOT(ISNUMBER(SEARCH("margins involved",'Model output'!V112)))), ISNUMBER(SEARCH("not involved",'Model output'!V112)), ISNUMBER(SEARCH("None",'Model output'!V112)), ISNUMBER(SEARCH("Free",'Model output'!V112)), ISNUMBER(SEARCH("1 mm",'Model output'!V112)), ISNUMBER(SEARCH("0.1 CM",'Model output'!V112)), ISNUMBER(SEARCH("less than 0.2 mm",'Model output'!V112)), ISNUMBER(SEARCH("less than 0.5 mm",'Model output'!V112)), ISNUMBER(SEARCH("less than 1.0 mm",'Model output'!V112)), ISNUMBER(SEARCH("noted very close",'Model output'!V112)), ISNUMBER(SEARCH("abut",'Model output'!V112)), ISNUMBER(SEARCH("not mentioned",'Model output'!V112)), ISNUMBER(SEARCH("Cannot be assessed",'Model output'!V112)), ISNUMBER(SEARCH("Lymphocyte invasion - present",'Model output'!V112))), "negative", "positive")</f>
        <v>negative</v>
      </c>
      <c r="AE113" s="35"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6" t="str">
        <f t="shared" si="15"/>
        <v>2</v>
      </c>
      <c r="AG113" s="36" t="str">
        <f t="shared" si="16"/>
        <v>1a</v>
      </c>
      <c r="AH113" s="36" t="str">
        <f t="shared" si="23"/>
        <v>0</v>
      </c>
      <c r="AI113" s="37" t="str">
        <f t="shared" si="24"/>
        <v>II</v>
      </c>
      <c r="AJ113" s="38" t="s">
        <v>710</v>
      </c>
      <c r="AK113" s="37" t="s">
        <v>943</v>
      </c>
      <c r="AL113" s="37" t="s">
        <v>944</v>
      </c>
      <c r="AM113" s="37" t="s">
        <v>944</v>
      </c>
      <c r="AN113" s="37" t="s">
        <v>64</v>
      </c>
      <c r="AO113" s="23">
        <f t="shared" ca="1" si="17"/>
        <v>1</v>
      </c>
      <c r="AP113" s="1">
        <f t="shared" si="18"/>
        <v>1</v>
      </c>
      <c r="AQ113" s="1">
        <f t="shared" si="19"/>
        <v>0</v>
      </c>
      <c r="AR113" s="1">
        <f t="shared" si="20"/>
        <v>1</v>
      </c>
      <c r="AS113" s="15">
        <f t="shared" si="21"/>
        <v>0</v>
      </c>
    </row>
    <row r="114" spans="1:45">
      <c r="A114" t="str">
        <f>'Model output'!A113</f>
        <v>TCGA-DJ-A4UL</v>
      </c>
      <c r="B114" s="33">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
      </c>
      <c r="F114" t="str">
        <f t="shared" si="22"/>
        <v>positive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output'!G113)),AND(ISNUMBER(SEARCH("2",'Model output'!G113)),NOT(ISNUMBER(SEARCH("1 of 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output'!H113="","negative",IF(OR(ISNUMBER(SEARCH("lymph node",'Model output'!H113)),ISNUMBER(SEARCH("gland",'Model output'!H113)),ISNUMBER(SEARCH("lobe",'Model output'!H113)),ISNUMBER(SEARCH("isthmus",'Model output'!H113)),ISNUMBER(SEARCH("mediastinum",'Model output'!H113)),ISNUMBER(SEARCH("Not mentioned",'Model output'!H113)), ISNUMBER(SEARCH("Not applicable",'Model output'!H113)), ISNUMBER(SEARCH("paratracheal",'Model output'!H113)),ISNUMBER(SEARCH("fibroadipose tissue",'Model output'!H113)),ISNUMBER(SEARCH("thyroid node",'Model output'!H113)),ISNUMBER(SEARCH("skeletal muscle",'Model output'!H113)),ISNUMBER(SEARCH("right",'Model output'!H113)),ISNUMBER(SEARCH("left",'Model output'!H113)),ISNUMBER(SEARCH("Not specified",'Model output'!H113))),"negative","positive"))</f>
        <v>negative</v>
      </c>
      <c r="I114">
        <f>IF(OR('Model output'!I113="",'Model output'!I113="Not answered",'Model output'!I113="Not mentioned"),"",IF(ISNUMBER('Model output'!I113),'Model output'!I113,1))</f>
        <v>4</v>
      </c>
      <c r="J114">
        <f>IF(OR('Model output'!J113="",'Model output'!J113="Not answered",'Model output'!J113="Not mentioned"),"",IF(AND(ISNUMBER('Model output'!J113),'Model output'!J113&lt;=I114),'Model output'!J113,IF(AND(ISNUMBER('Model output'!J113), 'Model output'!J113&gt;=DATE(2024,1,1)), MIN(DAY('Model output'!J113), MONTH('Model output'!J113), YEAR('Model output'!J113)), IF(ISNUMBER(SEARCH("0/",'Model output'!J113)),0,IF(ISNUMBER(SEARCH("/",'Model output'!J113)), VALUE(LEFT('Model output'!J113, SEARCH("/",'Model output'!J113)-1)),1)))))</f>
        <v>1</v>
      </c>
      <c r="K114" t="str" cm="1">
        <f t="array" ref="K114">IF(COUNT(FIND({0,1,2,3,4,5,6,7,8,9},'Model output'!K113))&gt;0,'Model output'!K113,"")</f>
        <v/>
      </c>
      <c r="L114" s="8" t="str">
        <f t="shared" si="13"/>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
      </c>
      <c r="P114" t="str">
        <f>IF('Model output'!N113="","",'Model output'!N113)</f>
        <v>1.1 cm</v>
      </c>
      <c r="Q114" t="str">
        <f t="shared" si="14"/>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2</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 ""))</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7"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1" t="str">
        <f>IF(OR('Model output'!V113="", 'Model output'!V113="No", AND(ISERROR(SEARCH("Positive",'Model output'!V113)), ISNUMBER(SEARCH("Negative",'Model output'!V113))), AND(ISNUMBER(SEARCH("Uninvolved",'Model output'!V113)),NOT(ISNUMBER(SEARCH("margins involved",'Model output'!V113)))), ISNUMBER(SEARCH("not involved",'Model output'!V113)), ISNUMBER(SEARCH("None",'Model output'!V113)), ISNUMBER(SEARCH("Free",'Model output'!V113)), ISNUMBER(SEARCH("1 mm",'Model output'!V113)), ISNUMBER(SEARCH("0.1 CM",'Model output'!V113)), ISNUMBER(SEARCH("less than 0.2 mm",'Model output'!V113)), ISNUMBER(SEARCH("less than 0.5 mm",'Model output'!V113)), ISNUMBER(SEARCH("less than 1.0 mm",'Model output'!V113)), ISNUMBER(SEARCH("noted very close",'Model output'!V113)), ISNUMBER(SEARCH("abut",'Model output'!V113)), ISNUMBER(SEARCH("not mentioned",'Model output'!V113)), ISNUMBER(SEARCH("Cannot be assessed",'Model output'!V113)), ISNUMBER(SEARCH("Lymphocyte invasion - present",'Model output'!V113))), "negative", "positive")</f>
        <v>positive</v>
      </c>
      <c r="AE114" s="35"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6" t="str">
        <f t="shared" si="15"/>
        <v>1b</v>
      </c>
      <c r="AG114" s="36" t="str">
        <f t="shared" si="16"/>
        <v>1a</v>
      </c>
      <c r="AH114" s="36" t="str">
        <f t="shared" si="23"/>
        <v>0</v>
      </c>
      <c r="AI114" s="37" t="str">
        <f t="shared" si="24"/>
        <v>II</v>
      </c>
      <c r="AJ114" s="38" t="s">
        <v>707</v>
      </c>
      <c r="AK114" s="37" t="s">
        <v>940</v>
      </c>
      <c r="AL114" s="37" t="s">
        <v>941</v>
      </c>
      <c r="AM114" s="37" t="s">
        <v>944</v>
      </c>
      <c r="AN114" s="37" t="s">
        <v>64</v>
      </c>
      <c r="AO114" s="23">
        <f t="shared" si="17"/>
        <v>1</v>
      </c>
      <c r="AP114" s="1">
        <f t="shared" si="18"/>
        <v>1</v>
      </c>
      <c r="AQ114" s="1">
        <f t="shared" si="19"/>
        <v>0</v>
      </c>
      <c r="AR114" s="1">
        <f t="shared" si="20"/>
        <v>1</v>
      </c>
      <c r="AS114" s="15">
        <f t="shared" si="21"/>
        <v>0</v>
      </c>
    </row>
    <row r="115" spans="1:45">
      <c r="A115" t="str">
        <f>'Model output'!A114</f>
        <v>TCGA-DJ-A4UQ</v>
      </c>
      <c r="B115" s="33">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22"/>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output'!G114)),AND(ISNUMBER(SEARCH("2",'Model output'!G114)),NOT(ISNUMBER(SEARCH("1 of 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output'!H114="","negative",IF(OR(ISNUMBER(SEARCH("lymph node",'Model output'!H114)),ISNUMBER(SEARCH("gland",'Model output'!H114)),ISNUMBER(SEARCH("lobe",'Model output'!H114)),ISNUMBER(SEARCH("isthmus",'Model output'!H114)),ISNUMBER(SEARCH("mediastinum",'Model output'!H114)),ISNUMBER(SEARCH("Not mentioned",'Model output'!H114)), ISNUMBER(SEARCH("Not applicable",'Model output'!H114)), ISNUMBER(SEARCH("paratracheal",'Model output'!H114)),ISNUMBER(SEARCH("fibroadipose tissue",'Model output'!H114)),ISNUMBER(SEARCH("thyroid node",'Model output'!H114)),ISNUMBER(SEARCH("skeletal muscle",'Model output'!H114)),ISNUMBER(SEARCH("right",'Model output'!H114)),ISNUMBER(SEARCH("left",'Model output'!H114)),ISNUMBER(SEARCH("Not specified",'Model output'!H114))),"negative","positive"))</f>
        <v>negative</v>
      </c>
      <c r="I115">
        <f>IF(OR('Model output'!I114="",'Model output'!I114="Not answered",'Model output'!I114="Not mentioned"),"",IF(ISNUMBER('Model output'!I114),'Model output'!I114,1))</f>
        <v>10</v>
      </c>
      <c r="J115">
        <f>IF(OR('Model output'!J114="",'Model output'!J114="Not answered",'Model output'!J114="Not mentioned"),"",IF(AND(ISNUMBER('Model output'!J114),'Model output'!J114&lt;=I115),'Model output'!J114,IF(AND(ISNUMBER('Model output'!J114), 'Model output'!J114&gt;=DATE(2024,1,1)), MIN(DAY('Model output'!J114), MONTH('Model output'!J114), YEAR('Model output'!J114)), IF(ISNUMBER(SEARCH("0/",'Model output'!J114)),0,IF(ISNUMBER(SEARCH("/",'Model output'!J114)), VALUE(LEFT('Model output'!J114, SEARCH("/",'Model output'!J114)-1)),1)))))</f>
        <v>1</v>
      </c>
      <c r="K115" t="str" cm="1">
        <f t="array" ref="K115">IF(COUNT(FIND({0,1,2,3,4,5,6,7,8,9},'Model output'!K114))&gt;0,'Model output'!K114,"")</f>
        <v>1.0cm</v>
      </c>
      <c r="L115" s="8" t="str">
        <f t="shared" si="13"/>
        <v>1.0cm</v>
      </c>
      <c r="M115" cm="1">
        <f t="array" ref="M115">IF(L115="","",IF(ISNUMBER(SEARCH("cm",L115)),MAX(VALUE(SUBSTITUTE(_xlfn.FILTERXML("&lt;t&gt;&lt;s&gt;"&amp;SUBSTITUTE(L115,",","&lt;/s&gt;&lt;s&gt;")&amp;"&lt;/s&gt;&lt;/t&gt;","//s"),"cm",""))),MAX(VALUE(SUBSTITUTE(_xlfn.FILTERXML("&lt;t&gt;&lt;s&gt;"&amp;SUBSTITUTE(L115,",","&lt;/s&gt;&lt;s&gt;")&amp;"&lt;/s&gt;&lt;/t&gt;","//s"),"mm","")))/10))</f>
        <v>1</v>
      </c>
      <c r="N115" t="str">
        <f>IF('Model output'!L114="","",'Model output'!L114)</f>
        <v>papillary</v>
      </c>
      <c r="O115" t="str">
        <f>IF('Model output'!M114="","",'Model output'!M114)</f>
        <v>diffuse sclerosing</v>
      </c>
      <c r="P115" t="str">
        <f>IF('Model output'!N114="","",'Model output'!N114)</f>
        <v>The dominant nodule in the right lobe measures 1.5 cm In greatest dimension</v>
      </c>
      <c r="Q115" t="str">
        <f t="shared" si="14"/>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 ""))</f>
        <v>Not mentioned</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7"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1" t="str">
        <f>IF(OR('Model output'!V114="", 'Model output'!V114="No", AND(ISERROR(SEARCH("Positive",'Model output'!V114)), ISNUMBER(SEARCH("Negative",'Model output'!V114))), AND(ISNUMBER(SEARCH("Uninvolved",'Model output'!V114)),NOT(ISNUMBER(SEARCH("margins involved",'Model output'!V114)))), ISNUMBER(SEARCH("not involved",'Model output'!V114)), ISNUMBER(SEARCH("None",'Model output'!V114)), ISNUMBER(SEARCH("Free",'Model output'!V114)), ISNUMBER(SEARCH("1 mm",'Model output'!V114)), ISNUMBER(SEARCH("0.1 CM",'Model output'!V114)), ISNUMBER(SEARCH("less than 0.2 mm",'Model output'!V114)), ISNUMBER(SEARCH("less than 0.5 mm",'Model output'!V114)), ISNUMBER(SEARCH("less than 1.0 mm",'Model output'!V114)), ISNUMBER(SEARCH("noted very close",'Model output'!V114)), ISNUMBER(SEARCH("abut",'Model output'!V114)), ISNUMBER(SEARCH("not mentioned",'Model output'!V114)), ISNUMBER(SEARCH("Cannot be assessed",'Model output'!V114)), ISNUMBER(SEARCH("Lymphocyte invasion - present",'Model output'!V114))), "negative", "positive")</f>
        <v>negative</v>
      </c>
      <c r="AE115" s="35"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6" t="str">
        <f t="shared" si="15"/>
        <v>1b</v>
      </c>
      <c r="AG115" s="36" t="str">
        <f t="shared" si="16"/>
        <v>1b</v>
      </c>
      <c r="AH115" s="36" t="str">
        <f t="shared" si="23"/>
        <v>0</v>
      </c>
      <c r="AI115" s="37" t="str">
        <f t="shared" si="24"/>
        <v>II</v>
      </c>
      <c r="AJ115" s="38" t="s">
        <v>710</v>
      </c>
      <c r="AK115" s="37" t="s">
        <v>940</v>
      </c>
      <c r="AL115" s="37" t="s">
        <v>940</v>
      </c>
      <c r="AM115" s="37" t="s">
        <v>944</v>
      </c>
      <c r="AN115" s="37" t="s">
        <v>942</v>
      </c>
      <c r="AO115" s="23">
        <f t="shared" ca="1" si="17"/>
        <v>1</v>
      </c>
      <c r="AP115" s="1">
        <f t="shared" si="18"/>
        <v>1</v>
      </c>
      <c r="AQ115" s="1">
        <f t="shared" si="19"/>
        <v>1</v>
      </c>
      <c r="AR115" s="1">
        <f t="shared" si="20"/>
        <v>1</v>
      </c>
      <c r="AS115" s="15">
        <f t="shared" si="21"/>
        <v>1</v>
      </c>
    </row>
    <row r="116" spans="1:45">
      <c r="A116" t="str">
        <f>'Model output'!A115</f>
        <v>TCGA-DJ-A4UW</v>
      </c>
      <c r="B116" s="33">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22"/>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output'!G115)),AND(ISNUMBER(SEARCH("2",'Model output'!G115)),NOT(ISNUMBER(SEARCH("1 of 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output'!H115="","negative",IF(OR(ISNUMBER(SEARCH("lymph node",'Model output'!H115)),ISNUMBER(SEARCH("gland",'Model output'!H115)),ISNUMBER(SEARCH("lobe",'Model output'!H115)),ISNUMBER(SEARCH("isthmus",'Model output'!H115)),ISNUMBER(SEARCH("mediastinum",'Model output'!H115)),ISNUMBER(SEARCH("Not mentioned",'Model output'!H115)), ISNUMBER(SEARCH("Not applicable",'Model output'!H115)), ISNUMBER(SEARCH("paratracheal",'Model output'!H115)),ISNUMBER(SEARCH("fibroadipose tissue",'Model output'!H115)),ISNUMBER(SEARCH("thyroid node",'Model output'!H115)),ISNUMBER(SEARCH("skeletal muscle",'Model output'!H115)),ISNUMBER(SEARCH("right",'Model output'!H115)),ISNUMBER(SEARCH("left",'Model output'!H115)),ISNUMBER(SEARCH("Not specified",'Model output'!H115))),"negative","positive"))</f>
        <v>negative</v>
      </c>
      <c r="I116">
        <f>IF(OR('Model output'!I115="",'Model output'!I115="Not answered",'Model output'!I115="Not mentioned"),"",IF(ISNUMBER('Model output'!I115),'Model output'!I115,1))</f>
        <v>13</v>
      </c>
      <c r="J116">
        <f>IF(OR('Model output'!J115="",'Model output'!J115="Not answered",'Model output'!J115="Not mentioned"),"",IF(AND(ISNUMBER('Model output'!J115),'Model output'!J115&lt;=I116),'Model output'!J115,IF(AND(ISNUMBER('Model output'!J115), 'Model output'!J115&gt;=DATE(2024,1,1)), MIN(DAY('Model output'!J115), MONTH('Model output'!J115), YEAR('Model output'!J115)), IF(ISNUMBER(SEARCH("0/",'Model output'!J115)),0,IF(ISNUMBER(SEARCH("/",'Model output'!J115)), VALUE(LEFT('Model output'!J115, SEARCH("/",'Model output'!J115)-1)),1)))))</f>
        <v>8</v>
      </c>
      <c r="K116" t="str" cm="1">
        <f t="array" ref="K116">IF(COUNT(FIND({0,1,2,3,4,5,6,7,8,9},'Model output'!K115))&gt;0,'Model output'!K115,"")</f>
        <v>0.8cm,0.9cm,0.5cm,0.3cm</v>
      </c>
      <c r="L116" s="8" t="str">
        <f t="shared" si="13"/>
        <v>0.8cm,0.9cm,0.5cm,0.3cm</v>
      </c>
      <c r="M116" cm="1">
        <f t="array" ref="M116">IF(L116="","",IF(ISNUMBER(SEARCH("cm",L116)),MAX(VALUE(SUBSTITUTE(_xlfn.FILTERXML("&lt;t&gt;&lt;s&gt;"&amp;SUBSTITUTE(L116,",","&lt;/s&gt;&lt;s&gt;")&amp;"&lt;/s&gt;&lt;/t&gt;","//s"),"cm",""))),MAX(VALUE(SUBSTITUTE(_xlfn.FILTERXML("&lt;t&gt;&lt;s&gt;"&amp;SUBSTITUTE(L116,",","&lt;/s&gt;&lt;s&gt;")&amp;"&lt;/s&gt;&lt;/t&gt;","//s"),"mm","")))/10))</f>
        <v>0.9</v>
      </c>
      <c r="N116" t="str">
        <f>IF('Model output'!L115="","",'Model output'!L115)</f>
        <v>papillary</v>
      </c>
      <c r="O116" t="str">
        <f>IF('Model output'!M115="","",'Model output'!M115)</f>
        <v/>
      </c>
      <c r="P116" t="str">
        <f>IF('Model output'!N115="","",'Model output'!N115)</f>
        <v>The tumor foci greatest size range from less than 0.1 to 1.4 cm</v>
      </c>
      <c r="Q116" t="str">
        <f t="shared" si="14"/>
        <v>0.1,1.4cm</v>
      </c>
      <c r="R116" cm="1">
        <f t="array" ref="R116">IF(Q116="","",IF(ISNUMBER(SEARCH("cm",Q116)),MAX(VALUE(SUBSTITUTE(_xlfn.FILTERXML("&lt;t&gt;&lt;s&gt;"&amp;SUBSTITUTE(Q116,",","&lt;/s&gt;&lt;s&gt;")&amp;"&lt;/s&gt;&lt;/t&gt;","//s"),"cm",""))),MAX(VALUE(SUBSTITUTE(_xlfn.FILTERXML("&lt;t&gt;&lt;s&gt;"&amp;SUBSTITUTE(Q116,",","&lt;/s&gt;&lt;s&gt;")&amp;"&lt;/s&gt;&lt;/t&gt;","//s"),"mm","")))/10))</f>
        <v>1.4</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Multiple</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 ""))</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7" t="str">
        <f>IF('Model output'!S115="","",'Model output'!S115)</f>
        <v>Not identified</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1" t="str">
        <f>IF(OR('Model output'!V115="", 'Model output'!V115="No", AND(ISERROR(SEARCH("Positive",'Model output'!V115)), ISNUMBER(SEARCH("Negative",'Model output'!V115))), AND(ISNUMBER(SEARCH("Uninvolved",'Model output'!V115)),NOT(ISNUMBER(SEARCH("margins involved",'Model output'!V115)))), ISNUMBER(SEARCH("not involved",'Model output'!V115)), ISNUMBER(SEARCH("None",'Model output'!V115)), ISNUMBER(SEARCH("Free",'Model output'!V115)), ISNUMBER(SEARCH("1 mm",'Model output'!V115)), ISNUMBER(SEARCH("0.1 CM",'Model output'!V115)), ISNUMBER(SEARCH("less than 0.2 mm",'Model output'!V115)), ISNUMBER(SEARCH("less than 0.5 mm",'Model output'!V115)), ISNUMBER(SEARCH("less than 1.0 mm",'Model output'!V115)), ISNUMBER(SEARCH("noted very close",'Model output'!V115)), ISNUMBER(SEARCH("abut",'Model output'!V115)), ISNUMBER(SEARCH("not mentioned",'Model output'!V115)), ISNUMBER(SEARCH("Cannot be assessed",'Model output'!V115)), ISNUMBER(SEARCH("Lymphocyte invasion - present",'Model output'!V115))), "negative", "positive")</f>
        <v>positive</v>
      </c>
      <c r="AE116" s="35"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6" t="str">
        <f t="shared" si="15"/>
        <v>1b</v>
      </c>
      <c r="AG116" s="36" t="str">
        <f t="shared" si="16"/>
        <v>1b</v>
      </c>
      <c r="AH116" s="36" t="str">
        <f t="shared" si="23"/>
        <v>0</v>
      </c>
      <c r="AI116" s="37" t="str">
        <f t="shared" si="24"/>
        <v>I</v>
      </c>
      <c r="AJ116" s="38" t="s">
        <v>707</v>
      </c>
      <c r="AK116" s="37" t="s">
        <v>940</v>
      </c>
      <c r="AL116" s="37" t="s">
        <v>940</v>
      </c>
      <c r="AM116" s="37" t="s">
        <v>944</v>
      </c>
      <c r="AN116" s="37" t="s">
        <v>64</v>
      </c>
      <c r="AO116" s="23">
        <f t="shared" si="17"/>
        <v>1</v>
      </c>
      <c r="AP116" s="1">
        <f t="shared" si="18"/>
        <v>1</v>
      </c>
      <c r="AQ116" s="1">
        <f t="shared" si="19"/>
        <v>1</v>
      </c>
      <c r="AR116" s="1">
        <f t="shared" si="20"/>
        <v>1</v>
      </c>
      <c r="AS116" s="15">
        <f t="shared" si="21"/>
        <v>1</v>
      </c>
    </row>
    <row r="117" spans="1:45">
      <c r="A117" t="str">
        <f>'Model output'!A116</f>
        <v>TCGA-DJ-A4V0</v>
      </c>
      <c r="B117" s="33">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0</v>
      </c>
      <c r="F117" t="str">
        <f t="shared" si="22"/>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output'!G116)),AND(ISNUMBER(SEARCH("2",'Model output'!G116)),NOT(ISNUMBER(SEARCH("1 of 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output'!H116="","negative",IF(OR(ISNUMBER(SEARCH("lymph node",'Model output'!H116)),ISNUMBER(SEARCH("gland",'Model output'!H116)),ISNUMBER(SEARCH("lobe",'Model output'!H116)),ISNUMBER(SEARCH("isthmus",'Model output'!H116)),ISNUMBER(SEARCH("mediastinum",'Model output'!H116)),ISNUMBER(SEARCH("Not mentioned",'Model output'!H116)), ISNUMBER(SEARCH("Not applicable",'Model output'!H116)), ISNUMBER(SEARCH("paratracheal",'Model output'!H116)),ISNUMBER(SEARCH("fibroadipose tissue",'Model output'!H116)),ISNUMBER(SEARCH("thyroid node",'Model output'!H116)),ISNUMBER(SEARCH("skeletal muscle",'Model output'!H116)),ISNUMBER(SEARCH("right",'Model output'!H116)),ISNUMBER(SEARCH("left",'Model output'!H116)),ISNUMBER(SEARCH("Not specified",'Model output'!H116))),"negative","positive"))</f>
        <v>negative</v>
      </c>
      <c r="I117" t="str">
        <f>IF(OR('Model output'!I116="",'Model output'!I116="Not answered",'Model output'!I116="Not mentioned"),"",IF(ISNUMBER('Model output'!I116),'Model output'!I116,1))</f>
        <v/>
      </c>
      <c r="J117" t="str">
        <f>IF(OR('Model output'!J116="",'Model output'!J116="Not answered",'Model output'!J116="Not mentioned"),"",IF(AND(ISNUMBER('Model output'!J116),'Model output'!J116&lt;=I117),'Model output'!J116,IF(AND(ISNUMBER('Model output'!J116), 'Model output'!J116&gt;=DATE(2024,1,1)), MIN(DAY('Model output'!J116), MONTH('Model output'!J116), YEAR('Model output'!J116)), IF(ISNUMBER(SEARCH("0/",'Model output'!J116)),0,IF(ISNUMBER(SEARCH("/",'Model output'!J116)), VALUE(LEFT('Model output'!J116, SEARCH("/",'Model output'!J116)-1)),1)))))</f>
        <v/>
      </c>
      <c r="K117" t="str" cm="1">
        <f t="array" ref="K117">IF(COUNT(FIND({0,1,2,3,4,5,6,7,8,9},'Model output'!K116))&gt;0,'Model output'!K116,"")</f>
        <v/>
      </c>
      <c r="L117" s="8" t="str">
        <f t="shared" si="13"/>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si="14"/>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 ""))</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negative</v>
      </c>
      <c r="X117" s="17"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1" t="str">
        <f>IF(OR('Model output'!V116="", 'Model output'!V116="No", AND(ISERROR(SEARCH("Positive",'Model output'!V116)), ISNUMBER(SEARCH("Negative",'Model output'!V116))), AND(ISNUMBER(SEARCH("Uninvolved",'Model output'!V116)),NOT(ISNUMBER(SEARCH("margins involved",'Model output'!V116)))), ISNUMBER(SEARCH("not involved",'Model output'!V116)), ISNUMBER(SEARCH("None",'Model output'!V116)), ISNUMBER(SEARCH("Free",'Model output'!V116)), ISNUMBER(SEARCH("1 mm",'Model output'!V116)), ISNUMBER(SEARCH("0.1 CM",'Model output'!V116)), ISNUMBER(SEARCH("less than 0.2 mm",'Model output'!V116)), ISNUMBER(SEARCH("less than 0.5 mm",'Model output'!V116)), ISNUMBER(SEARCH("less than 1.0 mm",'Model output'!V116)), ISNUMBER(SEARCH("noted very close",'Model output'!V116)), ISNUMBER(SEARCH("abut",'Model output'!V116)), ISNUMBER(SEARCH("not mentioned",'Model output'!V116)), ISNUMBER(SEARCH("Cannot be assessed",'Model output'!V116)), ISNUMBER(SEARCH("Lymphocyte invasion - present",'Model output'!V116))), "negative", "positive")</f>
        <v>negative</v>
      </c>
      <c r="AE117" s="35"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6" t="str">
        <f t="shared" si="15"/>
        <v>2</v>
      </c>
      <c r="AG117" s="36" t="str">
        <f t="shared" si="16"/>
        <v>0</v>
      </c>
      <c r="AH117" s="36" t="str">
        <f t="shared" si="23"/>
        <v>0</v>
      </c>
      <c r="AI117" s="37" t="str">
        <f t="shared" si="24"/>
        <v>I</v>
      </c>
      <c r="AJ117" s="38" t="s">
        <v>709</v>
      </c>
      <c r="AK117" s="37" t="s">
        <v>943</v>
      </c>
      <c r="AL117" s="37" t="s">
        <v>944</v>
      </c>
      <c r="AM117" s="37" t="s">
        <v>944</v>
      </c>
      <c r="AN117" s="37" t="s">
        <v>64</v>
      </c>
      <c r="AO117" s="23">
        <f t="shared" ca="1" si="17"/>
        <v>1</v>
      </c>
      <c r="AP117" s="1">
        <f t="shared" si="18"/>
        <v>1</v>
      </c>
      <c r="AQ117" s="1">
        <f t="shared" si="19"/>
        <v>1</v>
      </c>
      <c r="AR117" s="1">
        <f t="shared" si="20"/>
        <v>1</v>
      </c>
      <c r="AS117" s="15">
        <f t="shared" si="21"/>
        <v>1</v>
      </c>
    </row>
    <row r="118" spans="1:45">
      <c r="A118" t="str">
        <f>'Model output'!A117</f>
        <v>TCGA-DJ-A4V2</v>
      </c>
      <c r="B118" s="33">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3</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22"/>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output'!G117)),AND(ISNUMBER(SEARCH("2",'Model output'!G117)),NOT(ISNUMBER(SEARCH("1 of 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output'!H117="","negative",IF(OR(ISNUMBER(SEARCH("lymph node",'Model output'!H117)),ISNUMBER(SEARCH("gland",'Model output'!H117)),ISNUMBER(SEARCH("lobe",'Model output'!H117)),ISNUMBER(SEARCH("isthmus",'Model output'!H117)),ISNUMBER(SEARCH("mediastinum",'Model output'!H117)),ISNUMBER(SEARCH("Not mentioned",'Model output'!H117)), ISNUMBER(SEARCH("Not applicable",'Model output'!H117)), ISNUMBER(SEARCH("paratracheal",'Model output'!H117)),ISNUMBER(SEARCH("fibroadipose tissue",'Model output'!H117)),ISNUMBER(SEARCH("thyroid node",'Model output'!H117)),ISNUMBER(SEARCH("skeletal muscle",'Model output'!H117)),ISNUMBER(SEARCH("right",'Model output'!H117)),ISNUMBER(SEARCH("left",'Model output'!H117)),ISNUMBER(SEARCH("Not specified",'Model output'!H117))),"negative","positive"))</f>
        <v>negative</v>
      </c>
      <c r="I118">
        <f>IF(OR('Model output'!I117="",'Model output'!I117="Not answered",'Model output'!I117="Not mentioned"),"",IF(ISNUMBER('Model output'!I117),'Model output'!I117,1))</f>
        <v>1</v>
      </c>
      <c r="J118">
        <f>IF(OR('Model output'!J117="",'Model output'!J117="Not answered",'Model output'!J117="Not mentioned"),"",IF(AND(ISNUMBER('Model output'!J117),'Model output'!J117&lt;=I118),'Model output'!J117,IF(AND(ISNUMBER('Model output'!J117), 'Model output'!J117&gt;=DATE(2024,1,1)), MIN(DAY('Model output'!J117), MONTH('Model output'!J117), YEAR('Model output'!J117)), IF(ISNUMBER(SEARCH("0/",'Model output'!J117)),0,IF(ISNUMBER(SEARCH("/",'Model output'!J117)), VALUE(LEFT('Model output'!J117, SEARCH("/",'Model output'!J117)-1)),1)))))</f>
        <v>0</v>
      </c>
      <c r="K118" t="str" cm="1">
        <f t="array" ref="K118">IF(COUNT(FIND({0,1,2,3,4,5,6,7,8,9},'Model output'!K117))&gt;0,'Model output'!K117,"")</f>
        <v/>
      </c>
      <c r="L118" s="8" t="str">
        <f t="shared" si="13"/>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
      </c>
      <c r="P118" t="str">
        <f>IF('Model output'!N117="","",'Model output'!N117)</f>
        <v>3.0 cm</v>
      </c>
      <c r="Q118" t="str">
        <f t="shared" si="14"/>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 ""))</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s="17"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1" t="str">
        <f>IF(OR('Model output'!V117="", 'Model output'!V117="No", AND(ISERROR(SEARCH("Positive",'Model output'!V117)), ISNUMBER(SEARCH("Negative",'Model output'!V117))), AND(ISNUMBER(SEARCH("Uninvolved",'Model output'!V117)),NOT(ISNUMBER(SEARCH("margins involved",'Model output'!V117)))), ISNUMBER(SEARCH("not involved",'Model output'!V117)), ISNUMBER(SEARCH("None",'Model output'!V117)), ISNUMBER(SEARCH("Free",'Model output'!V117)), ISNUMBER(SEARCH("1 mm",'Model output'!V117)), ISNUMBER(SEARCH("0.1 CM",'Model output'!V117)), ISNUMBER(SEARCH("less than 0.2 mm",'Model output'!V117)), ISNUMBER(SEARCH("less than 0.5 mm",'Model output'!V117)), ISNUMBER(SEARCH("less than 1.0 mm",'Model output'!V117)), ISNUMBER(SEARCH("noted very close",'Model output'!V117)), ISNUMBER(SEARCH("abut",'Model output'!V117)), ISNUMBER(SEARCH("not mentioned",'Model output'!V117)), ISNUMBER(SEARCH("Cannot be assessed",'Model output'!V117)), ISNUMBER(SEARCH("Lymphocyte invasion - present",'Model output'!V117))), "negative", "positive")</f>
        <v>negative</v>
      </c>
      <c r="AE118" s="35"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6" t="str">
        <f t="shared" si="15"/>
        <v>2</v>
      </c>
      <c r="AG118" s="36" t="str">
        <f t="shared" si="16"/>
        <v>0</v>
      </c>
      <c r="AH118" s="36" t="str">
        <f t="shared" si="23"/>
        <v>0</v>
      </c>
      <c r="AI118" s="37" t="str">
        <f t="shared" si="24"/>
        <v>I</v>
      </c>
      <c r="AJ118" s="38" t="s">
        <v>709</v>
      </c>
      <c r="AK118" s="37" t="s">
        <v>943</v>
      </c>
      <c r="AL118" s="37" t="s">
        <v>941</v>
      </c>
      <c r="AM118" s="37" t="s">
        <v>944</v>
      </c>
      <c r="AN118" s="37" t="s">
        <v>64</v>
      </c>
      <c r="AO118" s="23">
        <f t="shared" ca="1" si="17"/>
        <v>1</v>
      </c>
      <c r="AP118" s="1">
        <f t="shared" si="18"/>
        <v>1</v>
      </c>
      <c r="AQ118" s="1">
        <f t="shared" si="19"/>
        <v>1</v>
      </c>
      <c r="AR118" s="1">
        <f t="shared" si="20"/>
        <v>1</v>
      </c>
      <c r="AS118" s="15">
        <f t="shared" si="21"/>
        <v>1</v>
      </c>
    </row>
    <row r="119" spans="1:45">
      <c r="A119" t="str">
        <f>'Model output'!A118</f>
        <v>TCGA-DJ-A4V4</v>
      </c>
      <c r="B119" s="33">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0</v>
      </c>
      <c r="F119" t="str">
        <f t="shared" si="22"/>
        <v>positive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output'!G118)),AND(ISNUMBER(SEARCH("2",'Model output'!G118)),NOT(ISNUMBER(SEARCH("1 of 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output'!H118="","negative",IF(OR(ISNUMBER(SEARCH("lymph node",'Model output'!H118)),ISNUMBER(SEARCH("gland",'Model output'!H118)),ISNUMBER(SEARCH("lobe",'Model output'!H118)),ISNUMBER(SEARCH("isthmus",'Model output'!H118)),ISNUMBER(SEARCH("mediastinum",'Model output'!H118)),ISNUMBER(SEARCH("Not mentioned",'Model output'!H118)), ISNUMBER(SEARCH("Not applicable",'Model output'!H118)), ISNUMBER(SEARCH("paratracheal",'Model output'!H118)),ISNUMBER(SEARCH("fibroadipose tissue",'Model output'!H118)),ISNUMBER(SEARCH("thyroid node",'Model output'!H118)),ISNUMBER(SEARCH("skeletal muscle",'Model output'!H118)),ISNUMBER(SEARCH("right",'Model output'!H118)),ISNUMBER(SEARCH("left",'Model output'!H118)),ISNUMBER(SEARCH("Not specified",'Model output'!H118))),"negative","positive"))</f>
        <v>negative</v>
      </c>
      <c r="I119">
        <f>IF(OR('Model output'!I118="",'Model output'!I118="Not answered",'Model output'!I118="Not mentioned"),"",IF(ISNUMBER('Model output'!I118),'Model output'!I118,1))</f>
        <v>3</v>
      </c>
      <c r="J119">
        <f>IF(OR('Model output'!J118="",'Model output'!J118="Not answered",'Model output'!J118="Not mentioned"),"",IF(AND(ISNUMBER('Model output'!J118),'Model output'!J118&lt;=I119),'Model output'!J118,IF(AND(ISNUMBER('Model output'!J118), 'Model output'!J118&gt;=DATE(2024,1,1)), MIN(DAY('Model output'!J118), MONTH('Model output'!J118), YEAR('Model output'!J118)), IF(ISNUMBER(SEARCH("0/",'Model output'!J118)),0,IF(ISNUMBER(SEARCH("/",'Model output'!J118)), VALUE(LEFT('Model output'!J118, SEARCH("/",'Model output'!J118)-1)),1)))))</f>
        <v>2</v>
      </c>
      <c r="K119" t="str" cm="1">
        <f t="array" ref="K119">IF(COUNT(FIND({0,1,2,3,4,5,6,7,8,9},'Model output'!K118))&gt;0,'Model output'!K118,"")</f>
        <v>0.9 cm (right lobe nodule)</v>
      </c>
      <c r="L119" s="8" t="str">
        <f t="shared" si="13"/>
        <v>0.9cm</v>
      </c>
      <c r="M119" cm="1">
        <f t="array" ref="M119">IF(L119="","",IF(ISNUMBER(SEARCH("cm",L119)),MAX(VALUE(SUBSTITUTE(_xlfn.FILTERXML("&lt;t&gt;&lt;s&gt;"&amp;SUBSTITUTE(L119,",","&lt;/s&gt;&lt;s&gt;")&amp;"&lt;/s&gt;&lt;/t&gt;","//s"),"cm",""))),MAX(VALUE(SUBSTITUTE(_xlfn.FILTERXML("&lt;t&gt;&lt;s&gt;"&amp;SUBSTITUTE(L119,",","&lt;/s&gt;&lt;s&gt;")&amp;"&lt;/s&gt;&lt;/t&gt;","//s"),"mm","")))/10))</f>
        <v>0.9</v>
      </c>
      <c r="N119" t="str">
        <f>IF('Model output'!L118="","",'Model output'!L118)</f>
        <v>Papillary</v>
      </c>
      <c r="O119" t="str">
        <f>IF('Model output'!M118="","",'Model output'!M118)</f>
        <v/>
      </c>
      <c r="P119" t="str">
        <f>IF('Model output'!N118="","",'Model output'!N118)</f>
        <v>0.9 cm (for right lobe nodule)</v>
      </c>
      <c r="Q119" t="str">
        <f t="shared" si="14"/>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 ""))</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7"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1" t="str">
        <f>IF(OR('Model output'!V118="", 'Model output'!V118="No", AND(ISERROR(SEARCH("Positive",'Model output'!V118)), ISNUMBER(SEARCH("Negative",'Model output'!V118))), AND(ISNUMBER(SEARCH("Uninvolved",'Model output'!V118)),NOT(ISNUMBER(SEARCH("margins involved",'Model output'!V118)))), ISNUMBER(SEARCH("not involved",'Model output'!V118)), ISNUMBER(SEARCH("None",'Model output'!V118)), ISNUMBER(SEARCH("Free",'Model output'!V118)), ISNUMBER(SEARCH("1 mm",'Model output'!V118)), ISNUMBER(SEARCH("0.1 CM",'Model output'!V118)), ISNUMBER(SEARCH("less than 0.2 mm",'Model output'!V118)), ISNUMBER(SEARCH("less than 0.5 mm",'Model output'!V118)), ISNUMBER(SEARCH("less than 1.0 mm",'Model output'!V118)), ISNUMBER(SEARCH("noted very close",'Model output'!V118)), ISNUMBER(SEARCH("abut",'Model output'!V118)), ISNUMBER(SEARCH("not mentioned",'Model output'!V118)), ISNUMBER(SEARCH("Cannot be assessed",'Model output'!V118)), ISNUMBER(SEARCH("Lymphocyte invasion - present",'Model output'!V118))), "negative", "positive")</f>
        <v>negative</v>
      </c>
      <c r="AE119" s="35"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6" t="str">
        <f t="shared" si="15"/>
        <v>1a</v>
      </c>
      <c r="AG119" s="36" t="str">
        <f t="shared" si="16"/>
        <v>1a</v>
      </c>
      <c r="AH119" s="36" t="str">
        <f t="shared" si="23"/>
        <v>0</v>
      </c>
      <c r="AI119" s="37" t="str">
        <f t="shared" si="24"/>
        <v>I</v>
      </c>
      <c r="AJ119" s="38" t="s">
        <v>709</v>
      </c>
      <c r="AK119" s="37" t="s">
        <v>615</v>
      </c>
      <c r="AL119" s="37" t="s">
        <v>944</v>
      </c>
      <c r="AM119" s="37" t="s">
        <v>941</v>
      </c>
      <c r="AN119" s="37" t="s">
        <v>64</v>
      </c>
      <c r="AO119" s="23">
        <f t="shared" ca="1" si="17"/>
        <v>1</v>
      </c>
      <c r="AP119" s="1">
        <f t="shared" si="18"/>
        <v>1</v>
      </c>
      <c r="AQ119" s="1">
        <f t="shared" si="19"/>
        <v>0</v>
      </c>
      <c r="AR119" s="1">
        <f t="shared" si="20"/>
        <v>1</v>
      </c>
      <c r="AS119" s="15">
        <f t="shared" si="21"/>
        <v>1</v>
      </c>
    </row>
    <row r="120" spans="1:45">
      <c r="A120" t="str">
        <f>'Model output'!A119</f>
        <v>TCGA-DJ-A4V5</v>
      </c>
      <c r="B120" s="33">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1</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0</v>
      </c>
      <c r="F120" t="str">
        <f t="shared" si="22"/>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output'!G119)),AND(ISNUMBER(SEARCH("2",'Model output'!G119)),NOT(ISNUMBER(SEARCH("1 of 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output'!H119="","negative",IF(OR(ISNUMBER(SEARCH("lymph node",'Model output'!H119)),ISNUMBER(SEARCH("gland",'Model output'!H119)),ISNUMBER(SEARCH("lobe",'Model output'!H119)),ISNUMBER(SEARCH("isthmus",'Model output'!H119)),ISNUMBER(SEARCH("mediastinum",'Model output'!H119)),ISNUMBER(SEARCH("Not mentioned",'Model output'!H119)), ISNUMBER(SEARCH("Not applicable",'Model output'!H119)), ISNUMBER(SEARCH("paratracheal",'Model output'!H119)),ISNUMBER(SEARCH("fibroadipose tissue",'Model output'!H119)),ISNUMBER(SEARCH("thyroid node",'Model output'!H119)),ISNUMBER(SEARCH("skeletal muscle",'Model output'!H119)),ISNUMBER(SEARCH("right",'Model output'!H119)),ISNUMBER(SEARCH("left",'Model output'!H119)),ISNUMBER(SEARCH("Not specified",'Model output'!H119))),"negative","positive"))</f>
        <v>negative</v>
      </c>
      <c r="I120">
        <f>IF(OR('Model output'!I119="",'Model output'!I119="Not answered",'Model output'!I119="Not mentioned"),"",IF(ISNUMBER('Model output'!I119),'Model output'!I119,1))</f>
        <v>12</v>
      </c>
      <c r="J120">
        <f>IF(OR('Model output'!J119="",'Model output'!J119="Not answered",'Model output'!J119="Not mentioned"),"",IF(AND(ISNUMBER('Model output'!J119),'Model output'!J119&lt;=I120),'Model output'!J119,IF(AND(ISNUMBER('Model output'!J119), 'Model output'!J119&gt;=DATE(2024,1,1)), MIN(DAY('Model output'!J119), MONTH('Model output'!J119), YEAR('Model output'!J119)), IF(ISNUMBER(SEARCH("0/",'Model output'!J119)),0,IF(ISNUMBER(SEARCH("/",'Model output'!J119)), VALUE(LEFT('Model output'!J119, SEARCH("/",'Model output'!J119)-1)),1)))))</f>
        <v>12</v>
      </c>
      <c r="K120" t="str" cm="1">
        <f t="array" ref="K120">IF(COUNT(FIND({0,1,2,3,4,5,6,7,8,9},'Model output'!K119))&gt;0,'Model output'!K119,"")</f>
        <v>0.9 cm</v>
      </c>
      <c r="L120" s="8" t="str">
        <f t="shared" si="13"/>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14"/>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 ""))</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7" t="str">
        <f>IF('Model output'!S119="","",'Model output'!S119)</f>
        <v>Invades: perithyroid tissue</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1" t="str">
        <f>IF(OR('Model output'!V119="", 'Model output'!V119="No", AND(ISERROR(SEARCH("Positive",'Model output'!V119)), ISNUMBER(SEARCH("Negative",'Model output'!V119))), AND(ISNUMBER(SEARCH("Uninvolved",'Model output'!V119)),NOT(ISNUMBER(SEARCH("margins involved",'Model output'!V119)))), ISNUMBER(SEARCH("not involved",'Model output'!V119)), ISNUMBER(SEARCH("None",'Model output'!V119)), ISNUMBER(SEARCH("Free",'Model output'!V119)), ISNUMBER(SEARCH("1 mm",'Model output'!V119)), ISNUMBER(SEARCH("0.1 CM",'Model output'!V119)), ISNUMBER(SEARCH("less than 0.2 mm",'Model output'!V119)), ISNUMBER(SEARCH("less than 0.5 mm",'Model output'!V119)), ISNUMBER(SEARCH("less than 1.0 mm",'Model output'!V119)), ISNUMBER(SEARCH("noted very close",'Model output'!V119)), ISNUMBER(SEARCH("abut",'Model output'!V119)), ISNUMBER(SEARCH("not mentioned",'Model output'!V119)), ISNUMBER(SEARCH("Cannot be assessed",'Model output'!V119)), ISNUMBER(SEARCH("Lymphocyte invasion - present",'Model output'!V119))), "negative", "positive")</f>
        <v>positive</v>
      </c>
      <c r="AE120" s="35"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6" t="str">
        <f t="shared" si="15"/>
        <v>1b</v>
      </c>
      <c r="AG120" s="36" t="str">
        <f t="shared" si="16"/>
        <v>1a</v>
      </c>
      <c r="AH120" s="36" t="str">
        <f t="shared" si="23"/>
        <v>0</v>
      </c>
      <c r="AI120" s="37" t="str">
        <f t="shared" si="24"/>
        <v>II</v>
      </c>
      <c r="AJ120" s="38" t="s">
        <v>707</v>
      </c>
      <c r="AK120" s="37" t="s">
        <v>945</v>
      </c>
      <c r="AL120" s="37" t="s">
        <v>940</v>
      </c>
      <c r="AM120" s="37" t="s">
        <v>944</v>
      </c>
      <c r="AN120" s="37" t="s">
        <v>942</v>
      </c>
      <c r="AO120" s="23">
        <f t="shared" si="17"/>
        <v>1</v>
      </c>
      <c r="AP120" s="1">
        <f t="shared" si="18"/>
        <v>0</v>
      </c>
      <c r="AQ120" s="1">
        <f t="shared" si="19"/>
        <v>0</v>
      </c>
      <c r="AR120" s="1">
        <f t="shared" si="20"/>
        <v>1</v>
      </c>
      <c r="AS120" s="15">
        <f t="shared" si="21"/>
        <v>1</v>
      </c>
    </row>
    <row r="121" spans="1:45">
      <c r="A121" t="str">
        <f>'Model output'!A120</f>
        <v>TCGA-DO-A1K0</v>
      </c>
      <c r="B121" s="33">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
      </c>
      <c r="F121" t="str">
        <f t="shared" si="22"/>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output'!G120)),AND(ISNUMBER(SEARCH("2",'Model output'!G120)),NOT(ISNUMBER(SEARCH("1 of 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
      </c>
      <c r="H121" t="str">
        <f>IF('Model output'!H120="","negative",IF(OR(ISNUMBER(SEARCH("lymph node",'Model output'!H120)),ISNUMBER(SEARCH("gland",'Model output'!H120)),ISNUMBER(SEARCH("lobe",'Model output'!H120)),ISNUMBER(SEARCH("isthmus",'Model output'!H120)),ISNUMBER(SEARCH("mediastinum",'Model output'!H120)),ISNUMBER(SEARCH("Not mentioned",'Model output'!H120)), ISNUMBER(SEARCH("Not applicable",'Model output'!H120)), ISNUMBER(SEARCH("paratracheal",'Model output'!H120)),ISNUMBER(SEARCH("fibroadipose tissue",'Model output'!H120)),ISNUMBER(SEARCH("thyroid node",'Model output'!H120)),ISNUMBER(SEARCH("skeletal muscle",'Model output'!H120)),ISNUMBER(SEARCH("right",'Model output'!H120)),ISNUMBER(SEARCH("left",'Model output'!H120)),ISNUMBER(SEARCH("Not specified",'Model output'!H120))),"negative","positive"))</f>
        <v>negative</v>
      </c>
      <c r="I121">
        <f>IF(OR('Model output'!I120="",'Model output'!I120="Not answered",'Model output'!I120="Not mentioned"),"",IF(ISNUMBER('Model output'!I120),'Model output'!I120,1))</f>
        <v>14</v>
      </c>
      <c r="J121">
        <f>IF(OR('Model output'!J120="",'Model output'!J120="Not answered",'Model output'!J120="Not mentioned"),"",IF(AND(ISNUMBER('Model output'!J120),'Model output'!J120&lt;=I121),'Model output'!J120,IF(AND(ISNUMBER('Model output'!J120), 'Model output'!J120&gt;=DATE(2024,1,1)), MIN(DAY('Model output'!J120), MONTH('Model output'!J120), YEAR('Model output'!J120)), IF(ISNUMBER(SEARCH("0/",'Model output'!J120)),0,IF(ISNUMBER(SEARCH("/",'Model output'!J120)), VALUE(LEFT('Model output'!J120, SEARCH("/",'Model output'!J120)-1)),1)))))</f>
        <v>9</v>
      </c>
      <c r="K121" t="str" cm="1">
        <f t="array" ref="K121">IF(COUNT(FIND({0,1,2,3,4,5,6,7,8,9},'Model output'!K120))&gt;0,'Model output'!K120,"")</f>
        <v/>
      </c>
      <c r="L121" s="8" t="str">
        <f t="shared" si="13"/>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14"/>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1</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 ""))</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s="17" t="str">
        <f>IF('Model output'!S120="","",'Model output'!S120)</f>
        <v>Present, Minimal</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1" t="str">
        <f>IF(OR('Model output'!V120="", 'Model output'!V120="No", AND(ISERROR(SEARCH("Positive",'Model output'!V120)), ISNUMBER(SEARCH("Negative",'Model output'!V120))), AND(ISNUMBER(SEARCH("Uninvolved",'Model output'!V120)),NOT(ISNUMBER(SEARCH("margins involved",'Model output'!V120)))), ISNUMBER(SEARCH("not involved",'Model output'!V120)), ISNUMBER(SEARCH("None",'Model output'!V120)), ISNUMBER(SEARCH("Free",'Model output'!V120)), ISNUMBER(SEARCH("1 mm",'Model output'!V120)), ISNUMBER(SEARCH("0.1 CM",'Model output'!V120)), ISNUMBER(SEARCH("less than 0.2 mm",'Model output'!V120)), ISNUMBER(SEARCH("less than 0.5 mm",'Model output'!V120)), ISNUMBER(SEARCH("less than 1.0 mm",'Model output'!V120)), ISNUMBER(SEARCH("noted very close",'Model output'!V120)), ISNUMBER(SEARCH("abut",'Model output'!V120)), ISNUMBER(SEARCH("not mentioned",'Model output'!V120)), ISNUMBER(SEARCH("Cannot be assessed",'Model output'!V120)), ISNUMBER(SEARCH("Lymphocyte invasion - present",'Model output'!V120))), "negative", "positive")</f>
        <v>negative</v>
      </c>
      <c r="AE121" s="35"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6" t="str">
        <f t="shared" si="15"/>
        <v>3a</v>
      </c>
      <c r="AG121" s="36" t="str">
        <f t="shared" si="16"/>
        <v>1a</v>
      </c>
      <c r="AH121" s="36" t="str">
        <f t="shared" si="23"/>
        <v>0</v>
      </c>
      <c r="AI121" s="37" t="str">
        <f t="shared" si="24"/>
        <v>I</v>
      </c>
      <c r="AJ121" s="38" t="s">
        <v>710</v>
      </c>
      <c r="AK121" s="37" t="s">
        <v>945</v>
      </c>
      <c r="AL121" s="37" t="s">
        <v>940</v>
      </c>
      <c r="AM121" s="37" t="s">
        <v>944</v>
      </c>
      <c r="AN121" s="37" t="s">
        <v>64</v>
      </c>
      <c r="AO121" s="23">
        <f t="shared" ca="1" si="17"/>
        <v>1</v>
      </c>
      <c r="AP121" s="1">
        <f t="shared" si="18"/>
        <v>1</v>
      </c>
      <c r="AQ121" s="1">
        <f t="shared" si="19"/>
        <v>0</v>
      </c>
      <c r="AR121" s="1">
        <f t="shared" si="20"/>
        <v>1</v>
      </c>
      <c r="AS121" s="15">
        <f t="shared" si="21"/>
        <v>1</v>
      </c>
    </row>
    <row r="122" spans="1:45">
      <c r="A122" t="str">
        <f>'Model output'!A121</f>
        <v>TCGA-E3-A3DZ</v>
      </c>
      <c r="B122" s="33">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2"/>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output'!G121)),AND(ISNUMBER(SEARCH("2",'Model output'!G121)),NOT(ISNUMBER(SEARCH("1 of 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output'!H121="","negative",IF(OR(ISNUMBER(SEARCH("lymph node",'Model output'!H121)),ISNUMBER(SEARCH("gland",'Model output'!H121)),ISNUMBER(SEARCH("lobe",'Model output'!H121)),ISNUMBER(SEARCH("isthmus",'Model output'!H121)),ISNUMBER(SEARCH("mediastinum",'Model output'!H121)),ISNUMBER(SEARCH("Not mentioned",'Model output'!H121)), ISNUMBER(SEARCH("Not applicable",'Model output'!H121)), ISNUMBER(SEARCH("paratracheal",'Model output'!H121)),ISNUMBER(SEARCH("fibroadipose tissue",'Model output'!H121)),ISNUMBER(SEARCH("thyroid node",'Model output'!H121)),ISNUMBER(SEARCH("skeletal muscle",'Model output'!H121)),ISNUMBER(SEARCH("right",'Model output'!H121)),ISNUMBER(SEARCH("left",'Model output'!H121)),ISNUMBER(SEARCH("Not specified",'Model output'!H121))),"negative","positive"))</f>
        <v>negative</v>
      </c>
      <c r="I122">
        <f>IF(OR('Model output'!I121="",'Model output'!I121="Not answered",'Model output'!I121="Not mentioned"),"",IF(ISNUMBER('Model output'!I121),'Model output'!I121,1))</f>
        <v>1</v>
      </c>
      <c r="J122">
        <f>IF(OR('Model output'!J121="",'Model output'!J121="Not answered",'Model output'!J121="Not mentioned"),"",IF(AND(ISNUMBER('Model output'!J121),'Model output'!J121&lt;=I122),'Model output'!J121,IF(AND(ISNUMBER('Model output'!J121), 'Model output'!J121&gt;=DATE(2024,1,1)), MIN(DAY('Model output'!J121), MONTH('Model output'!J121), YEAR('Model output'!J121)), IF(ISNUMBER(SEARCH("0/",'Model output'!J121)),0,IF(ISNUMBER(SEARCH("/",'Model output'!J121)), VALUE(LEFT('Model output'!J121, SEARCH("/",'Model output'!J121)-1)),1)))))</f>
        <v>0</v>
      </c>
      <c r="K122" t="str" cm="1">
        <f t="array" ref="K122">IF(COUNT(FIND({0,1,2,3,4,5,6,7,8,9},'Model output'!K121))&gt;0,'Model output'!K121,"")</f>
        <v/>
      </c>
      <c r="L122" s="8" t="str">
        <f t="shared" si="13"/>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14"/>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 ""))</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7" t="str">
        <f>IF('Model output'!S121="","",'Model output'!S121)</f>
        <v>Not identified</v>
      </c>
      <c r="Y122" t="str">
        <f>IF(OR('Model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1" t="str">
        <f>IF(OR('Model output'!V121="", 'Model output'!V121="No", AND(ISERROR(SEARCH("Positive",'Model output'!V121)), ISNUMBER(SEARCH("Negative",'Model output'!V121))), AND(ISNUMBER(SEARCH("Uninvolved",'Model output'!V121)),NOT(ISNUMBER(SEARCH("margins involved",'Model output'!V121)))), ISNUMBER(SEARCH("not involved",'Model output'!V121)), ISNUMBER(SEARCH("None",'Model output'!V121)), ISNUMBER(SEARCH("Free",'Model output'!V121)), ISNUMBER(SEARCH("1 mm",'Model output'!V121)), ISNUMBER(SEARCH("0.1 CM",'Model output'!V121)), ISNUMBER(SEARCH("less than 0.2 mm",'Model output'!V121)), ISNUMBER(SEARCH("less than 0.5 mm",'Model output'!V121)), ISNUMBER(SEARCH("less than 1.0 mm",'Model output'!V121)), ISNUMBER(SEARCH("noted very close",'Model output'!V121)), ISNUMBER(SEARCH("abut",'Model output'!V121)), ISNUMBER(SEARCH("not mentioned",'Model output'!V121)), ISNUMBER(SEARCH("Cannot be assessed",'Model output'!V121)), ISNUMBER(SEARCH("Lymphocyte invasion - present",'Model output'!V121))), "negative", "positive")</f>
        <v>negative</v>
      </c>
      <c r="AE122" s="35"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6" t="str">
        <f t="shared" si="15"/>
        <v>3a</v>
      </c>
      <c r="AG122" s="36" t="str">
        <f t="shared" si="16"/>
        <v>0</v>
      </c>
      <c r="AH122" s="36" t="str">
        <f t="shared" si="23"/>
        <v>0</v>
      </c>
      <c r="AI122" s="37" t="str">
        <f t="shared" si="24"/>
        <v>II</v>
      </c>
      <c r="AJ122" s="38" t="s">
        <v>709</v>
      </c>
      <c r="AK122" s="37" t="s">
        <v>945</v>
      </c>
      <c r="AL122" s="37" t="s">
        <v>941</v>
      </c>
      <c r="AM122" s="37" t="s">
        <v>944</v>
      </c>
      <c r="AN122" s="37" t="s">
        <v>942</v>
      </c>
      <c r="AO122" s="23">
        <f t="shared" ca="1" si="17"/>
        <v>1</v>
      </c>
      <c r="AP122" s="1">
        <f t="shared" si="18"/>
        <v>1</v>
      </c>
      <c r="AQ122" s="1">
        <f t="shared" si="19"/>
        <v>1</v>
      </c>
      <c r="AR122" s="1">
        <f t="shared" si="20"/>
        <v>1</v>
      </c>
      <c r="AS122" s="15">
        <f t="shared" si="21"/>
        <v>1</v>
      </c>
    </row>
    <row r="123" spans="1:45">
      <c r="A123" t="str">
        <f>'Model output'!A122</f>
        <v>TCGA-E3-A3E3</v>
      </c>
      <c r="B123" s="33">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0</v>
      </c>
      <c r="F123" t="str">
        <f t="shared" si="22"/>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output'!G122)),AND(ISNUMBER(SEARCH("2",'Model output'!G122)),NOT(ISNUMBER(SEARCH("1 of 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output'!H122="","negative",IF(OR(ISNUMBER(SEARCH("lymph node",'Model output'!H122)),ISNUMBER(SEARCH("gland",'Model output'!H122)),ISNUMBER(SEARCH("lobe",'Model output'!H122)),ISNUMBER(SEARCH("isthmus",'Model output'!H122)),ISNUMBER(SEARCH("mediastinum",'Model output'!H122)),ISNUMBER(SEARCH("Not mentioned",'Model output'!H122)), ISNUMBER(SEARCH("Not applicable",'Model output'!H122)), ISNUMBER(SEARCH("paratracheal",'Model output'!H122)),ISNUMBER(SEARCH("fibroadipose tissue",'Model output'!H122)),ISNUMBER(SEARCH("thyroid node",'Model output'!H122)),ISNUMBER(SEARCH("skeletal muscle",'Model output'!H122)),ISNUMBER(SEARCH("right",'Model output'!H122)),ISNUMBER(SEARCH("left",'Model output'!H122)),ISNUMBER(SEARCH("Not specified",'Model output'!H122))),"negative","positive"))</f>
        <v>negative</v>
      </c>
      <c r="I123">
        <f>IF(OR('Model output'!I122="",'Model output'!I122="Not answered",'Model output'!I122="Not mentioned"),"",IF(ISNUMBER('Model output'!I122),'Model output'!I122,1))</f>
        <v>1</v>
      </c>
      <c r="J123">
        <f>IF(OR('Model output'!J122="",'Model output'!J122="Not answered",'Model output'!J122="Not mentioned"),"",IF(AND(ISNUMBER('Model output'!J122),'Model output'!J122&lt;=I123),'Model output'!J122,IF(AND(ISNUMBER('Model output'!J122), 'Model output'!J122&gt;=DATE(2024,1,1)), MIN(DAY('Model output'!J122), MONTH('Model output'!J122), YEAR('Model output'!J122)), IF(ISNUMBER(SEARCH("0/",'Model output'!J122)),0,IF(ISNUMBER(SEARCH("/",'Model output'!J122)), VALUE(LEFT('Model output'!J122, SEARCH("/",'Model output'!J122)-1)),1)))))</f>
        <v>0</v>
      </c>
      <c r="K123" t="str" cm="1">
        <f t="array" ref="K123">IF(COUNT(FIND({0,1,2,3,4,5,6,7,8,9},'Model output'!K122))&gt;0,'Model output'!K122,"")</f>
        <v/>
      </c>
      <c r="L123" s="8" t="str">
        <f t="shared" si="13"/>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 cm</v>
      </c>
      <c r="Q123" t="str">
        <f t="shared" si="14"/>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 ""))</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7" t="str">
        <f>IF('Model output'!S122="","",'Model output'!S122)</f>
        <v>Not identified</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1" t="str">
        <f>IF(OR('Model output'!V122="", 'Model output'!V122="No", AND(ISERROR(SEARCH("Positive",'Model output'!V122)), ISNUMBER(SEARCH("Negative",'Model output'!V122))), AND(ISNUMBER(SEARCH("Uninvolved",'Model output'!V122)),NOT(ISNUMBER(SEARCH("margins involved",'Model output'!V122)))), ISNUMBER(SEARCH("not involved",'Model output'!V122)), ISNUMBER(SEARCH("None",'Model output'!V122)), ISNUMBER(SEARCH("Free",'Model output'!V122)), ISNUMBER(SEARCH("1 mm",'Model output'!V122)), ISNUMBER(SEARCH("0.1 CM",'Model output'!V122)), ISNUMBER(SEARCH("less than 0.2 mm",'Model output'!V122)), ISNUMBER(SEARCH("less than 0.5 mm",'Model output'!V122)), ISNUMBER(SEARCH("less than 1.0 mm",'Model output'!V122)), ISNUMBER(SEARCH("noted very close",'Model output'!V122)), ISNUMBER(SEARCH("abut",'Model output'!V122)), ISNUMBER(SEARCH("not mentioned",'Model output'!V122)), ISNUMBER(SEARCH("Cannot be assessed",'Model output'!V122)), ISNUMBER(SEARCH("Lymphocyte invasion - present",'Model output'!V122))), "negative", "positive")</f>
        <v>negative</v>
      </c>
      <c r="AE123" s="35"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6" t="str">
        <f t="shared" si="15"/>
        <v>2</v>
      </c>
      <c r="AG123" s="36" t="str">
        <f t="shared" si="16"/>
        <v>0</v>
      </c>
      <c r="AH123" s="36" t="str">
        <f t="shared" si="23"/>
        <v>0</v>
      </c>
      <c r="AI123" s="37" t="str">
        <f t="shared" si="24"/>
        <v>I</v>
      </c>
      <c r="AJ123" s="38" t="s">
        <v>709</v>
      </c>
      <c r="AK123" s="37" t="s">
        <v>943</v>
      </c>
      <c r="AL123" s="37" t="s">
        <v>941</v>
      </c>
      <c r="AM123" s="37" t="s">
        <v>944</v>
      </c>
      <c r="AN123" s="37" t="s">
        <v>64</v>
      </c>
      <c r="AO123" s="23">
        <f t="shared" ca="1" si="17"/>
        <v>1</v>
      </c>
      <c r="AP123" s="1">
        <f t="shared" si="18"/>
        <v>1</v>
      </c>
      <c r="AQ123" s="1">
        <f t="shared" si="19"/>
        <v>1</v>
      </c>
      <c r="AR123" s="1">
        <f t="shared" si="20"/>
        <v>1</v>
      </c>
      <c r="AS123" s="15">
        <f t="shared" si="21"/>
        <v>1</v>
      </c>
    </row>
    <row r="124" spans="1:45">
      <c r="A124" t="str">
        <f>'Model output'!A123</f>
        <v>TCGA-E8-A242</v>
      </c>
      <c r="B124" s="33">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2"/>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output'!G123)),AND(ISNUMBER(SEARCH("2",'Model output'!G123)),NOT(ISNUMBER(SEARCH("1 of 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output'!H123="","negative",IF(OR(ISNUMBER(SEARCH("lymph node",'Model output'!H123)),ISNUMBER(SEARCH("gland",'Model output'!H123)),ISNUMBER(SEARCH("lobe",'Model output'!H123)),ISNUMBER(SEARCH("isthmus",'Model output'!H123)),ISNUMBER(SEARCH("mediastinum",'Model output'!H123)),ISNUMBER(SEARCH("Not mentioned",'Model output'!H123)), ISNUMBER(SEARCH("Not applicable",'Model output'!H123)), ISNUMBER(SEARCH("paratracheal",'Model output'!H123)),ISNUMBER(SEARCH("fibroadipose tissue",'Model output'!H123)),ISNUMBER(SEARCH("thyroid node",'Model output'!H123)),ISNUMBER(SEARCH("skeletal muscle",'Model output'!H123)),ISNUMBER(SEARCH("right",'Model output'!H123)),ISNUMBER(SEARCH("left",'Model output'!H123)),ISNUMBER(SEARCH("Not specified",'Model output'!H123))),"negative","positive"))</f>
        <v>negative</v>
      </c>
      <c r="I124">
        <f>IF(OR('Model output'!I123="",'Model output'!I123="Not answered",'Model output'!I123="Not mentioned"),"",IF(ISNUMBER('Model output'!I123),'Model output'!I123,1))</f>
        <v>0</v>
      </c>
      <c r="J124">
        <f>IF(OR('Model output'!J123="",'Model output'!J123="Not answered",'Model output'!J123="Not mentioned"),"",IF(AND(ISNUMBER('Model output'!J123),'Model output'!J123&lt;=I124),'Model output'!J123,IF(AND(ISNUMBER('Model output'!J123), 'Model output'!J123&gt;=DATE(2024,1,1)), MIN(DAY('Model output'!J123), MONTH('Model output'!J123), YEAR('Model output'!J123)), IF(ISNUMBER(SEARCH("0/",'Model output'!J123)),0,IF(ISNUMBER(SEARCH("/",'Model output'!J123)), VALUE(LEFT('Model output'!J123, SEARCH("/",'Model output'!J123)-1)),1)))))</f>
        <v>0</v>
      </c>
      <c r="K124" t="str" cm="1">
        <f t="array" ref="K124">IF(COUNT(FIND({0,1,2,3,4,5,6,7,8,9},'Model output'!K123))&gt;0,'Model output'!K123,"")</f>
        <v/>
      </c>
      <c r="L124" s="8" t="str">
        <f t="shared" si="13"/>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4"/>
        <v>1.8,1.2cm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f>IF('Model output'!O123="","",'Model output'!O123)</f>
        <v>1</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 ""))</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7" t="str">
        <f>IF('Model output'!S123="","",'Model output'!S123)</f>
        <v>Yes</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1" t="str">
        <f>IF(OR('Model output'!V123="", 'Model output'!V123="No", AND(ISERROR(SEARCH("Positive",'Model output'!V123)), ISNUMBER(SEARCH("Negative",'Model output'!V123))), AND(ISNUMBER(SEARCH("Uninvolved",'Model output'!V123)),NOT(ISNUMBER(SEARCH("margins involved",'Model output'!V123)))), ISNUMBER(SEARCH("not involved",'Model output'!V123)), ISNUMBER(SEARCH("None",'Model output'!V123)), ISNUMBER(SEARCH("Free",'Model output'!V123)), ISNUMBER(SEARCH("1 mm",'Model output'!V123)), ISNUMBER(SEARCH("0.1 CM",'Model output'!V123)), ISNUMBER(SEARCH("less than 0.2 mm",'Model output'!V123)), ISNUMBER(SEARCH("less than 0.5 mm",'Model output'!V123)), ISNUMBER(SEARCH("less than 1.0 mm",'Model output'!V123)), ISNUMBER(SEARCH("noted very close",'Model output'!V123)), ISNUMBER(SEARCH("abut",'Model output'!V123)), ISNUMBER(SEARCH("not mentioned",'Model output'!V123)), ISNUMBER(SEARCH("Cannot be assessed",'Model output'!V123)), ISNUMBER(SEARCH("Lymphocyte invasion - present",'Model output'!V123))), "negative", "positive")</f>
        <v>positive</v>
      </c>
      <c r="AE124" s="35"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6" t="str">
        <f t="shared" si="15"/>
        <v>1b</v>
      </c>
      <c r="AG124" s="36" t="str">
        <f t="shared" si="16"/>
        <v>0</v>
      </c>
      <c r="AH124" s="36" t="str">
        <f t="shared" si="23"/>
        <v>0</v>
      </c>
      <c r="AI124" s="37" t="str">
        <f t="shared" si="24"/>
        <v>I</v>
      </c>
      <c r="AJ124" s="38" t="s">
        <v>707</v>
      </c>
      <c r="AK124" s="37" t="s">
        <v>940</v>
      </c>
      <c r="AL124" s="37" t="s">
        <v>941</v>
      </c>
      <c r="AM124" s="37" t="s">
        <v>944</v>
      </c>
      <c r="AN124" s="37" t="s">
        <v>64</v>
      </c>
      <c r="AO124" s="23">
        <f t="shared" si="17"/>
        <v>1</v>
      </c>
      <c r="AP124" s="1">
        <f t="shared" si="18"/>
        <v>1</v>
      </c>
      <c r="AQ124" s="1">
        <f t="shared" si="19"/>
        <v>1</v>
      </c>
      <c r="AR124" s="1">
        <f t="shared" si="20"/>
        <v>1</v>
      </c>
      <c r="AS124" s="15">
        <f t="shared" si="21"/>
        <v>1</v>
      </c>
    </row>
    <row r="125" spans="1:45">
      <c r="A125" t="str">
        <f>'Model output'!A124</f>
        <v>TCGA-E8-A2JQ</v>
      </c>
      <c r="B125" s="33">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2"/>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output'!G124)),AND(ISNUMBER(SEARCH("2",'Model output'!G124)),NOT(ISNUMBER(SEARCH("1 of 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
      </c>
      <c r="H125" t="str">
        <f>IF('Model output'!H124="","negative",IF(OR(ISNUMBER(SEARCH("lymph node",'Model output'!H124)),ISNUMBER(SEARCH("gland",'Model output'!H124)),ISNUMBER(SEARCH("lobe",'Model output'!H124)),ISNUMBER(SEARCH("isthmus",'Model output'!H124)),ISNUMBER(SEARCH("mediastinum",'Model output'!H124)),ISNUMBER(SEARCH("Not mentioned",'Model output'!H124)), ISNUMBER(SEARCH("Not applicable",'Model output'!H124)), ISNUMBER(SEARCH("paratracheal",'Model output'!H124)),ISNUMBER(SEARCH("fibroadipose tissue",'Model output'!H124)),ISNUMBER(SEARCH("thyroid node",'Model output'!H124)),ISNUMBER(SEARCH("skeletal muscle",'Model output'!H124)),ISNUMBER(SEARCH("right",'Model output'!H124)),ISNUMBER(SEARCH("left",'Model output'!H124)),ISNUMBER(SEARCH("Not specified",'Model output'!H124))),"negative","positive"))</f>
        <v>negative</v>
      </c>
      <c r="I125">
        <f>IF(OR('Model output'!I124="",'Model output'!I124="Not answered",'Model output'!I124="Not mentioned"),"",IF(ISNUMBER('Model output'!I124),'Model output'!I124,1))</f>
        <v>14</v>
      </c>
      <c r="J125">
        <f>IF(OR('Model output'!J124="",'Model output'!J124="Not answered",'Model output'!J124="Not mentioned"),"",IF(AND(ISNUMBER('Model output'!J124),'Model output'!J124&lt;=I125),'Model output'!J124,IF(AND(ISNUMBER('Model output'!J124), 'Model output'!J124&gt;=DATE(2024,1,1)), MIN(DAY('Model output'!J124), MONTH('Model output'!J124), YEAR('Model output'!J124)), IF(ISNUMBER(SEARCH("0/",'Model output'!J124)),0,IF(ISNUMBER(SEARCH("/",'Model output'!J124)), VALUE(LEFT('Model output'!J124, SEARCH("/",'Model output'!J124)-1)),1)))))</f>
        <v>11</v>
      </c>
      <c r="K125" t="str" cm="1">
        <f t="array" ref="K125">IF(COUNT(FIND({0,1,2,3,4,5,6,7,8,9},'Model output'!K124))&gt;0,'Model output'!K124,"")</f>
        <v/>
      </c>
      <c r="L125" s="8" t="str">
        <f t="shared" si="13"/>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4"/>
        <v>2.1,1.9cm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 ""))</f>
        <v>Not mentioned</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7" t="str">
        <f>IF('Model output'!S124="","",'Model output'!S124)</f>
        <v>Yes</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1" t="str">
        <f>IF(OR('Model output'!V124="", 'Model output'!V124="No", AND(ISERROR(SEARCH("Positive",'Model output'!V124)), ISNUMBER(SEARCH("Negative",'Model output'!V124))), AND(ISNUMBER(SEARCH("Uninvolved",'Model output'!V124)),NOT(ISNUMBER(SEARCH("margins involved",'Model output'!V124)))), ISNUMBER(SEARCH("not involved",'Model output'!V124)), ISNUMBER(SEARCH("None",'Model output'!V124)), ISNUMBER(SEARCH("Free",'Model output'!V124)), ISNUMBER(SEARCH("1 mm",'Model output'!V124)), ISNUMBER(SEARCH("0.1 CM",'Model output'!V124)), ISNUMBER(SEARCH("less than 0.2 mm",'Model output'!V124)), ISNUMBER(SEARCH("less than 0.5 mm",'Model output'!V124)), ISNUMBER(SEARCH("less than 1.0 mm",'Model output'!V124)), ISNUMBER(SEARCH("noted very close",'Model output'!V124)), ISNUMBER(SEARCH("abut",'Model output'!V124)), ISNUMBER(SEARCH("not mentioned",'Model output'!V124)), ISNUMBER(SEARCH("Cannot be assessed",'Model output'!V124)), ISNUMBER(SEARCH("Lymphocyte invasion - present",'Model output'!V124))), "negative", "positive")</f>
        <v>negative</v>
      </c>
      <c r="AE125" s="35"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6" t="str">
        <f t="shared" si="15"/>
        <v>2</v>
      </c>
      <c r="AG125" s="36" t="str">
        <f t="shared" si="16"/>
        <v>1a</v>
      </c>
      <c r="AH125" s="36" t="str">
        <f t="shared" si="23"/>
        <v>0</v>
      </c>
      <c r="AI125" s="37" t="str">
        <f t="shared" si="24"/>
        <v>I</v>
      </c>
      <c r="AJ125" s="38" t="s">
        <v>710</v>
      </c>
      <c r="AK125" s="37" t="s">
        <v>943</v>
      </c>
      <c r="AL125" s="37" t="s">
        <v>615</v>
      </c>
      <c r="AM125" s="37" t="s">
        <v>944</v>
      </c>
      <c r="AN125" s="37" t="s">
        <v>64</v>
      </c>
      <c r="AO125" s="23">
        <f t="shared" ca="1" si="17"/>
        <v>1</v>
      </c>
      <c r="AP125" s="1">
        <f t="shared" si="18"/>
        <v>1</v>
      </c>
      <c r="AQ125" s="1">
        <f t="shared" si="19"/>
        <v>1</v>
      </c>
      <c r="AR125" s="1">
        <f t="shared" si="20"/>
        <v>1</v>
      </c>
      <c r="AS125" s="15">
        <f t="shared" si="21"/>
        <v>1</v>
      </c>
    </row>
    <row r="126" spans="1:45">
      <c r="A126" t="str">
        <f>'Model output'!A125</f>
        <v>TCGA-E8-A413</v>
      </c>
      <c r="B126" s="33">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22"/>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output'!G125)),AND(ISNUMBER(SEARCH("2",'Model output'!G125)),NOT(ISNUMBER(SEARCH("1 of 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output'!H125="","negative",IF(OR(ISNUMBER(SEARCH("lymph node",'Model output'!H125)),ISNUMBER(SEARCH("gland",'Model output'!H125)),ISNUMBER(SEARCH("lobe",'Model output'!H125)),ISNUMBER(SEARCH("isthmus",'Model output'!H125)),ISNUMBER(SEARCH("mediastinum",'Model output'!H125)),ISNUMBER(SEARCH("Not mentioned",'Model output'!H125)), ISNUMBER(SEARCH("Not applicable",'Model output'!H125)), ISNUMBER(SEARCH("paratracheal",'Model output'!H125)),ISNUMBER(SEARCH("fibroadipose tissue",'Model output'!H125)),ISNUMBER(SEARCH("thyroid node",'Model output'!H125)),ISNUMBER(SEARCH("skeletal muscle",'Model output'!H125)),ISNUMBER(SEARCH("right",'Model output'!H125)),ISNUMBER(SEARCH("left",'Model output'!H125)),ISNUMBER(SEARCH("Not specified",'Model output'!H125))),"negative","positive"))</f>
        <v>negative</v>
      </c>
      <c r="I126" t="str">
        <f>IF(OR('Model output'!I125="",'Model output'!I125="Not answered",'Model output'!I125="Not mentioned"),"",IF(ISNUMBER('Model output'!I125),'Model output'!I125,1))</f>
        <v/>
      </c>
      <c r="J126" t="str">
        <f>IF(OR('Model output'!J125="",'Model output'!J125="Not answered",'Model output'!J125="Not mentioned"),"",IF(AND(ISNUMBER('Model output'!J125),'Model output'!J125&lt;=I126),'Model output'!J125,IF(AND(ISNUMBER('Model output'!J125), 'Model output'!J125&gt;=DATE(2024,1,1)), MIN(DAY('Model output'!J125), MONTH('Model output'!J125), YEAR('Model output'!J125)), IF(ISNUMBER(SEARCH("0/",'Model output'!J125)),0,IF(ISNUMBER(SEARCH("/",'Model output'!J125)), VALUE(LEFT('Model output'!J125, SEARCH("/",'Model output'!J125)-1)),1)))))</f>
        <v/>
      </c>
      <c r="K126" t="str" cm="1">
        <f t="array" ref="K126">IF(COUNT(FIND({0,1,2,3,4,5,6,7,8,9},'Model output'!K125))&gt;0,'Model output'!K125,"")</f>
        <v/>
      </c>
      <c r="L126" s="8" t="str">
        <f t="shared" si="13"/>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14"/>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negative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 ""))</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7" t="str">
        <f>IF('Model output'!S125="","",'Model output'!S125)</f>
        <v>No</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1" t="str">
        <f>IF(OR('Model output'!V125="", 'Model output'!V125="No", AND(ISERROR(SEARCH("Positive",'Model output'!V125)), ISNUMBER(SEARCH("Negative",'Model output'!V125))), AND(ISNUMBER(SEARCH("Uninvolved",'Model output'!V125)),NOT(ISNUMBER(SEARCH("margins involved",'Model output'!V125)))), ISNUMBER(SEARCH("not involved",'Model output'!V125)), ISNUMBER(SEARCH("None",'Model output'!V125)), ISNUMBER(SEARCH("Free",'Model output'!V125)), ISNUMBER(SEARCH("1 mm",'Model output'!V125)), ISNUMBER(SEARCH("0.1 CM",'Model output'!V125)), ISNUMBER(SEARCH("less than 0.2 mm",'Model output'!V125)), ISNUMBER(SEARCH("less than 0.5 mm",'Model output'!V125)), ISNUMBER(SEARCH("less than 1.0 mm",'Model output'!V125)), ISNUMBER(SEARCH("noted very close",'Model output'!V125)), ISNUMBER(SEARCH("abut",'Model output'!V125)), ISNUMBER(SEARCH("not mentioned",'Model output'!V125)), ISNUMBER(SEARCH("Cannot be assessed",'Model output'!V125)), ISNUMBER(SEARCH("Lymphocyte invasion - present",'Model output'!V125))), "negative", "positive")</f>
        <v>negative</v>
      </c>
      <c r="AE126" s="35"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low</v>
      </c>
      <c r="AF126" s="36" t="str">
        <f t="shared" si="15"/>
        <v>1b</v>
      </c>
      <c r="AG126" s="36" t="str">
        <f t="shared" si="16"/>
        <v>0</v>
      </c>
      <c r="AH126" s="36" t="str">
        <f t="shared" si="23"/>
        <v>0</v>
      </c>
      <c r="AI126" s="37" t="str">
        <f t="shared" si="24"/>
        <v>I</v>
      </c>
      <c r="AJ126" s="38" t="s">
        <v>710</v>
      </c>
      <c r="AK126" s="37" t="s">
        <v>940</v>
      </c>
      <c r="AL126" s="37" t="s">
        <v>944</v>
      </c>
      <c r="AM126" s="37" t="s">
        <v>944</v>
      </c>
      <c r="AN126" s="37" t="s">
        <v>64</v>
      </c>
      <c r="AO126" s="23">
        <f t="shared" ca="1" si="17"/>
        <v>0</v>
      </c>
      <c r="AP126" s="1">
        <f t="shared" si="18"/>
        <v>1</v>
      </c>
      <c r="AQ126" s="1">
        <f t="shared" si="19"/>
        <v>1</v>
      </c>
      <c r="AR126" s="1">
        <f t="shared" si="20"/>
        <v>1</v>
      </c>
      <c r="AS126" s="15">
        <f t="shared" si="21"/>
        <v>1</v>
      </c>
    </row>
    <row r="127" spans="1:45">
      <c r="A127" t="str">
        <f>'Model output'!A126</f>
        <v>TCGA-E8-A414</v>
      </c>
      <c r="B127" s="33">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22"/>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output'!G126)),AND(ISNUMBER(SEARCH("2",'Model output'!G126)),NOT(ISNUMBER(SEARCH("1 of 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output'!H126="","negative",IF(OR(ISNUMBER(SEARCH("lymph node",'Model output'!H126)),ISNUMBER(SEARCH("gland",'Model output'!H126)),ISNUMBER(SEARCH("lobe",'Model output'!H126)),ISNUMBER(SEARCH("isthmus",'Model output'!H126)),ISNUMBER(SEARCH("mediastinum",'Model output'!H126)),ISNUMBER(SEARCH("Not mentioned",'Model output'!H126)), ISNUMBER(SEARCH("Not applicable",'Model output'!H126)), ISNUMBER(SEARCH("paratracheal",'Model output'!H126)),ISNUMBER(SEARCH("fibroadipose tissue",'Model output'!H126)),ISNUMBER(SEARCH("thyroid node",'Model output'!H126)),ISNUMBER(SEARCH("skeletal muscle",'Model output'!H126)),ISNUMBER(SEARCH("right",'Model output'!H126)),ISNUMBER(SEARCH("left",'Model output'!H126)),ISNUMBER(SEARCH("Not specified",'Model output'!H126))),"negative","positive"))</f>
        <v>negative</v>
      </c>
      <c r="I127" t="str">
        <f>IF(OR('Model output'!I126="",'Model output'!I126="Not answered",'Model output'!I126="Not mentioned"),"",IF(ISNUMBER('Model output'!I126),'Model output'!I126,1))</f>
        <v/>
      </c>
      <c r="J127" t="str">
        <f>IF(OR('Model output'!J126="",'Model output'!J126="Not answered",'Model output'!J126="Not mentioned"),"",IF(AND(ISNUMBER('Model output'!J126),'Model output'!J126&lt;=I127),'Model output'!J126,IF(AND(ISNUMBER('Model output'!J126), 'Model output'!J126&gt;=DATE(2024,1,1)), MIN(DAY('Model output'!J126), MONTH('Model output'!J126), YEAR('Model output'!J126)), IF(ISNUMBER(SEARCH("0/",'Model output'!J126)),0,IF(ISNUMBER(SEARCH("/",'Model output'!J126)), VALUE(LEFT('Model output'!J126, SEARCH("/",'Model output'!J126)-1)),1)))))</f>
        <v/>
      </c>
      <c r="K127" t="str" cm="1">
        <f t="array" ref="K127">IF(COUNT(FIND({0,1,2,3,4,5,6,7,8,9},'Model output'!K126))&gt;0,'Model output'!K126,"")</f>
        <v/>
      </c>
      <c r="L127" s="8" t="str">
        <f t="shared" si="13"/>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14"/>
        <v>5,3,3cm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 ""))</f>
        <v>Not mentioned</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7" t="str">
        <f>IF('Model output'!S126="","",'Model output'!S126)</f>
        <v>No</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1" t="str">
        <f>IF(OR('Model output'!V126="", 'Model output'!V126="No", AND(ISERROR(SEARCH("Positive",'Model output'!V126)), ISNUMBER(SEARCH("Negative",'Model output'!V126))), AND(ISNUMBER(SEARCH("Uninvolved",'Model output'!V126)),NOT(ISNUMBER(SEARCH("margins involved",'Model output'!V126)))), ISNUMBER(SEARCH("not involved",'Model output'!V126)), ISNUMBER(SEARCH("None",'Model output'!V126)), ISNUMBER(SEARCH("Free",'Model output'!V126)), ISNUMBER(SEARCH("1 mm",'Model output'!V126)), ISNUMBER(SEARCH("0.1 CM",'Model output'!V126)), ISNUMBER(SEARCH("less than 0.2 mm",'Model output'!V126)), ISNUMBER(SEARCH("less than 0.5 mm",'Model output'!V126)), ISNUMBER(SEARCH("less than 1.0 mm",'Model output'!V126)), ISNUMBER(SEARCH("noted very close",'Model output'!V126)), ISNUMBER(SEARCH("abut",'Model output'!V126)), ISNUMBER(SEARCH("not mentioned",'Model output'!V126)), ISNUMBER(SEARCH("Cannot be assessed",'Model output'!V126)), ISNUMBER(SEARCH("Lymphocyte invasion - present",'Model output'!V126))), "negative", "positive")</f>
        <v>positive</v>
      </c>
      <c r="AE127" s="35" t="str" cm="1">
        <f t="array" ref="AE127">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high</v>
      </c>
      <c r="AF127" s="36" t="str">
        <f t="shared" si="15"/>
        <v>3a</v>
      </c>
      <c r="AG127" s="36" t="str">
        <f t="shared" si="16"/>
        <v>0</v>
      </c>
      <c r="AH127" s="36" t="str">
        <f t="shared" si="23"/>
        <v>0</v>
      </c>
      <c r="AI127" s="37" t="str">
        <f t="shared" si="24"/>
        <v>I</v>
      </c>
      <c r="AJ127" s="38" t="s">
        <v>710</v>
      </c>
      <c r="AK127" s="37" t="s">
        <v>945</v>
      </c>
      <c r="AL127" s="37" t="s">
        <v>944</v>
      </c>
      <c r="AM127" s="37" t="s">
        <v>944</v>
      </c>
      <c r="AN127" s="37" t="s">
        <v>64</v>
      </c>
      <c r="AO127" s="23">
        <f t="shared" si="17"/>
        <v>0</v>
      </c>
      <c r="AP127" s="1">
        <f t="shared" si="18"/>
        <v>1</v>
      </c>
      <c r="AQ127" s="1">
        <f t="shared" si="19"/>
        <v>1</v>
      </c>
      <c r="AR127" s="1">
        <f t="shared" si="20"/>
        <v>1</v>
      </c>
      <c r="AS127" s="15">
        <f t="shared" si="21"/>
        <v>1</v>
      </c>
    </row>
    <row r="128" spans="1:45">
      <c r="A128" t="str">
        <f>'Model output'!A127</f>
        <v>TCGA-E8-A415</v>
      </c>
      <c r="B128" s="33">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1</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X</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0</v>
      </c>
      <c r="F128" t="str">
        <f t="shared" si="22"/>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output'!G127)),AND(ISNUMBER(SEARCH("2",'Model output'!G127)),NOT(ISNUMBER(SEARCH("1 of 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output'!H127="","negative",IF(OR(ISNUMBER(SEARCH("lymph node",'Model output'!H127)),ISNUMBER(SEARCH("gland",'Model output'!H127)),ISNUMBER(SEARCH("lobe",'Model output'!H127)),ISNUMBER(SEARCH("isthmus",'Model output'!H127)),ISNUMBER(SEARCH("mediastinum",'Model output'!H127)),ISNUMBER(SEARCH("Not mentioned",'Model output'!H127)), ISNUMBER(SEARCH("Not applicable",'Model output'!H127)), ISNUMBER(SEARCH("paratracheal",'Model output'!H127)),ISNUMBER(SEARCH("fibroadipose tissue",'Model output'!H127)),ISNUMBER(SEARCH("thyroid node",'Model output'!H127)),ISNUMBER(SEARCH("skeletal muscle",'Model output'!H127)),ISNUMBER(SEARCH("right",'Model output'!H127)),ISNUMBER(SEARCH("left",'Model output'!H127)),ISNUMBER(SEARCH("Not specified",'Model output'!H127))),"negative","positive"))</f>
        <v>negative</v>
      </c>
      <c r="I128" t="str">
        <f>IF(OR('Model output'!I127="",'Model output'!I127="Not answered",'Model output'!I127="Not mentioned"),"",IF(ISNUMBER('Model output'!I127),'Model output'!I127,1))</f>
        <v/>
      </c>
      <c r="J128" t="str">
        <f>IF(OR('Model output'!J127="",'Model output'!J127="Not answered",'Model output'!J127="Not mentioned"),"",IF(AND(ISNUMBER('Model output'!J127),'Model output'!J127&lt;=I128),'Model output'!J127,IF(AND(ISNUMBER('Model output'!J127), 'Model output'!J127&gt;=DATE(2024,1,1)), MIN(DAY('Model output'!J127), MONTH('Model output'!J127), YEAR('Model output'!J127)), IF(ISNUMBER(SEARCH("0/",'Model output'!J127)),0,IF(ISNUMBER(SEARCH("/",'Model output'!J127)), VALUE(LEFT('Model output'!J127, SEARCH("/",'Model output'!J127)-1)),1)))))</f>
        <v/>
      </c>
      <c r="K128" t="str" cm="1">
        <f t="array" ref="K128">IF(COUNT(FIND({0,1,2,3,4,5,6,7,8,9},'Model output'!K127))&gt;0,'Model output'!K127,"")</f>
        <v/>
      </c>
      <c r="L128" s="8" t="str">
        <f t="shared" ref="L128:L189" si="25">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128,"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ref="Q128:Q190" si="26">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128,"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"largest", ""), "upper", ""), "left", ""), "right", ""), "Left", ""), "Right", ""), "middle", ""), "for", ""), "Up to", ""), "up to", ","), "range from", ""), "Not mentioned", ""), "entire", ""), "and is", ""), "is", ""), "in", ""), "In", ""), "and", ","), "(", ""), ")", ""), "A", ""), "B", ""), "x", ","), ":", ""), "focus", ""), "multiple", ""), "g", ""), "to", ","), "/", ""), "less than", ""), "&lt;", ""), " ",""))</f>
        <v>1,0.7,0.7cm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 ""))</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7" t="str">
        <f>IF('Model output'!S127="","",'Model output'!S127)</f>
        <v>No</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1" t="str">
        <f>IF(OR('Model output'!V127="", 'Model output'!V127="No", AND(ISERROR(SEARCH("Positive",'Model output'!V127)), ISNUMBER(SEARCH("Negative",'Model output'!V127))), AND(ISNUMBER(SEARCH("Uninvolved",'Model output'!V127)),NOT(ISNUMBER(SEARCH("margins involved",'Model output'!V127)))), ISNUMBER(SEARCH("not involved",'Model output'!V127)), ISNUMBER(SEARCH("None",'Model output'!V127)), ISNUMBER(SEARCH("Free",'Model output'!V127)), ISNUMBER(SEARCH("1 mm",'Model output'!V127)), ISNUMBER(SEARCH("0.1 CM",'Model output'!V127)), ISNUMBER(SEARCH("less than 0.2 mm",'Model output'!V127)), ISNUMBER(SEARCH("less than 0.5 mm",'Model output'!V127)), ISNUMBER(SEARCH("less than 1.0 mm",'Model output'!V127)), ISNUMBER(SEARCH("noted very close",'Model output'!V127)), ISNUMBER(SEARCH("abut",'Model output'!V127)), ISNUMBER(SEARCH("not mentioned",'Model output'!V127)), ISNUMBER(SEARCH("Cannot be assessed",'Model output'!V127)), ISNUMBER(SEARCH("Lymphocyte invasion - present",'Model output'!V127))), "negative", "positive")</f>
        <v>positive</v>
      </c>
      <c r="AE128" s="35" t="str" cm="1">
        <f t="array" ref="AE128">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high</v>
      </c>
      <c r="AF128" s="36" t="str">
        <f t="shared" ref="AF128:AF190" si="27">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6" t="str">
        <f t="shared" ref="AG128:AG190" si="28">IF(AND(ISNUMBER(J128),J128&gt;0),
IF(G128="lateral", "1b", "1a"),"0")</f>
        <v>0</v>
      </c>
      <c r="AH128" s="36" t="str">
        <f t="shared" si="23"/>
        <v>0</v>
      </c>
      <c r="AI128" s="37" t="str">
        <f t="shared" si="24"/>
        <v>I</v>
      </c>
      <c r="AJ128" s="38" t="s">
        <v>710</v>
      </c>
      <c r="AK128" s="37" t="s">
        <v>615</v>
      </c>
      <c r="AL128" s="37" t="s">
        <v>944</v>
      </c>
      <c r="AM128" s="37" t="s">
        <v>944</v>
      </c>
      <c r="AN128" s="37" t="s">
        <v>64</v>
      </c>
      <c r="AO128" s="23">
        <f t="shared" si="17"/>
        <v>0</v>
      </c>
      <c r="AP128" s="1">
        <f t="shared" si="18"/>
        <v>1</v>
      </c>
      <c r="AQ128" s="1">
        <f t="shared" si="19"/>
        <v>1</v>
      </c>
      <c r="AR128" s="1">
        <f t="shared" si="20"/>
        <v>1</v>
      </c>
      <c r="AS128" s="15">
        <f t="shared" si="21"/>
        <v>1</v>
      </c>
    </row>
    <row r="129" spans="1:45">
      <c r="A129" t="str">
        <f>'Model output'!A128</f>
        <v>TCGA-E8-A416</v>
      </c>
      <c r="B129" s="33">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ref="F129:F190" si="29">IF(OR(G129&lt;&gt;"",AND(J129&lt;&gt;"",ISNUMBER(J129),J129&gt;0),AND(M129&lt;&gt;"",M129&gt;0)),"positive","negative")</f>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output'!G128)),AND(ISNUMBER(SEARCH("2",'Model output'!G128)),NOT(ISNUMBER(SEARCH("1 of 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output'!H128="","negative",IF(OR(ISNUMBER(SEARCH("lymph node",'Model output'!H128)),ISNUMBER(SEARCH("gland",'Model output'!H128)),ISNUMBER(SEARCH("lobe",'Model output'!H128)),ISNUMBER(SEARCH("isthmus",'Model output'!H128)),ISNUMBER(SEARCH("mediastinum",'Model output'!H128)),ISNUMBER(SEARCH("Not mentioned",'Model output'!H128)), ISNUMBER(SEARCH("Not applicable",'Model output'!H128)), ISNUMBER(SEARCH("paratracheal",'Model output'!H128)),ISNUMBER(SEARCH("fibroadipose tissue",'Model output'!H128)),ISNUMBER(SEARCH("thyroid node",'Model output'!H128)),ISNUMBER(SEARCH("skeletal muscle",'Model output'!H128)),ISNUMBER(SEARCH("right",'Model output'!H128)),ISNUMBER(SEARCH("left",'Model output'!H128)),ISNUMBER(SEARCH("Not specified",'Model output'!H128))),"negative","positive"))</f>
        <v>negative</v>
      </c>
      <c r="I129" t="str">
        <f>IF(OR('Model output'!I128="",'Model output'!I128="Not answered",'Model output'!I128="Not mentioned"),"",IF(ISNUMBER('Model output'!I128),'Model output'!I128,1))</f>
        <v/>
      </c>
      <c r="J129" t="str">
        <f>IF(OR('Model output'!J128="",'Model output'!J128="Not answered",'Model output'!J128="Not mentioned"),"",IF(AND(ISNUMBER('Model output'!J128),'Model output'!J128&lt;=I129),'Model output'!J128,IF(AND(ISNUMBER('Model output'!J128), 'Model output'!J128&gt;=DATE(2024,1,1)), MIN(DAY('Model output'!J128), MONTH('Model output'!J128), YEAR('Model output'!J128)), IF(ISNUMBER(SEARCH("0/",'Model output'!J128)),0,IF(ISNUMBER(SEARCH("/",'Model output'!J128)), VALUE(LEFT('Model output'!J128, SEARCH("/",'Model output'!J128)-1)),1)))))</f>
        <v/>
      </c>
      <c r="K129" t="str" cm="1">
        <f t="array" ref="K129">IF(COUNT(FIND({0,1,2,3,4,5,6,7,8,9},'Model output'!K128))&gt;0,'Model output'!K128,"")</f>
        <v/>
      </c>
      <c r="L129" s="8" t="str">
        <f t="shared" si="25"/>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 1 cm</v>
      </c>
      <c r="Q129" t="str">
        <f t="shared" si="26"/>
        <v>1.5,1,1cm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 ""))</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7" t="str">
        <f>IF('Model output'!S128="","",'Model output'!S128)</f>
        <v>Not specified</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1" t="str">
        <f>IF(OR('Model output'!V128="", 'Model output'!V128="No", AND(ISERROR(SEARCH("Positive",'Model output'!V128)), ISNUMBER(SEARCH("Negative",'Model output'!V128))), AND(ISNUMBER(SEARCH("Uninvolved",'Model output'!V128)),NOT(ISNUMBER(SEARCH("margins involved",'Model output'!V128)))), ISNUMBER(SEARCH("not involved",'Model output'!V128)), ISNUMBER(SEARCH("None",'Model output'!V128)), ISNUMBER(SEARCH("Free",'Model output'!V128)), ISNUMBER(SEARCH("1 mm",'Model output'!V128)), ISNUMBER(SEARCH("0.1 CM",'Model output'!V128)), ISNUMBER(SEARCH("less than 0.2 mm",'Model output'!V128)), ISNUMBER(SEARCH("less than 0.5 mm",'Model output'!V128)), ISNUMBER(SEARCH("less than 1.0 mm",'Model output'!V128)), ISNUMBER(SEARCH("noted very close",'Model output'!V128)), ISNUMBER(SEARCH("abut",'Model output'!V128)), ISNUMBER(SEARCH("not mentioned",'Model output'!V128)), ISNUMBER(SEARCH("Cannot be assessed",'Model output'!V128)), ISNUMBER(SEARCH("Lymphocyte invasion - present",'Model output'!V128))), "negative", "positive")</f>
        <v>positive</v>
      </c>
      <c r="AE129" s="35" t="str" cm="1">
        <f t="array" ref="AE129">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high</v>
      </c>
      <c r="AF129" s="36" t="str">
        <f t="shared" si="27"/>
        <v>1b</v>
      </c>
      <c r="AG129" s="36" t="str">
        <f t="shared" si="28"/>
        <v>0</v>
      </c>
      <c r="AH129" s="36" t="str">
        <f t="shared" ref="AH129:AH191" si="30">IF(OR(H129="unknown"),"x",IF(H129="negative","0","1"))</f>
        <v>0</v>
      </c>
      <c r="AI129" s="37" t="str">
        <f t="shared" ref="AI129:AI191" si="31">IF(AND(B129&lt;55,AH129="0"),"I",
IF(AND(B129&lt;55,AH129="1"),"II",
IF(AH129="1","IVB",
IF(AND(AF129="4b",AH129="0"),"IVA",
IF(AND(AF129="4a",AH129="0"),"III",
IF(AND(OR(AF129="3a",AF129="3b",AF129="3"),AH129="0"),"II",
IF(AND(AF129="2",OR(AG129="1",AG129="1a",AG129="1b"),AH129="0"),"II",
IF(AND(OR(AF129="1a",AF129="1b",AF129="1"),OR(AG129="1",AG129="1a",AG129="1b"),AH129="0"),"II","I"
))))))))</f>
        <v>I</v>
      </c>
      <c r="AJ129" s="38" t="s">
        <v>710</v>
      </c>
      <c r="AK129" s="37" t="s">
        <v>940</v>
      </c>
      <c r="AL129" s="37" t="s">
        <v>944</v>
      </c>
      <c r="AM129" s="37" t="s">
        <v>944</v>
      </c>
      <c r="AN129" s="37" t="s">
        <v>64</v>
      </c>
      <c r="AO129" s="23">
        <f t="shared" si="17"/>
        <v>0</v>
      </c>
      <c r="AP129" s="1">
        <f t="shared" si="18"/>
        <v>1</v>
      </c>
      <c r="AQ129" s="1">
        <f t="shared" si="19"/>
        <v>1</v>
      </c>
      <c r="AR129" s="1">
        <f t="shared" si="20"/>
        <v>1</v>
      </c>
      <c r="AS129" s="15">
        <f t="shared" si="21"/>
        <v>1</v>
      </c>
    </row>
    <row r="130" spans="1:45">
      <c r="A130" t="str">
        <f>'Model output'!A129</f>
        <v>TCGA-E8-A419</v>
      </c>
      <c r="B130" s="33">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2</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X</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X</v>
      </c>
      <c r="F130" t="str">
        <f t="shared" si="29"/>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output'!G129)),AND(ISNUMBER(SEARCH("2",'Model output'!G129)),NOT(ISNUMBER(SEARCH("1 of 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output'!H129="","negative",IF(OR(ISNUMBER(SEARCH("lymph node",'Model output'!H129)),ISNUMBER(SEARCH("gland",'Model output'!H129)),ISNUMBER(SEARCH("lobe",'Model output'!H129)),ISNUMBER(SEARCH("isthmus",'Model output'!H129)),ISNUMBER(SEARCH("mediastinum",'Model output'!H129)),ISNUMBER(SEARCH("Not mentioned",'Model output'!H129)), ISNUMBER(SEARCH("Not applicable",'Model output'!H129)), ISNUMBER(SEARCH("paratracheal",'Model output'!H129)),ISNUMBER(SEARCH("fibroadipose tissue",'Model output'!H129)),ISNUMBER(SEARCH("thyroid node",'Model output'!H129)),ISNUMBER(SEARCH("skeletal muscle",'Model output'!H129)),ISNUMBER(SEARCH("right",'Model output'!H129)),ISNUMBER(SEARCH("left",'Model output'!H129)),ISNUMBER(SEARCH("Not specified",'Model output'!H129))),"negative","positive"))</f>
        <v>negative</v>
      </c>
      <c r="I130" t="str">
        <f>IF(OR('Model output'!I129="",'Model output'!I129="Not answered",'Model output'!I129="Not mentioned"),"",IF(ISNUMBER('Model output'!I129),'Model output'!I129,1))</f>
        <v/>
      </c>
      <c r="J130" t="str">
        <f>IF(OR('Model output'!J129="",'Model output'!J129="Not answered",'Model output'!J129="Not mentioned"),"",IF(AND(ISNUMBER('Model output'!J129),'Model output'!J129&lt;=I130),'Model output'!J129,IF(AND(ISNUMBER('Model output'!J129), 'Model output'!J129&gt;=DATE(2024,1,1)), MIN(DAY('Model output'!J129), MONTH('Model output'!J129), YEAR('Model output'!J129)), IF(ISNUMBER(SEARCH("0/",'Model output'!J129)),0,IF(ISNUMBER(SEARCH("/",'Model output'!J129)), VALUE(LEFT('Model output'!J129, SEARCH("/",'Model output'!J129)-1)),1)))))</f>
        <v/>
      </c>
      <c r="K130" t="str" cm="1">
        <f t="array" ref="K130">IF(COUNT(FIND({0,1,2,3,4,5,6,7,8,9},'Model output'!K129))&gt;0,'Model output'!K129,"")</f>
        <v/>
      </c>
      <c r="L130" s="8" t="str">
        <f t="shared" si="25"/>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26"/>
        <v>2.5,3,2cm</v>
      </c>
      <c r="R130" cm="1">
        <f t="array" ref="R130">IF(Q130="","",IF(ISNUMBER(SEARCH("cm",Q130)),MAX(VALUE(SUBSTITUTE(_xlfn.FILTERXML("&lt;t&gt;&lt;s&gt;"&amp;SUBSTITUTE(Q130,",","&lt;/s&gt;&lt;s&gt;")&amp;"&lt;/s&gt;&lt;/t&gt;","//s"),"cm",""))),MAX(VALUE(SUBSTITUTE(_xlfn.FILTERXML("&lt;t&gt;&lt;s&gt;"&amp;SUBSTITUTE(Q130,",","&lt;/s&gt;&lt;s&gt;")&amp;"&lt;/s&gt;&lt;/t&gt;","//s"),"mm","")))/10))</f>
        <v>3</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 ""))</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7" t="str">
        <f>IF('Model output'!S129="","",'Model output'!S129)</f>
        <v>Not mentioned</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No</v>
      </c>
      <c r="AB130" t="str">
        <f>IF(AA130&lt;&gt;"Yes","",IF(OR('Model output'!U129="",ISNUMBER(SEARCH("Not identified",'Model output'!U129))),"",'Model output'!U129))</f>
        <v/>
      </c>
      <c r="AC130" s="1" t="str">
        <f>IF(OR('Model output'!V129="", 'Model output'!V129="No", AND(ISERROR(SEARCH("Positive",'Model output'!V129)), ISNUMBER(SEARCH("Negative",'Model output'!V129))), AND(ISNUMBER(SEARCH("Uninvolved",'Model output'!V129)),NOT(ISNUMBER(SEARCH("margins involved",'Model output'!V129)))), ISNUMBER(SEARCH("not involved",'Model output'!V129)), ISNUMBER(SEARCH("None",'Model output'!V129)), ISNUMBER(SEARCH("Free",'Model output'!V129)), ISNUMBER(SEARCH("1 mm",'Model output'!V129)), ISNUMBER(SEARCH("0.1 CM",'Model output'!V129)), ISNUMBER(SEARCH("less than 0.2 mm",'Model output'!V129)), ISNUMBER(SEARCH("less than 0.5 mm",'Model output'!V129)), ISNUMBER(SEARCH("less than 1.0 mm",'Model output'!V129)), ISNUMBER(SEARCH("noted very close",'Model output'!V129)), ISNUMBER(SEARCH("abut",'Model output'!V129)), ISNUMBER(SEARCH("not mentioned",'Model output'!V129)), ISNUMBER(SEARCH("Cannot be assessed",'Model output'!V129)), ISNUMBER(SEARCH("Lymphocyte invasion - present",'Model output'!V129))), "negative", "positive")</f>
        <v>negative</v>
      </c>
      <c r="AE130" s="35"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6" t="str">
        <f t="shared" si="27"/>
        <v>2</v>
      </c>
      <c r="AG130" s="36" t="str">
        <f t="shared" si="28"/>
        <v>0</v>
      </c>
      <c r="AH130" s="36" t="str">
        <f t="shared" si="30"/>
        <v>0</v>
      </c>
      <c r="AI130" s="37" t="str">
        <f t="shared" si="31"/>
        <v>I</v>
      </c>
      <c r="AJ130" s="38" t="s">
        <v>709</v>
      </c>
      <c r="AK130" s="37" t="s">
        <v>943</v>
      </c>
      <c r="AL130" s="37" t="s">
        <v>944</v>
      </c>
      <c r="AM130" s="37" t="s">
        <v>944</v>
      </c>
      <c r="AN130" s="37" t="s">
        <v>64</v>
      </c>
      <c r="AO130" s="23">
        <f t="shared" ca="1" si="17"/>
        <v>1</v>
      </c>
      <c r="AP130" s="1">
        <f t="shared" si="18"/>
        <v>1</v>
      </c>
      <c r="AQ130" s="1">
        <f t="shared" si="19"/>
        <v>1</v>
      </c>
      <c r="AR130" s="1">
        <f t="shared" si="20"/>
        <v>1</v>
      </c>
      <c r="AS130" s="15">
        <f t="shared" si="21"/>
        <v>1</v>
      </c>
    </row>
    <row r="131" spans="1:45">
      <c r="A131" t="str">
        <f>'Model output'!A130</f>
        <v>TCGA-E8-A432</v>
      </c>
      <c r="B131" s="33">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1</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X</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0</v>
      </c>
      <c r="F131" t="str">
        <f t="shared" si="29"/>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output'!G130)),AND(ISNUMBER(SEARCH("2",'Model output'!G130)),NOT(ISNUMBER(SEARCH("1 of 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output'!H130="","negative",IF(OR(ISNUMBER(SEARCH("lymph node",'Model output'!H130)),ISNUMBER(SEARCH("gland",'Model output'!H130)),ISNUMBER(SEARCH("lobe",'Model output'!H130)),ISNUMBER(SEARCH("isthmus",'Model output'!H130)),ISNUMBER(SEARCH("mediastinum",'Model output'!H130)),ISNUMBER(SEARCH("Not mentioned",'Model output'!H130)), ISNUMBER(SEARCH("Not applicable",'Model output'!H130)), ISNUMBER(SEARCH("paratracheal",'Model output'!H130)),ISNUMBER(SEARCH("fibroadipose tissue",'Model output'!H130)),ISNUMBER(SEARCH("thyroid node",'Model output'!H130)),ISNUMBER(SEARCH("skeletal muscle",'Model output'!H130)),ISNUMBER(SEARCH("right",'Model output'!H130)),ISNUMBER(SEARCH("left",'Model output'!H130)),ISNUMBER(SEARCH("Not specified",'Model output'!H130))),"negative","positive"))</f>
        <v>negative</v>
      </c>
      <c r="I131" t="str">
        <f>IF(OR('Model output'!I130="",'Model output'!I130="Not answered",'Model output'!I130="Not mentioned"),"",IF(ISNUMBER('Model output'!I130),'Model output'!I130,1))</f>
        <v/>
      </c>
      <c r="J131" t="str">
        <f>IF(OR('Model output'!J130="",'Model output'!J130="Not answered",'Model output'!J130="Not mentioned"),"",IF(AND(ISNUMBER('Model output'!J130),'Model output'!J130&lt;=I131),'Model output'!J130,IF(AND(ISNUMBER('Model output'!J130), 'Model output'!J130&gt;=DATE(2024,1,1)), MIN(DAY('Model output'!J130), MONTH('Model output'!J130), YEAR('Model output'!J130)), IF(ISNUMBER(SEARCH("0/",'Model output'!J130)),0,IF(ISNUMBER(SEARCH("/",'Model output'!J130)), VALUE(LEFT('Model output'!J130, SEARCH("/",'Model output'!J130)-1)),1)))))</f>
        <v/>
      </c>
      <c r="K131" t="str" cm="1">
        <f t="array" ref="K131">IF(COUNT(FIND({0,1,2,3,4,5,6,7,8,9},'Model output'!K130))&gt;0,'Model output'!K130,"")</f>
        <v/>
      </c>
      <c r="L131" s="8" t="str">
        <f t="shared" si="25"/>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26"/>
        <v>2.5,2,1cm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 ""))</f>
        <v>Not mentioned</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7"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1" t="str">
        <f>IF(OR('Model output'!V130="", 'Model output'!V130="No", AND(ISERROR(SEARCH("Positive",'Model output'!V130)), ISNUMBER(SEARCH("Negative",'Model output'!V130))), AND(ISNUMBER(SEARCH("Uninvolved",'Model output'!V130)),NOT(ISNUMBER(SEARCH("margins involved",'Model output'!V130)))), ISNUMBER(SEARCH("not involved",'Model output'!V130)), ISNUMBER(SEARCH("None",'Model output'!V130)), ISNUMBER(SEARCH("Free",'Model output'!V130)), ISNUMBER(SEARCH("1 mm",'Model output'!V130)), ISNUMBER(SEARCH("0.1 CM",'Model output'!V130)), ISNUMBER(SEARCH("less than 0.2 mm",'Model output'!V130)), ISNUMBER(SEARCH("less than 0.5 mm",'Model output'!V130)), ISNUMBER(SEARCH("less than 1.0 mm",'Model output'!V130)), ISNUMBER(SEARCH("noted very close",'Model output'!V130)), ISNUMBER(SEARCH("abut",'Model output'!V130)), ISNUMBER(SEARCH("not mentioned",'Model output'!V130)), ISNUMBER(SEARCH("Cannot be assessed",'Model output'!V130)), ISNUMBER(SEARCH("Lymphocyte invasion - present",'Model output'!V130))), "negative", "positive")</f>
        <v>negative</v>
      </c>
      <c r="AE131" s="35"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6" t="str">
        <f t="shared" si="27"/>
        <v>2</v>
      </c>
      <c r="AG131" s="36" t="str">
        <f t="shared" si="28"/>
        <v>0</v>
      </c>
      <c r="AH131" s="36" t="str">
        <f t="shared" si="30"/>
        <v>0</v>
      </c>
      <c r="AI131" s="37" t="str">
        <f t="shared" si="31"/>
        <v>I</v>
      </c>
      <c r="AJ131" s="38" t="s">
        <v>709</v>
      </c>
      <c r="AK131" s="37" t="s">
        <v>943</v>
      </c>
      <c r="AL131" s="37" t="s">
        <v>944</v>
      </c>
      <c r="AM131" s="37" t="s">
        <v>944</v>
      </c>
      <c r="AN131" s="37" t="s">
        <v>64</v>
      </c>
      <c r="AO131" s="23">
        <f t="shared" ref="AO131:AO194" ca="1" si="32">IF(AE131=AJ131,1,0)</f>
        <v>1</v>
      </c>
      <c r="AP131" s="1">
        <f t="shared" ref="AP131:AP194" si="33">IF(AF131=AK131, 1, IF(AND(AF131="x", AK131="0"), 1, IF(AND(AF131="0", AK131="x"), 1, 0)))</f>
        <v>1</v>
      </c>
      <c r="AQ131" s="1">
        <f t="shared" ref="AQ131:AQ194" si="34">IF(AG131=AL131, 1, IF(AND(AG131="x", AL131="0"), 1, IF(AND(AG131="0", AL131="x"), 1, 0)))</f>
        <v>1</v>
      </c>
      <c r="AR131" s="1">
        <f t="shared" ref="AR131:AR194" si="35">IF(AH131=AM131, 1, IF(AND(AH131="x", AM131="0"), 1, IF(AND(AH131="0", AM131="x"), 1, 0)))</f>
        <v>1</v>
      </c>
      <c r="AS131" s="15">
        <f t="shared" ref="AS131:AS194" si="36">IF(AI131=AN131,1,0)</f>
        <v>1</v>
      </c>
    </row>
    <row r="132" spans="1:45">
      <c r="A132" t="str">
        <f>'Model output'!A131</f>
        <v>TCGA-E8-A433</v>
      </c>
      <c r="B132" s="33">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9"/>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output'!G131)),AND(ISNUMBER(SEARCH("2",'Model output'!G131)),NOT(ISNUMBER(SEARCH("1 of 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output'!H131="","negative",IF(OR(ISNUMBER(SEARCH("lymph node",'Model output'!H131)),ISNUMBER(SEARCH("gland",'Model output'!H131)),ISNUMBER(SEARCH("lobe",'Model output'!H131)),ISNUMBER(SEARCH("isthmus",'Model output'!H131)),ISNUMBER(SEARCH("mediastinum",'Model output'!H131)),ISNUMBER(SEARCH("Not mentioned",'Model output'!H131)), ISNUMBER(SEARCH("Not applicable",'Model output'!H131)), ISNUMBER(SEARCH("paratracheal",'Model output'!H131)),ISNUMBER(SEARCH("fibroadipose tissue",'Model output'!H131)),ISNUMBER(SEARCH("thyroid node",'Model output'!H131)),ISNUMBER(SEARCH("skeletal muscle",'Model output'!H131)),ISNUMBER(SEARCH("right",'Model output'!H131)),ISNUMBER(SEARCH("left",'Model output'!H131)),ISNUMBER(SEARCH("Not specified",'Model output'!H131))),"negative","positive"))</f>
        <v>negative</v>
      </c>
      <c r="I132" t="str">
        <f>IF(OR('Model output'!I131="",'Model output'!I131="Not answered",'Model output'!I131="Not mentioned"),"",IF(ISNUMBER('Model output'!I131),'Model output'!I131,1))</f>
        <v/>
      </c>
      <c r="J132" t="str">
        <f>IF(OR('Model output'!J131="",'Model output'!J131="Not answered",'Model output'!J131="Not mentioned"),"",IF(AND(ISNUMBER('Model output'!J131),'Model output'!J131&lt;=I132),'Model output'!J131,IF(AND(ISNUMBER('Model output'!J131), 'Model output'!J131&gt;=DATE(2024,1,1)), MIN(DAY('Model output'!J131), MONTH('Model output'!J131), YEAR('Model output'!J131)), IF(ISNUMBER(SEARCH("0/",'Model output'!J131)),0,IF(ISNUMBER(SEARCH("/",'Model output'!J131)), VALUE(LEFT('Model output'!J131, SEARCH("/",'Model output'!J131)-1)),1)))))</f>
        <v/>
      </c>
      <c r="K132" t="str" cm="1">
        <f t="array" ref="K132">IF(COUNT(FIND({0,1,2,3,4,5,6,7,8,9},'Model output'!K131))&gt;0,'Model output'!K131,"")</f>
        <v/>
      </c>
      <c r="L132" s="8" t="str">
        <f t="shared" si="25"/>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26"/>
        <v>2.5,2,2</v>
      </c>
      <c r="R132" cm="1">
        <f t="array" ref="R132">IF(Q132="","",IF(ISNUMBER(SEARCH("cm",Q132)),MAX(VALUE(SUBSTITUTE(_xlfn.FILTERXML("&lt;t&gt;&lt;s&gt;"&amp;SUBSTITUTE(Q132,",","&lt;/s&gt;&lt;s&gt;")&amp;"&lt;/s&gt;&lt;/t&gt;","//s"),"cm",""))),MAX(VALUE(SUBSTITUTE(_xlfn.FILTERXML("&lt;t&gt;&lt;s&gt;"&amp;SUBSTITUTE(Q132,",","&lt;/s&gt;&lt;s&gt;")&amp;"&lt;/s&gt;&lt;/t&gt;","//s"),"mm","")))/10))</f>
        <v>0.25</v>
      </c>
      <c r="S132" t="str">
        <f>IF(OR('Model output'!P131="",ISNUMBER(SEARCH("Not identified", 'Model output'!P131)),ISNUMBER(SEARCH("Absent",'Model output'!P131)),AND(ISNUMBER(SEARCH("No",'Model output'!P131)),NOT(ISNUMBER(SEARCH("diagnostic",'Model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 ""))</f>
        <v>Not mentioned</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7"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1" t="str">
        <f>IF(OR('Model output'!V131="", 'Model output'!V131="No", AND(ISERROR(SEARCH("Positive",'Model output'!V131)), ISNUMBER(SEARCH("Negative",'Model output'!V131))), AND(ISNUMBER(SEARCH("Uninvolved",'Model output'!V131)),NOT(ISNUMBER(SEARCH("margins involved",'Model output'!V131)))), ISNUMBER(SEARCH("not involved",'Model output'!V131)), ISNUMBER(SEARCH("None",'Model output'!V131)), ISNUMBER(SEARCH("Free",'Model output'!V131)), ISNUMBER(SEARCH("1 mm",'Model output'!V131)), ISNUMBER(SEARCH("0.1 CM",'Model output'!V131)), ISNUMBER(SEARCH("less than 0.2 mm",'Model output'!V131)), ISNUMBER(SEARCH("less than 0.5 mm",'Model output'!V131)), ISNUMBER(SEARCH("less than 1.0 mm",'Model output'!V131)), ISNUMBER(SEARCH("noted very close",'Model output'!V131)), ISNUMBER(SEARCH("abut",'Model output'!V131)), ISNUMBER(SEARCH("not mentioned",'Model output'!V131)), ISNUMBER(SEARCH("Cannot be assessed",'Model output'!V131)), ISNUMBER(SEARCH("Lymphocyte invasion - present",'Model output'!V131))), "negative", "positive")</f>
        <v>negative</v>
      </c>
      <c r="AE132" s="35"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intermediate</v>
      </c>
      <c r="AF132" s="36" t="str">
        <f t="shared" si="27"/>
        <v>1a</v>
      </c>
      <c r="AG132" s="36" t="str">
        <f t="shared" si="28"/>
        <v>0</v>
      </c>
      <c r="AH132" s="36" t="str">
        <f t="shared" si="30"/>
        <v>0</v>
      </c>
      <c r="AI132" s="37" t="str">
        <f t="shared" si="31"/>
        <v>I</v>
      </c>
      <c r="AJ132" s="38" t="s">
        <v>709</v>
      </c>
      <c r="AK132" s="37" t="s">
        <v>943</v>
      </c>
      <c r="AL132" s="37" t="s">
        <v>944</v>
      </c>
      <c r="AM132" s="37" t="s">
        <v>944</v>
      </c>
      <c r="AN132" s="37" t="s">
        <v>64</v>
      </c>
      <c r="AO132" s="23">
        <f t="shared" ca="1" si="32"/>
        <v>0</v>
      </c>
      <c r="AP132" s="1">
        <f t="shared" si="33"/>
        <v>0</v>
      </c>
      <c r="AQ132" s="1">
        <f t="shared" si="34"/>
        <v>1</v>
      </c>
      <c r="AR132" s="1">
        <f t="shared" si="35"/>
        <v>1</v>
      </c>
      <c r="AS132" s="15">
        <f t="shared" si="36"/>
        <v>1</v>
      </c>
    </row>
    <row r="133" spans="1:45">
      <c r="A133" t="str">
        <f>'Model output'!A132</f>
        <v>TCGA-E8-A434</v>
      </c>
      <c r="B133" s="33">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X</v>
      </c>
      <c r="F133" t="str">
        <f t="shared" si="29"/>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output'!G132)),AND(ISNUMBER(SEARCH("2",'Model output'!G132)),NOT(ISNUMBER(SEARCH("1 of 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output'!H132="","negative",IF(OR(ISNUMBER(SEARCH("lymph node",'Model output'!H132)),ISNUMBER(SEARCH("gland",'Model output'!H132)),ISNUMBER(SEARCH("lobe",'Model output'!H132)),ISNUMBER(SEARCH("isthmus",'Model output'!H132)),ISNUMBER(SEARCH("mediastinum",'Model output'!H132)),ISNUMBER(SEARCH("Not mentioned",'Model output'!H132)), ISNUMBER(SEARCH("Not applicable",'Model output'!H132)), ISNUMBER(SEARCH("paratracheal",'Model output'!H132)),ISNUMBER(SEARCH("fibroadipose tissue",'Model output'!H132)),ISNUMBER(SEARCH("thyroid node",'Model output'!H132)),ISNUMBER(SEARCH("skeletal muscle",'Model output'!H132)),ISNUMBER(SEARCH("right",'Model output'!H132)),ISNUMBER(SEARCH("left",'Model output'!H132)),ISNUMBER(SEARCH("Not specified",'Model output'!H132))),"negative","positive"))</f>
        <v>negative</v>
      </c>
      <c r="I133">
        <f>IF(OR('Model output'!I132="",'Model output'!I132="Not answered",'Model output'!I132="Not mentioned"),"",IF(ISNUMBER('Model output'!I132),'Model output'!I132,1))</f>
        <v>0</v>
      </c>
      <c r="J133">
        <f>IF(OR('Model output'!J132="",'Model output'!J132="Not answered",'Model output'!J132="Not mentioned"),"",IF(AND(ISNUMBER('Model output'!J132),'Model output'!J132&lt;=I133),'Model output'!J132,IF(AND(ISNUMBER('Model output'!J132), 'Model output'!J132&gt;=DATE(2024,1,1)), MIN(DAY('Model output'!J132), MONTH('Model output'!J132), YEAR('Model output'!J132)), IF(ISNUMBER(SEARCH("0/",'Model output'!J132)),0,IF(ISNUMBER(SEARCH("/",'Model output'!J132)), VALUE(LEFT('Model output'!J132, SEARCH("/",'Model output'!J132)-1)),1)))))</f>
        <v>0</v>
      </c>
      <c r="K133" t="str" cm="1">
        <f t="array" ref="K133">IF(COUNT(FIND({0,1,2,3,4,5,6,7,8,9},'Model output'!K132))&gt;0,'Model output'!K132,"")</f>
        <v/>
      </c>
      <c r="L133" s="8" t="str">
        <f t="shared" si="25"/>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x 0.7 x 0.7</v>
      </c>
      <c r="Q133" t="str">
        <f t="shared" si="26"/>
        <v>0.7,0.7,0.7</v>
      </c>
      <c r="R133" cm="1">
        <f t="array" ref="R133">IF(Q133="","",IF(ISNUMBER(SEARCH("cm",Q133)),MAX(VALUE(SUBSTITUTE(_xlfn.FILTERXML("&lt;t&gt;&lt;s&gt;"&amp;SUBSTITUTE(Q133,",","&lt;/s&gt;&lt;s&gt;")&amp;"&lt;/s&gt;&lt;/t&gt;","//s"),"cm",""))),MAX(VALUE(SUBSTITUTE(_xlfn.FILTERXML("&lt;t&gt;&lt;s&gt;"&amp;SUBSTITUTE(Q133,",","&lt;/s&gt;&lt;s&gt;")&amp;"&lt;/s&gt;&lt;/t&gt;","//s"),"mm","")))/10))</f>
        <v>6.9999999999999993E-2</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 ""))</f>
        <v>Not mentioned</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7"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1" t="str">
        <f>IF(OR('Model output'!V132="", 'Model output'!V132="No", AND(ISERROR(SEARCH("Positive",'Model output'!V132)), ISNUMBER(SEARCH("Negative",'Model output'!V132))), AND(ISNUMBER(SEARCH("Uninvolved",'Model output'!V132)),NOT(ISNUMBER(SEARCH("margins involved",'Model output'!V132)))), ISNUMBER(SEARCH("not involved",'Model output'!V132)), ISNUMBER(SEARCH("None",'Model output'!V132)), ISNUMBER(SEARCH("Free",'Model output'!V132)), ISNUMBER(SEARCH("1 mm",'Model output'!V132)), ISNUMBER(SEARCH("0.1 CM",'Model output'!V132)), ISNUMBER(SEARCH("less than 0.2 mm",'Model output'!V132)), ISNUMBER(SEARCH("less than 0.5 mm",'Model output'!V132)), ISNUMBER(SEARCH("less than 1.0 mm",'Model output'!V132)), ISNUMBER(SEARCH("noted very close",'Model output'!V132)), ISNUMBER(SEARCH("abut",'Model output'!V132)), ISNUMBER(SEARCH("not mentioned",'Model output'!V132)), ISNUMBER(SEARCH("Cannot be assessed",'Model output'!V132)), ISNUMBER(SEARCH("Lymphocyte invasion - present",'Model output'!V132))), "negative", "positive")</f>
        <v>negative</v>
      </c>
      <c r="AE133" s="35"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6" t="str">
        <f t="shared" si="27"/>
        <v>1a</v>
      </c>
      <c r="AG133" s="36" t="str">
        <f t="shared" si="28"/>
        <v>0</v>
      </c>
      <c r="AH133" s="36" t="str">
        <f t="shared" si="30"/>
        <v>0</v>
      </c>
      <c r="AI133" s="37" t="str">
        <f t="shared" si="31"/>
        <v>I</v>
      </c>
      <c r="AJ133" s="38" t="s">
        <v>709</v>
      </c>
      <c r="AK133" s="37" t="s">
        <v>615</v>
      </c>
      <c r="AL133" s="37" t="s">
        <v>944</v>
      </c>
      <c r="AM133" s="37" t="s">
        <v>944</v>
      </c>
      <c r="AN133" s="37" t="s">
        <v>64</v>
      </c>
      <c r="AO133" s="23">
        <f t="shared" ca="1" si="32"/>
        <v>1</v>
      </c>
      <c r="AP133" s="1">
        <f t="shared" si="33"/>
        <v>1</v>
      </c>
      <c r="AQ133" s="1">
        <f t="shared" si="34"/>
        <v>1</v>
      </c>
      <c r="AR133" s="1">
        <f t="shared" si="35"/>
        <v>1</v>
      </c>
      <c r="AS133" s="15">
        <f t="shared" si="36"/>
        <v>1</v>
      </c>
    </row>
    <row r="134" spans="1:45">
      <c r="A134" t="str">
        <f>'Model output'!A133</f>
        <v>TCGA-E8-A436</v>
      </c>
      <c r="B134" s="33">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9"/>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output'!G133)),AND(ISNUMBER(SEARCH("2",'Model output'!G133)),NOT(ISNUMBER(SEARCH("1 of 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output'!H133="","negative",IF(OR(ISNUMBER(SEARCH("lymph node",'Model output'!H133)),ISNUMBER(SEARCH("gland",'Model output'!H133)),ISNUMBER(SEARCH("lobe",'Model output'!H133)),ISNUMBER(SEARCH("isthmus",'Model output'!H133)),ISNUMBER(SEARCH("mediastinum",'Model output'!H133)),ISNUMBER(SEARCH("Not mentioned",'Model output'!H133)), ISNUMBER(SEARCH("Not applicable",'Model output'!H133)), ISNUMBER(SEARCH("paratracheal",'Model output'!H133)),ISNUMBER(SEARCH("fibroadipose tissue",'Model output'!H133)),ISNUMBER(SEARCH("thyroid node",'Model output'!H133)),ISNUMBER(SEARCH("skeletal muscle",'Model output'!H133)),ISNUMBER(SEARCH("right",'Model output'!H133)),ISNUMBER(SEARCH("left",'Model output'!H133)),ISNUMBER(SEARCH("Not specified",'Model output'!H133))),"negative","positive"))</f>
        <v>negative</v>
      </c>
      <c r="I134" t="str">
        <f>IF(OR('Model output'!I133="",'Model output'!I133="Not answered",'Model output'!I133="Not mentioned"),"",IF(ISNUMBER('Model output'!I133),'Model output'!I133,1))</f>
        <v/>
      </c>
      <c r="J134" t="str">
        <f>IF(OR('Model output'!J133="",'Model output'!J133="Not answered",'Model output'!J133="Not mentioned"),"",IF(AND(ISNUMBER('Model output'!J133),'Model output'!J133&lt;=I134),'Model output'!J133,IF(AND(ISNUMBER('Model output'!J133), 'Model output'!J133&gt;=DATE(2024,1,1)), MIN(DAY('Model output'!J133), MONTH('Model output'!J133), YEAR('Model output'!J133)), IF(ISNUMBER(SEARCH("0/",'Model output'!J133)),0,IF(ISNUMBER(SEARCH("/",'Model output'!J133)), VALUE(LEFT('Model output'!J133, SEARCH("/",'Model output'!J133)-1)),1)))))</f>
        <v/>
      </c>
      <c r="K134" t="str" cm="1">
        <f t="array" ref="K134">IF(COUNT(FIND({0,1,2,3,4,5,6,7,8,9},'Model output'!K133))&gt;0,'Model output'!K133,"")</f>
        <v/>
      </c>
      <c r="L134" s="8" t="str">
        <f t="shared" si="25"/>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 (right) and 1.5x1x1cm (left)</v>
      </c>
      <c r="Q134" t="str">
        <f t="shared" si="26"/>
        <v>2.5,2,1cm,1.5,1,1cm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 ""))</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7"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1" t="str">
        <f>IF(OR('Model output'!V133="", 'Model output'!V133="No", AND(ISERROR(SEARCH("Positive",'Model output'!V133)), ISNUMBER(SEARCH("Negative",'Model output'!V133))), AND(ISNUMBER(SEARCH("Uninvolved",'Model output'!V133)),NOT(ISNUMBER(SEARCH("margins involved",'Model output'!V133)))), ISNUMBER(SEARCH("not involved",'Model output'!V133)), ISNUMBER(SEARCH("None",'Model output'!V133)), ISNUMBER(SEARCH("Free",'Model output'!V133)), ISNUMBER(SEARCH("1 mm",'Model output'!V133)), ISNUMBER(SEARCH("0.1 CM",'Model output'!V133)), ISNUMBER(SEARCH("less than 0.2 mm",'Model output'!V133)), ISNUMBER(SEARCH("less than 0.5 mm",'Model output'!V133)), ISNUMBER(SEARCH("less than 1.0 mm",'Model output'!V133)), ISNUMBER(SEARCH("noted very close",'Model output'!V133)), ISNUMBER(SEARCH("abut",'Model output'!V133)), ISNUMBER(SEARCH("not mentioned",'Model output'!V133)), ISNUMBER(SEARCH("Cannot be assessed",'Model output'!V133)), ISNUMBER(SEARCH("Lymphocyte invasion - present",'Model output'!V133))), "negative", "positive")</f>
        <v>negative</v>
      </c>
      <c r="AE134" s="35"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6" t="str">
        <f t="shared" si="27"/>
        <v>2</v>
      </c>
      <c r="AG134" s="36" t="str">
        <f t="shared" si="28"/>
        <v>0</v>
      </c>
      <c r="AH134" s="36" t="str">
        <f t="shared" si="30"/>
        <v>0</v>
      </c>
      <c r="AI134" s="37" t="str">
        <f t="shared" si="31"/>
        <v>I</v>
      </c>
      <c r="AJ134" s="38" t="s">
        <v>709</v>
      </c>
      <c r="AK134" s="37" t="s">
        <v>943</v>
      </c>
      <c r="AL134" s="37" t="s">
        <v>944</v>
      </c>
      <c r="AM134" s="37" t="s">
        <v>944</v>
      </c>
      <c r="AN134" s="37" t="s">
        <v>64</v>
      </c>
      <c r="AO134" s="23">
        <f t="shared" ca="1" si="32"/>
        <v>1</v>
      </c>
      <c r="AP134" s="1">
        <f t="shared" si="33"/>
        <v>1</v>
      </c>
      <c r="AQ134" s="1">
        <f t="shared" si="34"/>
        <v>1</v>
      </c>
      <c r="AR134" s="1">
        <f t="shared" si="35"/>
        <v>1</v>
      </c>
      <c r="AS134" s="15">
        <f t="shared" si="36"/>
        <v>1</v>
      </c>
    </row>
    <row r="135" spans="1:45">
      <c r="A135" t="str">
        <f>'Model output'!A134</f>
        <v>TCGA-E8-A437</v>
      </c>
      <c r="B135" s="33">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0</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0</v>
      </c>
      <c r="F135" t="str">
        <f t="shared" si="29"/>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output'!G134)),AND(ISNUMBER(SEARCH("2",'Model output'!G134)),NOT(ISNUMBER(SEARCH("1 of 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output'!H134="","negative",IF(OR(ISNUMBER(SEARCH("lymph node",'Model output'!H134)),ISNUMBER(SEARCH("gland",'Model output'!H134)),ISNUMBER(SEARCH("lobe",'Model output'!H134)),ISNUMBER(SEARCH("isthmus",'Model output'!H134)),ISNUMBER(SEARCH("mediastinum",'Model output'!H134)),ISNUMBER(SEARCH("Not mentioned",'Model output'!H134)), ISNUMBER(SEARCH("Not applicable",'Model output'!H134)), ISNUMBER(SEARCH("paratracheal",'Model output'!H134)),ISNUMBER(SEARCH("fibroadipose tissue",'Model output'!H134)),ISNUMBER(SEARCH("thyroid node",'Model output'!H134)),ISNUMBER(SEARCH("skeletal muscle",'Model output'!H134)),ISNUMBER(SEARCH("right",'Model output'!H134)),ISNUMBER(SEARCH("left",'Model output'!H134)),ISNUMBER(SEARCH("Not specified",'Model output'!H134))),"negative","positive"))</f>
        <v>negative</v>
      </c>
      <c r="I135" t="str">
        <f>IF(OR('Model output'!I134="",'Model output'!I134="Not answered",'Model output'!I134="Not mentioned"),"",IF(ISNUMBER('Model output'!I134),'Model output'!I134,1))</f>
        <v/>
      </c>
      <c r="J135">
        <f>IF(OR('Model output'!J134="",'Model output'!J134="Not answered",'Model output'!J134="Not mentioned"),"",IF(AND(ISNUMBER('Model output'!J134),'Model output'!J134&lt;=I135),'Model output'!J134,IF(AND(ISNUMBER('Model output'!J134), 'Model output'!J134&gt;=DATE(2024,1,1)), MIN(DAY('Model output'!J134), MONTH('Model output'!J134), YEAR('Model output'!J134)), IF(ISNUMBER(SEARCH("0/",'Model output'!J134)),0,IF(ISNUMBER(SEARCH("/",'Model output'!J134)), VALUE(LEFT('Model output'!J134, SEARCH("/",'Model output'!J134)-1)),1)))))</f>
        <v>0</v>
      </c>
      <c r="K135" t="str" cm="1">
        <f t="array" ref="K135">IF(COUNT(FIND({0,1,2,3,4,5,6,7,8,9},'Model output'!K134))&gt;0,'Model output'!K134,"")</f>
        <v/>
      </c>
      <c r="L135" s="8" t="str">
        <f t="shared" si="25"/>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26"/>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 ""))</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7" t="str">
        <f>IF('Model output'!S134="","",'Model output'!S134)</f>
        <v>Not identified</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1" t="str">
        <f>IF(OR('Model output'!V134="", 'Model output'!V134="No", AND(ISERROR(SEARCH("Positive",'Model output'!V134)), ISNUMBER(SEARCH("Negative",'Model output'!V134))), AND(ISNUMBER(SEARCH("Uninvolved",'Model output'!V134)),NOT(ISNUMBER(SEARCH("margins involved",'Model output'!V134)))), ISNUMBER(SEARCH("not involved",'Model output'!V134)), ISNUMBER(SEARCH("None",'Model output'!V134)), ISNUMBER(SEARCH("Free",'Model output'!V134)), ISNUMBER(SEARCH("1 mm",'Model output'!V134)), ISNUMBER(SEARCH("0.1 CM",'Model output'!V134)), ISNUMBER(SEARCH("less than 0.2 mm",'Model output'!V134)), ISNUMBER(SEARCH("less than 0.5 mm",'Model output'!V134)), ISNUMBER(SEARCH("less than 1.0 mm",'Model output'!V134)), ISNUMBER(SEARCH("noted very close",'Model output'!V134)), ISNUMBER(SEARCH("abut",'Model output'!V134)), ISNUMBER(SEARCH("not mentioned",'Model output'!V134)), ISNUMBER(SEARCH("Cannot be assessed",'Model output'!V134)), ISNUMBER(SEARCH("Lymphocyte invasion - present",'Model output'!V134))), "negative", "positive")</f>
        <v>negative</v>
      </c>
      <c r="AE135" s="35"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6" t="str">
        <f t="shared" si="27"/>
        <v>1b</v>
      </c>
      <c r="AG135" s="36" t="str">
        <f t="shared" si="28"/>
        <v>0</v>
      </c>
      <c r="AH135" s="36" t="str">
        <f t="shared" si="30"/>
        <v>0</v>
      </c>
      <c r="AI135" s="37" t="str">
        <f t="shared" si="31"/>
        <v>I</v>
      </c>
      <c r="AJ135" s="38" t="s">
        <v>709</v>
      </c>
      <c r="AK135" s="37" t="s">
        <v>940</v>
      </c>
      <c r="AL135" s="37" t="s">
        <v>944</v>
      </c>
      <c r="AM135" s="37" t="s">
        <v>944</v>
      </c>
      <c r="AN135" s="37" t="s">
        <v>64</v>
      </c>
      <c r="AO135" s="23">
        <f t="shared" ca="1" si="32"/>
        <v>1</v>
      </c>
      <c r="AP135" s="1">
        <f t="shared" si="33"/>
        <v>1</v>
      </c>
      <c r="AQ135" s="1">
        <f t="shared" si="34"/>
        <v>1</v>
      </c>
      <c r="AR135" s="1">
        <f t="shared" si="35"/>
        <v>1</v>
      </c>
      <c r="AS135" s="15">
        <f t="shared" si="36"/>
        <v>1</v>
      </c>
    </row>
    <row r="136" spans="1:45">
      <c r="A136" t="str">
        <f>'Model output'!A135</f>
        <v>TCGA-E8-A438</v>
      </c>
      <c r="B136" s="33">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0</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0</v>
      </c>
      <c r="F136" t="str">
        <f t="shared" si="29"/>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output'!G135)),AND(ISNUMBER(SEARCH("2",'Model output'!G135)),NOT(ISNUMBER(SEARCH("1 of 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output'!H135="","negative",IF(OR(ISNUMBER(SEARCH("lymph node",'Model output'!H135)),ISNUMBER(SEARCH("gland",'Model output'!H135)),ISNUMBER(SEARCH("lobe",'Model output'!H135)),ISNUMBER(SEARCH("isthmus",'Model output'!H135)),ISNUMBER(SEARCH("mediastinum",'Model output'!H135)),ISNUMBER(SEARCH("Not mentioned",'Model output'!H135)), ISNUMBER(SEARCH("Not applicable",'Model output'!H135)), ISNUMBER(SEARCH("paratracheal",'Model output'!H135)),ISNUMBER(SEARCH("fibroadipose tissue",'Model output'!H135)),ISNUMBER(SEARCH("thyroid node",'Model output'!H135)),ISNUMBER(SEARCH("skeletal muscle",'Model output'!H135)),ISNUMBER(SEARCH("right",'Model output'!H135)),ISNUMBER(SEARCH("left",'Model output'!H135)),ISNUMBER(SEARCH("Not specified",'Model output'!H135))),"negative","positive"))</f>
        <v>negative</v>
      </c>
      <c r="I136">
        <f>IF(OR('Model output'!I135="",'Model output'!I135="Not answered",'Model output'!I135="Not mentioned"),"",IF(ISNUMBER('Model output'!I135),'Model output'!I135,1))</f>
        <v>3</v>
      </c>
      <c r="J136">
        <f>IF(OR('Model output'!J135="",'Model output'!J135="Not answered",'Model output'!J135="Not mentioned"),"",IF(AND(ISNUMBER('Model output'!J135),'Model output'!J135&lt;=I136),'Model output'!J135,IF(AND(ISNUMBER('Model output'!J135), 'Model output'!J135&gt;=DATE(2024,1,1)), MIN(DAY('Model output'!J135), MONTH('Model output'!J135), YEAR('Model output'!J135)), IF(ISNUMBER(SEARCH("0/",'Model output'!J135)),0,IF(ISNUMBER(SEARCH("/",'Model output'!J135)), VALUE(LEFT('Model output'!J135, SEARCH("/",'Model output'!J135)-1)),1)))))</f>
        <v>0</v>
      </c>
      <c r="K136" t="str" cm="1">
        <f t="array" ref="K136">IF(COUNT(FIND({0,1,2,3,4,5,6,7,8,9},'Model output'!K135))&gt;0,'Model output'!K135,"")</f>
        <v/>
      </c>
      <c r="L136" s="8" t="str">
        <f t="shared" si="25"/>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26"/>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 ""))</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7"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1" t="str">
        <f>IF(OR('Model output'!V135="", 'Model output'!V135="No", AND(ISERROR(SEARCH("Positive",'Model output'!V135)), ISNUMBER(SEARCH("Negative",'Model output'!V135))), AND(ISNUMBER(SEARCH("Uninvolved",'Model output'!V135)),NOT(ISNUMBER(SEARCH("margins involved",'Model output'!V135)))), ISNUMBER(SEARCH("not involved",'Model output'!V135)), ISNUMBER(SEARCH("None",'Model output'!V135)), ISNUMBER(SEARCH("Free",'Model output'!V135)), ISNUMBER(SEARCH("1 mm",'Model output'!V135)), ISNUMBER(SEARCH("0.1 CM",'Model output'!V135)), ISNUMBER(SEARCH("less than 0.2 mm",'Model output'!V135)), ISNUMBER(SEARCH("less than 0.5 mm",'Model output'!V135)), ISNUMBER(SEARCH("less than 1.0 mm",'Model output'!V135)), ISNUMBER(SEARCH("noted very close",'Model output'!V135)), ISNUMBER(SEARCH("abut",'Model output'!V135)), ISNUMBER(SEARCH("not mentioned",'Model output'!V135)), ISNUMBER(SEARCH("Cannot be assessed",'Model output'!V135)), ISNUMBER(SEARCH("Lymphocyte invasion - present",'Model output'!V135))), "negative", "positive")</f>
        <v>negative</v>
      </c>
      <c r="AE136" s="35"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6" t="str">
        <f t="shared" si="27"/>
        <v>2</v>
      </c>
      <c r="AG136" s="36" t="str">
        <f t="shared" si="28"/>
        <v>0</v>
      </c>
      <c r="AH136" s="36" t="str">
        <f t="shared" si="30"/>
        <v>0</v>
      </c>
      <c r="AI136" s="37" t="str">
        <f t="shared" si="31"/>
        <v>I</v>
      </c>
      <c r="AJ136" s="38" t="s">
        <v>709</v>
      </c>
      <c r="AK136" s="37" t="s">
        <v>943</v>
      </c>
      <c r="AL136" s="37" t="s">
        <v>941</v>
      </c>
      <c r="AM136" s="37" t="s">
        <v>944</v>
      </c>
      <c r="AN136" s="37" t="s">
        <v>64</v>
      </c>
      <c r="AO136" s="23">
        <f t="shared" ca="1" si="32"/>
        <v>1</v>
      </c>
      <c r="AP136" s="1">
        <f t="shared" si="33"/>
        <v>1</v>
      </c>
      <c r="AQ136" s="1">
        <f t="shared" si="34"/>
        <v>1</v>
      </c>
      <c r="AR136" s="1">
        <f t="shared" si="35"/>
        <v>1</v>
      </c>
      <c r="AS136" s="15">
        <f t="shared" si="36"/>
        <v>1</v>
      </c>
    </row>
    <row r="137" spans="1:45">
      <c r="A137" t="str">
        <f>'Model output'!A136</f>
        <v>TCGA-E8-A44K</v>
      </c>
      <c r="B137" s="33">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1</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X</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0</v>
      </c>
      <c r="F137" t="str">
        <f t="shared" si="29"/>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output'!G136)),AND(ISNUMBER(SEARCH("2",'Model output'!G136)),NOT(ISNUMBER(SEARCH("1 of 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output'!H136="","negative",IF(OR(ISNUMBER(SEARCH("lymph node",'Model output'!H136)),ISNUMBER(SEARCH("gland",'Model output'!H136)),ISNUMBER(SEARCH("lobe",'Model output'!H136)),ISNUMBER(SEARCH("isthmus",'Model output'!H136)),ISNUMBER(SEARCH("mediastinum",'Model output'!H136)),ISNUMBER(SEARCH("Not mentioned",'Model output'!H136)), ISNUMBER(SEARCH("Not applicable",'Model output'!H136)), ISNUMBER(SEARCH("paratracheal",'Model output'!H136)),ISNUMBER(SEARCH("fibroadipose tissue",'Model output'!H136)),ISNUMBER(SEARCH("thyroid node",'Model output'!H136)),ISNUMBER(SEARCH("skeletal muscle",'Model output'!H136)),ISNUMBER(SEARCH("right",'Model output'!H136)),ISNUMBER(SEARCH("left",'Model output'!H136)),ISNUMBER(SEARCH("Not specified",'Model output'!H136))),"negative","positive"))</f>
        <v>negative</v>
      </c>
      <c r="I137" t="str">
        <f>IF(OR('Model output'!I136="",'Model output'!I136="Not answered",'Model output'!I136="Not mentioned"),"",IF(ISNUMBER('Model output'!I136),'Model output'!I136,1))</f>
        <v/>
      </c>
      <c r="J137" t="str">
        <f>IF(OR('Model output'!J136="",'Model output'!J136="Not answered",'Model output'!J136="Not mentioned"),"",IF(AND(ISNUMBER('Model output'!J136),'Model output'!J136&lt;=I137),'Model output'!J136,IF(AND(ISNUMBER('Model output'!J136), 'Model output'!J136&gt;=DATE(2024,1,1)), MIN(DAY('Model output'!J136), MONTH('Model output'!J136), YEAR('Model output'!J136)), IF(ISNUMBER(SEARCH("0/",'Model output'!J136)),0,IF(ISNUMBER(SEARCH("/",'Model output'!J136)), VALUE(LEFT('Model output'!J136, SEARCH("/",'Model output'!J136)-1)),1)))))</f>
        <v/>
      </c>
      <c r="K137" t="str" cm="1">
        <f t="array" ref="K137">IF(COUNT(FIND({0,1,2,3,4,5,6,7,8,9},'Model output'!K136))&gt;0,'Model output'!K136,"")</f>
        <v/>
      </c>
      <c r="L137" s="8" t="str">
        <f t="shared" si="25"/>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26"/>
        <v>2,1.5,1.5cm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 ""))</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7" t="str">
        <f>IF('Model output'!S136="","",'Model output'!S136)</f>
        <v>No</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1" t="str">
        <f>IF(OR('Model output'!V136="", 'Model output'!V136="No", AND(ISERROR(SEARCH("Positive",'Model output'!V136)), ISNUMBER(SEARCH("Negative",'Model output'!V136))), AND(ISNUMBER(SEARCH("Uninvolved",'Model output'!V136)),NOT(ISNUMBER(SEARCH("margins involved",'Model output'!V136)))), ISNUMBER(SEARCH("not involved",'Model output'!V136)), ISNUMBER(SEARCH("None",'Model output'!V136)), ISNUMBER(SEARCH("Free",'Model output'!V136)), ISNUMBER(SEARCH("1 mm",'Model output'!V136)), ISNUMBER(SEARCH("0.1 CM",'Model output'!V136)), ISNUMBER(SEARCH("less than 0.2 mm",'Model output'!V136)), ISNUMBER(SEARCH("less than 0.5 mm",'Model output'!V136)), ISNUMBER(SEARCH("less than 1.0 mm",'Model output'!V136)), ISNUMBER(SEARCH("noted very close",'Model output'!V136)), ISNUMBER(SEARCH("abut",'Model output'!V136)), ISNUMBER(SEARCH("not mentioned",'Model output'!V136)), ISNUMBER(SEARCH("Cannot be assessed",'Model output'!V136)), ISNUMBER(SEARCH("Lymphocyte invasion - present",'Model output'!V136))), "negative", "positive")</f>
        <v>negative</v>
      </c>
      <c r="AE137" s="35"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intermediate</v>
      </c>
      <c r="AF137" s="36" t="str">
        <f t="shared" si="27"/>
        <v>1b</v>
      </c>
      <c r="AG137" s="36" t="str">
        <f t="shared" si="28"/>
        <v>0</v>
      </c>
      <c r="AH137" s="36" t="str">
        <f t="shared" si="30"/>
        <v>0</v>
      </c>
      <c r="AI137" s="37" t="str">
        <f t="shared" si="31"/>
        <v>I</v>
      </c>
      <c r="AJ137" s="38" t="s">
        <v>710</v>
      </c>
      <c r="AK137" s="37" t="s">
        <v>940</v>
      </c>
      <c r="AL137" s="37" t="s">
        <v>944</v>
      </c>
      <c r="AM137" s="37" t="s">
        <v>944</v>
      </c>
      <c r="AN137" s="37" t="s">
        <v>64</v>
      </c>
      <c r="AO137" s="23">
        <f t="shared" ca="1" si="32"/>
        <v>1</v>
      </c>
      <c r="AP137" s="1">
        <f t="shared" si="33"/>
        <v>1</v>
      </c>
      <c r="AQ137" s="1">
        <f t="shared" si="34"/>
        <v>1</v>
      </c>
      <c r="AR137" s="1">
        <f t="shared" si="35"/>
        <v>1</v>
      </c>
      <c r="AS137" s="15">
        <f t="shared" si="36"/>
        <v>1</v>
      </c>
    </row>
    <row r="138" spans="1:45">
      <c r="A138" t="str">
        <f>'Model output'!A137</f>
        <v>TCGA-E8-A44M</v>
      </c>
      <c r="B138" s="33">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29"/>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output'!G137)),AND(ISNUMBER(SEARCH("2",'Model output'!G137)),NOT(ISNUMBER(SEARCH("1 of 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output'!H137="","negative",IF(OR(ISNUMBER(SEARCH("lymph node",'Model output'!H137)),ISNUMBER(SEARCH("gland",'Model output'!H137)),ISNUMBER(SEARCH("lobe",'Model output'!H137)),ISNUMBER(SEARCH("isthmus",'Model output'!H137)),ISNUMBER(SEARCH("mediastinum",'Model output'!H137)),ISNUMBER(SEARCH("Not mentioned",'Model output'!H137)), ISNUMBER(SEARCH("Not applicable",'Model output'!H137)), ISNUMBER(SEARCH("paratracheal",'Model output'!H137)),ISNUMBER(SEARCH("fibroadipose tissue",'Model output'!H137)),ISNUMBER(SEARCH("thyroid node",'Model output'!H137)),ISNUMBER(SEARCH("skeletal muscle",'Model output'!H137)),ISNUMBER(SEARCH("right",'Model output'!H137)),ISNUMBER(SEARCH("left",'Model output'!H137)),ISNUMBER(SEARCH("Not specified",'Model output'!H137))),"negative","positive"))</f>
        <v>negative</v>
      </c>
      <c r="I138" t="str">
        <f>IF(OR('Model output'!I137="",'Model output'!I137="Not answered",'Model output'!I137="Not mentioned"),"",IF(ISNUMBER('Model output'!I137),'Model output'!I137,1))</f>
        <v/>
      </c>
      <c r="J138" t="str">
        <f>IF(OR('Model output'!J137="",'Model output'!J137="Not answered",'Model output'!J137="Not mentioned"),"",IF(AND(ISNUMBER('Model output'!J137),'Model output'!J137&lt;=I138),'Model output'!J137,IF(AND(ISNUMBER('Model output'!J137), 'Model output'!J137&gt;=DATE(2024,1,1)), MIN(DAY('Model output'!J137), MONTH('Model output'!J137), YEAR('Model output'!J137)), IF(ISNUMBER(SEARCH("0/",'Model output'!J137)),0,IF(ISNUMBER(SEARCH("/",'Model output'!J137)), VALUE(LEFT('Model output'!J137, SEARCH("/",'Model output'!J137)-1)),1)))))</f>
        <v/>
      </c>
      <c r="K138" t="str" cm="1">
        <f t="array" ref="K138">IF(COUNT(FIND({0,1,2,3,4,5,6,7,8,9},'Model output'!K137))&gt;0,'Model output'!K137,"")</f>
        <v/>
      </c>
      <c r="L138" s="8" t="str">
        <f t="shared" si="25"/>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26"/>
        <v>1,1,0.5cm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negative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 ""))</f>
        <v>Not mentioned</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7" t="str">
        <f>IF('Model output'!S137="","",'Model output'!S137)</f>
        <v>No</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1" t="str">
        <f>IF(OR('Model output'!V137="", 'Model output'!V137="No", AND(ISERROR(SEARCH("Positive",'Model output'!V137)), ISNUMBER(SEARCH("Negative",'Model output'!V137))), AND(ISNUMBER(SEARCH("Uninvolved",'Model output'!V137)),NOT(ISNUMBER(SEARCH("margins involved",'Model output'!V137)))), ISNUMBER(SEARCH("not involved",'Model output'!V137)), ISNUMBER(SEARCH("None",'Model output'!V137)), ISNUMBER(SEARCH("Free",'Model output'!V137)), ISNUMBER(SEARCH("1 mm",'Model output'!V137)), ISNUMBER(SEARCH("0.1 CM",'Model output'!V137)), ISNUMBER(SEARCH("less than 0.2 mm",'Model output'!V137)), ISNUMBER(SEARCH("less than 0.5 mm",'Model output'!V137)), ISNUMBER(SEARCH("less than 1.0 mm",'Model output'!V137)), ISNUMBER(SEARCH("noted very close",'Model output'!V137)), ISNUMBER(SEARCH("abut",'Model output'!V137)), ISNUMBER(SEARCH("not mentioned",'Model output'!V137)), ISNUMBER(SEARCH("Cannot be assessed",'Model output'!V137)), ISNUMBER(SEARCH("Lymphocyte invasion - present",'Model output'!V137))), "negative", "positive")</f>
        <v>positive</v>
      </c>
      <c r="AE138" s="35" t="str" cm="1">
        <f t="array" ref="AE138">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high</v>
      </c>
      <c r="AF138" s="36" t="str">
        <f t="shared" si="27"/>
        <v>1a</v>
      </c>
      <c r="AG138" s="36" t="str">
        <f t="shared" si="28"/>
        <v>0</v>
      </c>
      <c r="AH138" s="36" t="str">
        <f t="shared" si="30"/>
        <v>0</v>
      </c>
      <c r="AI138" s="37" t="str">
        <f t="shared" si="31"/>
        <v>I</v>
      </c>
      <c r="AJ138" s="38" t="s">
        <v>710</v>
      </c>
      <c r="AK138" s="37" t="s">
        <v>615</v>
      </c>
      <c r="AL138" s="37" t="s">
        <v>944</v>
      </c>
      <c r="AM138" s="37" t="s">
        <v>944</v>
      </c>
      <c r="AN138" s="37" t="s">
        <v>64</v>
      </c>
      <c r="AO138" s="23">
        <f t="shared" si="32"/>
        <v>0</v>
      </c>
      <c r="AP138" s="1">
        <f t="shared" si="33"/>
        <v>1</v>
      </c>
      <c r="AQ138" s="1">
        <f t="shared" si="34"/>
        <v>1</v>
      </c>
      <c r="AR138" s="1">
        <f t="shared" si="35"/>
        <v>1</v>
      </c>
      <c r="AS138" s="15">
        <f t="shared" si="36"/>
        <v>1</v>
      </c>
    </row>
    <row r="139" spans="1:45">
      <c r="A139" t="str">
        <f>'Model output'!A138</f>
        <v>TCGA-EL-A3D5</v>
      </c>
      <c r="B139" s="33">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9"/>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output'!G138)),AND(ISNUMBER(SEARCH("2",'Model output'!G138)),NOT(ISNUMBER(SEARCH("1 of 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
      </c>
      <c r="H139" t="str">
        <f>IF('Model output'!H138="","negative",IF(OR(ISNUMBER(SEARCH("lymph node",'Model output'!H138)),ISNUMBER(SEARCH("gland",'Model output'!H138)),ISNUMBER(SEARCH("lobe",'Model output'!H138)),ISNUMBER(SEARCH("isthmus",'Model output'!H138)),ISNUMBER(SEARCH("mediastinum",'Model output'!H138)),ISNUMBER(SEARCH("Not mentioned",'Model output'!H138)), ISNUMBER(SEARCH("Not applicable",'Model output'!H138)), ISNUMBER(SEARCH("paratracheal",'Model output'!H138)),ISNUMBER(SEARCH("fibroadipose tissue",'Model output'!H138)),ISNUMBER(SEARCH("thyroid node",'Model output'!H138)),ISNUMBER(SEARCH("skeletal muscle",'Model output'!H138)),ISNUMBER(SEARCH("right",'Model output'!H138)),ISNUMBER(SEARCH("left",'Model output'!H138)),ISNUMBER(SEARCH("Not specified",'Model output'!H138))),"negative","positive"))</f>
        <v>negative</v>
      </c>
      <c r="I139">
        <f>IF(OR('Model output'!I138="",'Model output'!I138="Not answered",'Model output'!I138="Not mentioned"),"",IF(ISNUMBER('Model output'!I138),'Model output'!I138,1))</f>
        <v>19</v>
      </c>
      <c r="J139">
        <f>IF(OR('Model output'!J138="",'Model output'!J138="Not answered",'Model output'!J138="Not mentioned"),"",IF(AND(ISNUMBER('Model output'!J138),'Model output'!J138&lt;=I139),'Model output'!J138,IF(AND(ISNUMBER('Model output'!J138), 'Model output'!J138&gt;=DATE(2024,1,1)), MIN(DAY('Model output'!J138), MONTH('Model output'!J138), YEAR('Model output'!J138)), IF(ISNUMBER(SEARCH("0/",'Model output'!J138)),0,IF(ISNUMBER(SEARCH("/",'Model output'!J138)), VALUE(LEFT('Model output'!J138, SEARCH("/",'Model output'!J138)-1)),1)))))</f>
        <v>10</v>
      </c>
      <c r="K139" t="str" cm="1">
        <f t="array" ref="K139">IF(COUNT(FIND({0,1,2,3,4,5,6,7,8,9},'Model output'!K138))&gt;0,'Model output'!K138,"")</f>
        <v/>
      </c>
      <c r="L139" s="8" t="str">
        <f t="shared" si="25"/>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With Oncocytic and Follicular Components</v>
      </c>
      <c r="P139" t="str">
        <f>IF('Model output'!N138="","",'Model output'!N138)</f>
        <v>2.5 cm</v>
      </c>
      <c r="Q139" t="str">
        <f t="shared" si="26"/>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1</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 ""))</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s="17" t="str">
        <f>IF('Model output'!S138="","",'Model output'!S138)</f>
        <v>Present</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1" t="str">
        <f>IF(OR('Model output'!V138="", 'Model output'!V138="No", AND(ISERROR(SEARCH("Positive",'Model output'!V138)), ISNUMBER(SEARCH("Negative",'Model output'!V138))), AND(ISNUMBER(SEARCH("Uninvolved",'Model output'!V138)),NOT(ISNUMBER(SEARCH("margins involved",'Model output'!V138)))), ISNUMBER(SEARCH("not involved",'Model output'!V138)), ISNUMBER(SEARCH("None",'Model output'!V138)), ISNUMBER(SEARCH("Free",'Model output'!V138)), ISNUMBER(SEARCH("1 mm",'Model output'!V138)), ISNUMBER(SEARCH("0.1 CM",'Model output'!V138)), ISNUMBER(SEARCH("less than 0.2 mm",'Model output'!V138)), ISNUMBER(SEARCH("less than 0.5 mm",'Model output'!V138)), ISNUMBER(SEARCH("less than 1.0 mm",'Model output'!V138)), ISNUMBER(SEARCH("noted very close",'Model output'!V138)), ISNUMBER(SEARCH("abut",'Model output'!V138)), ISNUMBER(SEARCH("not mentioned",'Model output'!V138)), ISNUMBER(SEARCH("Cannot be assessed",'Model output'!V138)), ISNUMBER(SEARCH("Lymphocyte invasion - present",'Model output'!V138))), "negative", "positive")</f>
        <v>negative</v>
      </c>
      <c r="AE139" s="35"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6" t="str">
        <f t="shared" si="27"/>
        <v>2</v>
      </c>
      <c r="AG139" s="36" t="str">
        <f t="shared" si="28"/>
        <v>1a</v>
      </c>
      <c r="AH139" s="36" t="str">
        <f t="shared" si="30"/>
        <v>0</v>
      </c>
      <c r="AI139" s="37" t="str">
        <f t="shared" si="31"/>
        <v>I</v>
      </c>
      <c r="AJ139" s="38" t="s">
        <v>710</v>
      </c>
      <c r="AK139" s="37" t="s">
        <v>943</v>
      </c>
      <c r="AL139" s="37" t="s">
        <v>940</v>
      </c>
      <c r="AM139" s="37" t="s">
        <v>944</v>
      </c>
      <c r="AN139" s="37" t="s">
        <v>64</v>
      </c>
      <c r="AO139" s="23">
        <f t="shared" ca="1" si="32"/>
        <v>1</v>
      </c>
      <c r="AP139" s="1">
        <f t="shared" si="33"/>
        <v>1</v>
      </c>
      <c r="AQ139" s="1">
        <f t="shared" si="34"/>
        <v>0</v>
      </c>
      <c r="AR139" s="1">
        <f t="shared" si="35"/>
        <v>1</v>
      </c>
      <c r="AS139" s="15">
        <f t="shared" si="36"/>
        <v>1</v>
      </c>
    </row>
    <row r="140" spans="1:45">
      <c r="A140" t="str">
        <f>'Model output'!A139</f>
        <v>TCGA-EL-A3GQ</v>
      </c>
      <c r="B140" s="33">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29"/>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output'!G139)),AND(ISNUMBER(SEARCH("2",'Model output'!G139)),NOT(ISNUMBER(SEARCH("1 of 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output'!H139="","negative",IF(OR(ISNUMBER(SEARCH("lymph node",'Model output'!H139)),ISNUMBER(SEARCH("gland",'Model output'!H139)),ISNUMBER(SEARCH("lobe",'Model output'!H139)),ISNUMBER(SEARCH("isthmus",'Model output'!H139)),ISNUMBER(SEARCH("mediastinum",'Model output'!H139)),ISNUMBER(SEARCH("Not mentioned",'Model output'!H139)), ISNUMBER(SEARCH("Not applicable",'Model output'!H139)), ISNUMBER(SEARCH("paratracheal",'Model output'!H139)),ISNUMBER(SEARCH("fibroadipose tissue",'Model output'!H139)),ISNUMBER(SEARCH("thyroid node",'Model output'!H139)),ISNUMBER(SEARCH("skeletal muscle",'Model output'!H139)),ISNUMBER(SEARCH("right",'Model output'!H139)),ISNUMBER(SEARCH("left",'Model output'!H139)),ISNUMBER(SEARCH("Not specified",'Model output'!H139))),"negative","positive"))</f>
        <v>negative</v>
      </c>
      <c r="I140">
        <f>IF(OR('Model output'!I139="",'Model output'!I139="Not answered",'Model output'!I139="Not mentioned"),"",IF(ISNUMBER('Model output'!I139),'Model output'!I139,1))</f>
        <v>1</v>
      </c>
      <c r="J140">
        <f>IF(OR('Model output'!J139="",'Model output'!J139="Not answered",'Model output'!J139="Not mentioned"),"",IF(AND(ISNUMBER('Model output'!J139),'Model output'!J139&lt;=I140),'Model output'!J139,IF(AND(ISNUMBER('Model output'!J139), 'Model output'!J139&gt;=DATE(2024,1,1)), MIN(DAY('Model output'!J139), MONTH('Model output'!J139), YEAR('Model output'!J139)), IF(ISNUMBER(SEARCH("0/",'Model output'!J139)),0,IF(ISNUMBER(SEARCH("/",'Model output'!J139)), VALUE(LEFT('Model output'!J139, SEARCH("/",'Model output'!J139)-1)),1)))))</f>
        <v>0</v>
      </c>
      <c r="K140" t="str" cm="1">
        <f t="array" ref="K140">IF(COUNT(FIND({0,1,2,3,4,5,6,7,8,9},'Model output'!K139))&gt;0,'Model output'!K139,"")</f>
        <v/>
      </c>
      <c r="L140" s="8" t="str">
        <f t="shared" si="25"/>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26"/>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 ""))</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7"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1" t="str">
        <f>IF(OR('Model output'!V139="", 'Model output'!V139="No", AND(ISERROR(SEARCH("Positive",'Model output'!V139)), ISNUMBER(SEARCH("Negative",'Model output'!V139))), AND(ISNUMBER(SEARCH("Uninvolved",'Model output'!V139)),NOT(ISNUMBER(SEARCH("margins involved",'Model output'!V139)))), ISNUMBER(SEARCH("not involved",'Model output'!V139)), ISNUMBER(SEARCH("None",'Model output'!V139)), ISNUMBER(SEARCH("Free",'Model output'!V139)), ISNUMBER(SEARCH("1 mm",'Model output'!V139)), ISNUMBER(SEARCH("0.1 CM",'Model output'!V139)), ISNUMBER(SEARCH("less than 0.2 mm",'Model output'!V139)), ISNUMBER(SEARCH("less than 0.5 mm",'Model output'!V139)), ISNUMBER(SEARCH("less than 1.0 mm",'Model output'!V139)), ISNUMBER(SEARCH("noted very close",'Model output'!V139)), ISNUMBER(SEARCH("abut",'Model output'!V139)), ISNUMBER(SEARCH("not mentioned",'Model output'!V139)), ISNUMBER(SEARCH("Cannot be assessed",'Model output'!V139)), ISNUMBER(SEARCH("Lymphocyte invasion - present",'Model output'!V139))), "negative", "positive")</f>
        <v>negative</v>
      </c>
      <c r="AE140" s="35"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6" t="str">
        <f t="shared" si="27"/>
        <v>1b</v>
      </c>
      <c r="AG140" s="36" t="str">
        <f t="shared" si="28"/>
        <v>0</v>
      </c>
      <c r="AH140" s="36" t="str">
        <f t="shared" si="30"/>
        <v>0</v>
      </c>
      <c r="AI140" s="37" t="str">
        <f t="shared" si="31"/>
        <v>I</v>
      </c>
      <c r="AJ140" s="38" t="s">
        <v>709</v>
      </c>
      <c r="AK140" s="37" t="s">
        <v>940</v>
      </c>
      <c r="AL140" s="37" t="s">
        <v>941</v>
      </c>
      <c r="AM140" s="37" t="s">
        <v>944</v>
      </c>
      <c r="AN140" s="37" t="s">
        <v>64</v>
      </c>
      <c r="AO140" s="23">
        <f t="shared" ca="1" si="32"/>
        <v>1</v>
      </c>
      <c r="AP140" s="1">
        <f t="shared" si="33"/>
        <v>1</v>
      </c>
      <c r="AQ140" s="1">
        <f t="shared" si="34"/>
        <v>1</v>
      </c>
      <c r="AR140" s="1">
        <f t="shared" si="35"/>
        <v>1</v>
      </c>
      <c r="AS140" s="15">
        <f t="shared" si="36"/>
        <v>1</v>
      </c>
    </row>
    <row r="141" spans="1:45">
      <c r="A141" t="str">
        <f>'Model output'!A140</f>
        <v>TCGA-EL-A3N2</v>
      </c>
      <c r="B141" s="33">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1</v>
      </c>
      <c r="F141" t="str">
        <f t="shared" si="29"/>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output'!G140)),AND(ISNUMBER(SEARCH("2",'Model output'!G140)),NOT(ISNUMBER(SEARCH("1 of 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output'!H140="","negative",IF(OR(ISNUMBER(SEARCH("lymph node",'Model output'!H140)),ISNUMBER(SEARCH("gland",'Model output'!H140)),ISNUMBER(SEARCH("lobe",'Model output'!H140)),ISNUMBER(SEARCH("isthmus",'Model output'!H140)),ISNUMBER(SEARCH("mediastinum",'Model output'!H140)),ISNUMBER(SEARCH("Not mentioned",'Model output'!H140)), ISNUMBER(SEARCH("Not applicable",'Model output'!H140)), ISNUMBER(SEARCH("paratracheal",'Model output'!H140)),ISNUMBER(SEARCH("fibroadipose tissue",'Model output'!H140)),ISNUMBER(SEARCH("thyroid node",'Model output'!H140)),ISNUMBER(SEARCH("skeletal muscle",'Model output'!H140)),ISNUMBER(SEARCH("right",'Model output'!H140)),ISNUMBER(SEARCH("left",'Model output'!H140)),ISNUMBER(SEARCH("Not specified",'Model output'!H140))),"negative","positive"))</f>
        <v>negative</v>
      </c>
      <c r="I141">
        <f>IF(OR('Model output'!I140="",'Model output'!I140="Not answered",'Model output'!I140="Not mentioned"),"",IF(ISNUMBER('Model output'!I140),'Model output'!I140,1))</f>
        <v>17</v>
      </c>
      <c r="J141">
        <f>IF(OR('Model output'!J140="",'Model output'!J140="Not answered",'Model output'!J140="Not mentioned"),"",IF(AND(ISNUMBER('Model output'!J140),'Model output'!J140&lt;=I141),'Model output'!J140,IF(AND(ISNUMBER('Model output'!J140), 'Model output'!J140&gt;=DATE(2024,1,1)), MIN(DAY('Model output'!J140), MONTH('Model output'!J140), YEAR('Model output'!J140)), IF(ISNUMBER(SEARCH("0/",'Model output'!J140)),0,IF(ISNUMBER(SEARCH("/",'Model output'!J140)), VALUE(LEFT('Model output'!J140, SEARCH("/",'Model output'!J140)-1)),1)))))</f>
        <v>3</v>
      </c>
      <c r="K141" t="str" cm="1">
        <f t="array" ref="K141">IF(COUNT(FIND({0,1,2,3,4,5,6,7,8,9},'Model output'!K140))&gt;0,'Model output'!K140,"")</f>
        <v>2.5cm</v>
      </c>
      <c r="L141" s="8" t="str">
        <f t="shared" si="25"/>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26"/>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 ""))</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17" t="str">
        <f>IF('Model output'!S140="","",'Model output'!S140)</f>
        <v>Present</v>
      </c>
      <c r="Y141" t="str">
        <f>IF(OR('Model output'!S140="",ISNUMBER(SEARCH("Absent",'Model output'!S140)),ISNUMBER(SEARCH("Not identified",'Model output'!S140)),AND(ISNUMBER(SEARCH("No",'Model output'!S140)),NOT(ISNUMBER(SEARCH("carcinoma",'Model output'!S140)))),ISNUMBER(SEARCH("negative",'Model output'!S140))),"negative",IF(Z141="positive","gETE", "positive"))</f>
        <v>positive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negative</v>
      </c>
      <c r="AA141" t="str">
        <f>IF('Model output'!T140="","",IF('Model output'!T140="Not mentioned", "No", "Yes"))</f>
        <v/>
      </c>
      <c r="AB141" t="str">
        <f>IF(AA141&lt;&gt;"Yes","",IF(OR('Model output'!U140="",ISNUMBER(SEARCH("Not identified",'Model output'!U140))),"",'Model output'!U140))</f>
        <v/>
      </c>
      <c r="AC141" s="1" t="str">
        <f>IF(OR('Model output'!V140="", 'Model output'!V140="No", AND(ISERROR(SEARCH("Positive",'Model output'!V140)), ISNUMBER(SEARCH("Negative",'Model output'!V140))), AND(ISNUMBER(SEARCH("Uninvolved",'Model output'!V140)),NOT(ISNUMBER(SEARCH("margins involved",'Model output'!V140)))), ISNUMBER(SEARCH("not involved",'Model output'!V140)), ISNUMBER(SEARCH("None",'Model output'!V140)), ISNUMBER(SEARCH("Free",'Model output'!V140)), ISNUMBER(SEARCH("1 mm",'Model output'!V140)), ISNUMBER(SEARCH("0.1 CM",'Model output'!V140)), ISNUMBER(SEARCH("less than 0.2 mm",'Model output'!V140)), ISNUMBER(SEARCH("less than 0.5 mm",'Model output'!V140)), ISNUMBER(SEARCH("less than 1.0 mm",'Model output'!V140)), ISNUMBER(SEARCH("noted very close",'Model output'!V140)), ISNUMBER(SEARCH("abut",'Model output'!V140)), ISNUMBER(SEARCH("not mentioned",'Model output'!V140)), ISNUMBER(SEARCH("Cannot be assessed",'Model output'!V140)), ISNUMBER(SEARCH("Lymphocyte invasion - present",'Model output'!V140))), "negative", "positive")</f>
        <v>negative</v>
      </c>
      <c r="AE141" s="35" t="str" cm="1">
        <f t="array" aca="1" ref="AE141" ca="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intermediate</v>
      </c>
      <c r="AF141" s="36" t="str">
        <f t="shared" si="27"/>
        <v>2</v>
      </c>
      <c r="AG141" s="36" t="str">
        <f t="shared" si="28"/>
        <v>1b</v>
      </c>
      <c r="AH141" s="36" t="str">
        <f t="shared" si="30"/>
        <v>0</v>
      </c>
      <c r="AI141" s="37" t="str">
        <f t="shared" si="31"/>
        <v>I</v>
      </c>
      <c r="AJ141" s="38" t="s">
        <v>707</v>
      </c>
      <c r="AK141" s="37" t="s">
        <v>946</v>
      </c>
      <c r="AL141" s="37" t="s">
        <v>940</v>
      </c>
      <c r="AM141" s="37" t="s">
        <v>944</v>
      </c>
      <c r="AN141" s="37" t="s">
        <v>64</v>
      </c>
      <c r="AO141" s="23">
        <f t="shared" ca="1" si="32"/>
        <v>0</v>
      </c>
      <c r="AP141" s="1">
        <f t="shared" si="33"/>
        <v>0</v>
      </c>
      <c r="AQ141" s="1">
        <f t="shared" si="34"/>
        <v>1</v>
      </c>
      <c r="AR141" s="1">
        <f t="shared" si="35"/>
        <v>1</v>
      </c>
      <c r="AS141" s="15">
        <f t="shared" si="36"/>
        <v>1</v>
      </c>
    </row>
    <row r="142" spans="1:45">
      <c r="A142" t="str">
        <f>'Model output'!A141</f>
        <v>TCGA-EL-A4K0</v>
      </c>
      <c r="B142" s="33">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29"/>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output'!G141)),AND(ISNUMBER(SEARCH("2",'Model output'!G141)),NOT(ISNUMBER(SEARCH("1 of 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output'!H141="","negative",IF(OR(ISNUMBER(SEARCH("lymph node",'Model output'!H141)),ISNUMBER(SEARCH("gland",'Model output'!H141)),ISNUMBER(SEARCH("lobe",'Model output'!H141)),ISNUMBER(SEARCH("isthmus",'Model output'!H141)),ISNUMBER(SEARCH("mediastinum",'Model output'!H141)),ISNUMBER(SEARCH("Not mentioned",'Model output'!H141)), ISNUMBER(SEARCH("Not applicable",'Model output'!H141)), ISNUMBER(SEARCH("paratracheal",'Model output'!H141)),ISNUMBER(SEARCH("fibroadipose tissue",'Model output'!H141)),ISNUMBER(SEARCH("thyroid node",'Model output'!H141)),ISNUMBER(SEARCH("skeletal muscle",'Model output'!H141)),ISNUMBER(SEARCH("right",'Model output'!H141)),ISNUMBER(SEARCH("left",'Model output'!H141)),ISNUMBER(SEARCH("Not specified",'Model output'!H141))),"negative","positive"))</f>
        <v>negative</v>
      </c>
      <c r="I142">
        <f>IF(OR('Model output'!I141="",'Model output'!I141="Not answered",'Model output'!I141="Not mentioned"),"",IF(ISNUMBER('Model output'!I141),'Model output'!I141,1))</f>
        <v>1</v>
      </c>
      <c r="J142">
        <f>IF(OR('Model output'!J141="",'Model output'!J141="Not answered",'Model output'!J141="Not mentioned"),"",IF(AND(ISNUMBER('Model output'!J141),'Model output'!J141&lt;=I142),'Model output'!J141,IF(AND(ISNUMBER('Model output'!J141), 'Model output'!J141&gt;=DATE(2024,1,1)), MIN(DAY('Model output'!J141), MONTH('Model output'!J141), YEAR('Model output'!J141)), IF(ISNUMBER(SEARCH("0/",'Model output'!J141)),0,IF(ISNUMBER(SEARCH("/",'Model output'!J141)), VALUE(LEFT('Model output'!J141, SEARCH("/",'Model output'!J141)-1)),1)))))</f>
        <v>0</v>
      </c>
      <c r="K142" t="str" cm="1">
        <f t="array" ref="K142">IF(COUNT(FIND({0,1,2,3,4,5,6,7,8,9},'Model output'!K141))&gt;0,'Model output'!K141,"")</f>
        <v/>
      </c>
      <c r="L142" s="8" t="str">
        <f t="shared" si="25"/>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
      </c>
      <c r="P142" t="str">
        <f>IF('Model output'!N141="","",'Model output'!N141)</f>
        <v>1.1 cm</v>
      </c>
      <c r="Q142" t="str">
        <f t="shared" si="26"/>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1</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 ""))</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7"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1" t="str">
        <f>IF(OR('Model output'!V141="", 'Model output'!V141="No", AND(ISERROR(SEARCH("Positive",'Model output'!V141)), ISNUMBER(SEARCH("Negative",'Model output'!V141))), AND(ISNUMBER(SEARCH("Uninvolved",'Model output'!V141)),NOT(ISNUMBER(SEARCH("margins involved",'Model output'!V141)))), ISNUMBER(SEARCH("not involved",'Model output'!V141)), ISNUMBER(SEARCH("None",'Model output'!V141)), ISNUMBER(SEARCH("Free",'Model output'!V141)), ISNUMBER(SEARCH("1 mm",'Model output'!V141)), ISNUMBER(SEARCH("0.1 CM",'Model output'!V141)), ISNUMBER(SEARCH("less than 0.2 mm",'Model output'!V141)), ISNUMBER(SEARCH("less than 0.5 mm",'Model output'!V141)), ISNUMBER(SEARCH("less than 1.0 mm",'Model output'!V141)), ISNUMBER(SEARCH("noted very close",'Model output'!V141)), ISNUMBER(SEARCH("abut",'Model output'!V141)), ISNUMBER(SEARCH("not mentioned",'Model output'!V141)), ISNUMBER(SEARCH("Cannot be assessed",'Model output'!V141)), ISNUMBER(SEARCH("Lymphocyte invasion - present",'Model output'!V141))), "negative", "positive")</f>
        <v>negative</v>
      </c>
      <c r="AE142" s="35"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6" t="str">
        <f t="shared" si="27"/>
        <v>1b</v>
      </c>
      <c r="AG142" s="36" t="str">
        <f t="shared" si="28"/>
        <v>0</v>
      </c>
      <c r="AH142" s="36" t="str">
        <f t="shared" si="30"/>
        <v>0</v>
      </c>
      <c r="AI142" s="37" t="str">
        <f t="shared" si="31"/>
        <v>I</v>
      </c>
      <c r="AJ142" s="38" t="s">
        <v>709</v>
      </c>
      <c r="AK142" s="37" t="s">
        <v>940</v>
      </c>
      <c r="AL142" s="37" t="s">
        <v>941</v>
      </c>
      <c r="AM142" s="37" t="s">
        <v>944</v>
      </c>
      <c r="AN142" s="37" t="s">
        <v>64</v>
      </c>
      <c r="AO142" s="23">
        <f t="shared" ca="1" si="32"/>
        <v>1</v>
      </c>
      <c r="AP142" s="1">
        <f t="shared" si="33"/>
        <v>1</v>
      </c>
      <c r="AQ142" s="1">
        <f t="shared" si="34"/>
        <v>1</v>
      </c>
      <c r="AR142" s="1">
        <f t="shared" si="35"/>
        <v>1</v>
      </c>
      <c r="AS142" s="15">
        <f t="shared" si="36"/>
        <v>1</v>
      </c>
    </row>
    <row r="143" spans="1:45">
      <c r="A143" t="str">
        <f>'Model output'!A142</f>
        <v>TCGA-EL-A4K1</v>
      </c>
      <c r="B143" s="33">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3</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9"/>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output'!G142)),AND(ISNUMBER(SEARCH("2",'Model output'!G142)),NOT(ISNUMBER(SEARCH("1 of 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output'!H142="","negative",IF(OR(ISNUMBER(SEARCH("lymph node",'Model output'!H142)),ISNUMBER(SEARCH("gland",'Model output'!H142)),ISNUMBER(SEARCH("lobe",'Model output'!H142)),ISNUMBER(SEARCH("isthmus",'Model output'!H142)),ISNUMBER(SEARCH("mediastinum",'Model output'!H142)),ISNUMBER(SEARCH("Not mentioned",'Model output'!H142)), ISNUMBER(SEARCH("Not applicable",'Model output'!H142)), ISNUMBER(SEARCH("paratracheal",'Model output'!H142)),ISNUMBER(SEARCH("fibroadipose tissue",'Model output'!H142)),ISNUMBER(SEARCH("thyroid node",'Model output'!H142)),ISNUMBER(SEARCH("skeletal muscle",'Model output'!H142)),ISNUMBER(SEARCH("right",'Model output'!H142)),ISNUMBER(SEARCH("left",'Model output'!H142)),ISNUMBER(SEARCH("Not specified",'Model output'!H142))),"negative","positive"))</f>
        <v>negative</v>
      </c>
      <c r="I143">
        <f>IF(OR('Model output'!I142="",'Model output'!I142="Not answered",'Model output'!I142="Not mentioned"),"",IF(ISNUMBER('Model output'!I142),'Model output'!I142,1))</f>
        <v>1</v>
      </c>
      <c r="J143">
        <f>IF(OR('Model output'!J142="",'Model output'!J142="Not answered",'Model output'!J142="Not mentioned"),"",IF(AND(ISNUMBER('Model output'!J142),'Model output'!J142&lt;=I143),'Model output'!J142,IF(AND(ISNUMBER('Model output'!J142), 'Model output'!J142&gt;=DATE(2024,1,1)), MIN(DAY('Model output'!J142), MONTH('Model output'!J142), YEAR('Model output'!J142)), IF(ISNUMBER(SEARCH("0/",'Model output'!J142)),0,IF(ISNUMBER(SEARCH("/",'Model output'!J142)), VALUE(LEFT('Model output'!J142, SEARCH("/",'Model output'!J142)-1)),1)))))</f>
        <v>1</v>
      </c>
      <c r="K143" t="str" cm="1">
        <f t="array" ref="K143">IF(COUNT(FIND({0,1,2,3,4,5,6,7,8,9},'Model output'!K142))&gt;0,'Model output'!K142,"")</f>
        <v>0.4 cm</v>
      </c>
      <c r="L143" s="8" t="str">
        <f t="shared" si="25"/>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26"/>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 ""))</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7" t="str">
        <f>IF('Model output'!S142="","",'Model output'!S142)</f>
        <v>Present</v>
      </c>
      <c r="Y143" t="str">
        <f>IF(OR('Model output'!S142="",ISNUMBER(SEARCH("Absent",'Model output'!S142)),ISNUMBER(SEARCH("Not identified",'Model output'!S142)),AND(ISNUMBER(SEARCH("No",'Model output'!S142)),NOT(ISNUMBER(SEARCH("carcinoma",'Model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1" t="str">
        <f>IF(OR('Model output'!V142="", 'Model output'!V142="No", AND(ISERROR(SEARCH("Positive",'Model output'!V142)), ISNUMBER(SEARCH("Negative",'Model output'!V142))), AND(ISNUMBER(SEARCH("Uninvolved",'Model output'!V142)),NOT(ISNUMBER(SEARCH("margins involved",'Model output'!V142)))), ISNUMBER(SEARCH("not involved",'Model output'!V142)), ISNUMBER(SEARCH("None",'Model output'!V142)), ISNUMBER(SEARCH("Free",'Model output'!V142)), ISNUMBER(SEARCH("1 mm",'Model output'!V142)), ISNUMBER(SEARCH("0.1 CM",'Model output'!V142)), ISNUMBER(SEARCH("less than 0.2 mm",'Model output'!V142)), ISNUMBER(SEARCH("less than 0.5 mm",'Model output'!V142)), ISNUMBER(SEARCH("less than 1.0 mm",'Model output'!V142)), ISNUMBER(SEARCH("noted very close",'Model output'!V142)), ISNUMBER(SEARCH("abut",'Model output'!V142)), ISNUMBER(SEARCH("not mentioned",'Model output'!V142)), ISNUMBER(SEARCH("Cannot be assessed",'Model output'!V142)), ISNUMBER(SEARCH("Lymphocyte invasion - present",'Model output'!V142))), "negative", "positive")</f>
        <v>negative</v>
      </c>
      <c r="AE143" s="35" t="str" cm="1">
        <f t="array" aca="1" ref="AE143" ca="1">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intermediate</v>
      </c>
      <c r="AF143" s="36" t="str">
        <f t="shared" si="27"/>
        <v>2</v>
      </c>
      <c r="AG143" s="36" t="str">
        <f t="shared" si="28"/>
        <v>1a</v>
      </c>
      <c r="AH143" s="36" t="str">
        <f t="shared" si="30"/>
        <v>0</v>
      </c>
      <c r="AI143" s="37" t="str">
        <f t="shared" si="31"/>
        <v>II</v>
      </c>
      <c r="AJ143" s="38" t="s">
        <v>707</v>
      </c>
      <c r="AK143" s="37" t="s">
        <v>939</v>
      </c>
      <c r="AL143" s="37" t="s">
        <v>615</v>
      </c>
      <c r="AM143" s="37" t="s">
        <v>944</v>
      </c>
      <c r="AN143" s="37" t="s">
        <v>942</v>
      </c>
      <c r="AO143" s="23">
        <f t="shared" ca="1" si="32"/>
        <v>0</v>
      </c>
      <c r="AP143" s="1">
        <f t="shared" si="33"/>
        <v>0</v>
      </c>
      <c r="AQ143" s="1">
        <f t="shared" si="34"/>
        <v>1</v>
      </c>
      <c r="AR143" s="1">
        <f t="shared" si="35"/>
        <v>1</v>
      </c>
      <c r="AS143" s="15">
        <f t="shared" si="36"/>
        <v>1</v>
      </c>
    </row>
    <row r="144" spans="1:45">
      <c r="A144" t="str">
        <f>'Model output'!A143</f>
        <v>TCGA-EL-A4K2</v>
      </c>
      <c r="B144" s="33">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29"/>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output'!G143)),AND(ISNUMBER(SEARCH("2",'Model output'!G143)),NOT(ISNUMBER(SEARCH("1 of 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output'!H143="","negative",IF(OR(ISNUMBER(SEARCH("lymph node",'Model output'!H143)),ISNUMBER(SEARCH("gland",'Model output'!H143)),ISNUMBER(SEARCH("lobe",'Model output'!H143)),ISNUMBER(SEARCH("isthmus",'Model output'!H143)),ISNUMBER(SEARCH("mediastinum",'Model output'!H143)),ISNUMBER(SEARCH("Not mentioned",'Model output'!H143)), ISNUMBER(SEARCH("Not applicable",'Model output'!H143)), ISNUMBER(SEARCH("paratracheal",'Model output'!H143)),ISNUMBER(SEARCH("fibroadipose tissue",'Model output'!H143)),ISNUMBER(SEARCH("thyroid node",'Model output'!H143)),ISNUMBER(SEARCH("skeletal muscle",'Model output'!H143)),ISNUMBER(SEARCH("right",'Model output'!H143)),ISNUMBER(SEARCH("left",'Model output'!H143)),ISNUMBER(SEARCH("Not specified",'Model output'!H143))),"negative","positive"))</f>
        <v>negative</v>
      </c>
      <c r="I144">
        <f>IF(OR('Model output'!I143="",'Model output'!I143="Not answered",'Model output'!I143="Not mentioned"),"",IF(ISNUMBER('Model output'!I143),'Model output'!I143,1))</f>
        <v>1</v>
      </c>
      <c r="J144">
        <f>IF(OR('Model output'!J143="",'Model output'!J143="Not answered",'Model output'!J143="Not mentioned"),"",IF(AND(ISNUMBER('Model output'!J143),'Model output'!J143&lt;=I144),'Model output'!J143,IF(AND(ISNUMBER('Model output'!J143), 'Model output'!J143&gt;=DATE(2024,1,1)), MIN(DAY('Model output'!J143), MONTH('Model output'!J143), YEAR('Model output'!J143)), IF(ISNUMBER(SEARCH("0/",'Model output'!J143)),0,IF(ISNUMBER(SEARCH("/",'Model output'!J143)), VALUE(LEFT('Model output'!J143, SEARCH("/",'Model output'!J143)-1)),1)))))</f>
        <v>0</v>
      </c>
      <c r="K144" t="str" cm="1">
        <f t="array" ref="K144">IF(COUNT(FIND({0,1,2,3,4,5,6,7,8,9},'Model output'!K143))&gt;0,'Model output'!K143,"")</f>
        <v/>
      </c>
      <c r="L144" s="8" t="str">
        <f t="shared" si="25"/>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
      </c>
      <c r="P144" t="str">
        <f>IF('Model output'!N143="","",'Model output'!N143)</f>
        <v>1.8 cm</v>
      </c>
      <c r="Q144" t="str">
        <f t="shared" si="26"/>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 ""))</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7"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1" t="str">
        <f>IF(OR('Model output'!V143="", 'Model output'!V143="No", AND(ISERROR(SEARCH("Positive",'Model output'!V143)), ISNUMBER(SEARCH("Negative",'Model output'!V143))), AND(ISNUMBER(SEARCH("Uninvolved",'Model output'!V143)),NOT(ISNUMBER(SEARCH("margins involved",'Model output'!V143)))), ISNUMBER(SEARCH("not involved",'Model output'!V143)), ISNUMBER(SEARCH("None",'Model output'!V143)), ISNUMBER(SEARCH("Free",'Model output'!V143)), ISNUMBER(SEARCH("1 mm",'Model output'!V143)), ISNUMBER(SEARCH("0.1 CM",'Model output'!V143)), ISNUMBER(SEARCH("less than 0.2 mm",'Model output'!V143)), ISNUMBER(SEARCH("less than 0.5 mm",'Model output'!V143)), ISNUMBER(SEARCH("less than 1.0 mm",'Model output'!V143)), ISNUMBER(SEARCH("noted very close",'Model output'!V143)), ISNUMBER(SEARCH("abut",'Model output'!V143)), ISNUMBER(SEARCH("not mentioned",'Model output'!V143)), ISNUMBER(SEARCH("Cannot be assessed",'Model output'!V143)), ISNUMBER(SEARCH("Lymphocyte invasion - present",'Model output'!V143))), "negative", "positive")</f>
        <v>negative</v>
      </c>
      <c r="AE144" s="35"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6" t="str">
        <f t="shared" si="27"/>
        <v>1b</v>
      </c>
      <c r="AG144" s="36" t="str">
        <f t="shared" si="28"/>
        <v>0</v>
      </c>
      <c r="AH144" s="36" t="str">
        <f t="shared" si="30"/>
        <v>0</v>
      </c>
      <c r="AI144" s="37" t="str">
        <f t="shared" si="31"/>
        <v>I</v>
      </c>
      <c r="AJ144" s="38" t="s">
        <v>709</v>
      </c>
      <c r="AK144" s="37" t="s">
        <v>940</v>
      </c>
      <c r="AL144" s="37" t="s">
        <v>941</v>
      </c>
      <c r="AM144" s="37" t="s">
        <v>944</v>
      </c>
      <c r="AN144" s="37" t="s">
        <v>64</v>
      </c>
      <c r="AO144" s="23">
        <f t="shared" ca="1" si="32"/>
        <v>1</v>
      </c>
      <c r="AP144" s="1">
        <f t="shared" si="33"/>
        <v>1</v>
      </c>
      <c r="AQ144" s="1">
        <f t="shared" si="34"/>
        <v>1</v>
      </c>
      <c r="AR144" s="1">
        <f t="shared" si="35"/>
        <v>1</v>
      </c>
      <c r="AS144" s="15">
        <f t="shared" si="36"/>
        <v>1</v>
      </c>
    </row>
    <row r="145" spans="1:45">
      <c r="A145" t="str">
        <f>'Model output'!A144</f>
        <v>TCGA-EL-A4K4</v>
      </c>
      <c r="B145" s="33">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X</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0</v>
      </c>
      <c r="F145" t="str">
        <f t="shared" si="29"/>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output'!G144)),AND(ISNUMBER(SEARCH("2",'Model output'!G144)),NOT(ISNUMBER(SEARCH("1 of 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output'!H144="","negative",IF(OR(ISNUMBER(SEARCH("lymph node",'Model output'!H144)),ISNUMBER(SEARCH("gland",'Model output'!H144)),ISNUMBER(SEARCH("lobe",'Model output'!H144)),ISNUMBER(SEARCH("isthmus",'Model output'!H144)),ISNUMBER(SEARCH("mediastinum",'Model output'!H144)),ISNUMBER(SEARCH("Not mentioned",'Model output'!H144)), ISNUMBER(SEARCH("Not applicable",'Model output'!H144)), ISNUMBER(SEARCH("paratracheal",'Model output'!H144)),ISNUMBER(SEARCH("fibroadipose tissue",'Model output'!H144)),ISNUMBER(SEARCH("thyroid node",'Model output'!H144)),ISNUMBER(SEARCH("skeletal muscle",'Model output'!H144)),ISNUMBER(SEARCH("right",'Model output'!H144)),ISNUMBER(SEARCH("left",'Model output'!H144)),ISNUMBER(SEARCH("Not specified",'Model output'!H144))),"negative","positive"))</f>
        <v>negative</v>
      </c>
      <c r="I145">
        <f>IF(OR('Model output'!I144="",'Model output'!I144="Not answered",'Model output'!I144="Not mentioned"),"",IF(ISNUMBER('Model output'!I144),'Model output'!I144,1))</f>
        <v>5</v>
      </c>
      <c r="J145">
        <f>IF(OR('Model output'!J144="",'Model output'!J144="Not answered",'Model output'!J144="Not mentioned"),"",IF(AND(ISNUMBER('Model output'!J144),'Model output'!J144&lt;=I145),'Model output'!J144,IF(AND(ISNUMBER('Model output'!J144), 'Model output'!J144&gt;=DATE(2024,1,1)), MIN(DAY('Model output'!J144), MONTH('Model output'!J144), YEAR('Model output'!J144)), IF(ISNUMBER(SEARCH("0/",'Model output'!J144)),0,IF(ISNUMBER(SEARCH("/",'Model output'!J144)), VALUE(LEFT('Model output'!J144, SEARCH("/",'Model output'!J144)-1)),1)))))</f>
        <v>4</v>
      </c>
      <c r="K145" t="str" cm="1">
        <f t="array" ref="K145">IF(COUNT(FIND({0,1,2,3,4,5,6,7,8,9},'Model output'!K144))&gt;0,'Model output'!K144,"")</f>
        <v>4 cm</v>
      </c>
      <c r="L145" s="8" t="str">
        <f t="shared" si="25"/>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26"/>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 ""))</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7" t="str">
        <f>IF('Model output'!S144="","",'Model output'!S144)</f>
        <v>Present</v>
      </c>
      <c r="Y145" t="str">
        <f>IF(OR('Model output'!S144="",ISNUMBER(SEARCH("Absent",'Model output'!S144)),ISNUMBER(SEARCH("Not identified",'Model output'!S144)),AND(ISNUMBER(SEARCH("No",'Model output'!S144)),NOT(ISNUMBER(SEARCH("carcinoma",'Model output'!S144)))),ISNUMBER(SEARCH("negative",'Model output'!S144))),"negative",IF(Z145="positive","gETE", "positive"))</f>
        <v>positive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negative</v>
      </c>
      <c r="AA145" t="str">
        <f>IF('Model output'!T144="","",IF('Model output'!T144="Not mentioned", "No", "Yes"))</f>
        <v/>
      </c>
      <c r="AB145" t="str">
        <f>IF(AA145&lt;&gt;"Yes","",IF(OR('Model output'!U144="",ISNUMBER(SEARCH("Not identified",'Model output'!U144))),"",'Model output'!U144))</f>
        <v/>
      </c>
      <c r="AC145" s="1" t="str">
        <f>IF(OR('Model output'!V144="", 'Model output'!V144="No", AND(ISERROR(SEARCH("Positive",'Model output'!V144)), ISNUMBER(SEARCH("Negative",'Model output'!V144))), AND(ISNUMBER(SEARCH("Uninvolved",'Model output'!V144)),NOT(ISNUMBER(SEARCH("margins involved",'Model output'!V144)))), ISNUMBER(SEARCH("not involved",'Model output'!V144)), ISNUMBER(SEARCH("None",'Model output'!V144)), ISNUMBER(SEARCH("Free",'Model output'!V144)), ISNUMBER(SEARCH("1 mm",'Model output'!V144)), ISNUMBER(SEARCH("0.1 CM",'Model output'!V144)), ISNUMBER(SEARCH("less than 0.2 mm",'Model output'!V144)), ISNUMBER(SEARCH("less than 0.5 mm",'Model output'!V144)), ISNUMBER(SEARCH("less than 1.0 mm",'Model output'!V144)), ISNUMBER(SEARCH("noted very close",'Model output'!V144)), ISNUMBER(SEARCH("abut",'Model output'!V144)), ISNUMBER(SEARCH("not mentioned",'Model output'!V144)), ISNUMBER(SEARCH("Cannot be assessed",'Model output'!V144)), ISNUMBER(SEARCH("Lymphocyte invasion - present",'Model output'!V144))), "negative", "positive")</f>
        <v>positive</v>
      </c>
      <c r="AE145" s="35"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6" t="str">
        <f t="shared" si="27"/>
        <v>3a</v>
      </c>
      <c r="AG145" s="36" t="str">
        <f t="shared" si="28"/>
        <v>1b</v>
      </c>
      <c r="AH145" s="36" t="str">
        <f t="shared" si="30"/>
        <v>0</v>
      </c>
      <c r="AI145" s="37" t="str">
        <f t="shared" si="31"/>
        <v>I</v>
      </c>
      <c r="AJ145" s="38" t="s">
        <v>707</v>
      </c>
      <c r="AK145" s="37" t="s">
        <v>939</v>
      </c>
      <c r="AL145" s="37" t="s">
        <v>940</v>
      </c>
      <c r="AM145" s="37" t="s">
        <v>944</v>
      </c>
      <c r="AN145" s="37" t="s">
        <v>64</v>
      </c>
      <c r="AO145" s="23">
        <f t="shared" si="32"/>
        <v>1</v>
      </c>
      <c r="AP145" s="1">
        <f t="shared" si="33"/>
        <v>0</v>
      </c>
      <c r="AQ145" s="1">
        <f t="shared" si="34"/>
        <v>1</v>
      </c>
      <c r="AR145" s="1">
        <f t="shared" si="35"/>
        <v>1</v>
      </c>
      <c r="AS145" s="15">
        <f t="shared" si="36"/>
        <v>1</v>
      </c>
    </row>
    <row r="146" spans="1:45">
      <c r="A146" t="str">
        <f>'Model output'!A145</f>
        <v>TCGA-EL-A4K6</v>
      </c>
      <c r="B146" s="33">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1</v>
      </c>
      <c r="F146" t="str">
        <f t="shared" si="29"/>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output'!G145)),AND(ISNUMBER(SEARCH("2",'Model output'!G145)),NOT(ISNUMBER(SEARCH("1 of 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output'!H145="","negative",IF(OR(ISNUMBER(SEARCH("lymph node",'Model output'!H145)),ISNUMBER(SEARCH("gland",'Model output'!H145)),ISNUMBER(SEARCH("lobe",'Model output'!H145)),ISNUMBER(SEARCH("isthmus",'Model output'!H145)),ISNUMBER(SEARCH("mediastinum",'Model output'!H145)),ISNUMBER(SEARCH("Not mentioned",'Model output'!H145)), ISNUMBER(SEARCH("Not applicable",'Model output'!H145)), ISNUMBER(SEARCH("paratracheal",'Model output'!H145)),ISNUMBER(SEARCH("fibroadipose tissue",'Model output'!H145)),ISNUMBER(SEARCH("thyroid node",'Model output'!H145)),ISNUMBER(SEARCH("skeletal muscle",'Model output'!H145)),ISNUMBER(SEARCH("right",'Model output'!H145)),ISNUMBER(SEARCH("left",'Model output'!H145)),ISNUMBER(SEARCH("Not specified",'Model output'!H145))),"negative","positive"))</f>
        <v>negative</v>
      </c>
      <c r="I146">
        <f>IF(OR('Model output'!I145="",'Model output'!I145="Not answered",'Model output'!I145="Not mentioned"),"",IF(ISNUMBER('Model output'!I145),'Model output'!I145,1))</f>
        <v>39</v>
      </c>
      <c r="J146">
        <f>IF(OR('Model output'!J145="",'Model output'!J145="Not answered",'Model output'!J145="Not mentioned"),"",IF(AND(ISNUMBER('Model output'!J145),'Model output'!J145&lt;=I146),'Model output'!J145,IF(AND(ISNUMBER('Model output'!J145), 'Model output'!J145&gt;=DATE(2024,1,1)), MIN(DAY('Model output'!J145), MONTH('Model output'!J145), YEAR('Model output'!J145)), IF(ISNUMBER(SEARCH("0/",'Model output'!J145)),0,IF(ISNUMBER(SEARCH("/",'Model output'!J145)), VALUE(LEFT('Model output'!J145, SEARCH("/",'Model output'!J145)-1)),1)))))</f>
        <v>3</v>
      </c>
      <c r="K146" t="str" cm="1">
        <f t="array" ref="K146">IF(COUNT(FIND({0,1,2,3,4,5,6,7,8,9},'Model output'!K145))&gt;0,'Model output'!K145,"")</f>
        <v/>
      </c>
      <c r="L146" s="8" t="str">
        <f t="shared" si="25"/>
        <v/>
      </c>
      <c r="M146" t="str" cm="1">
        <f t="array" ref="M146">IF(L146="","",IF(ISNUMBER(SEARCH("cm",L146)),MAX(VALUE(SUBSTITUTE(_xlfn.FILTERXML("&lt;t&gt;&lt;s&gt;"&amp;SUBSTITUTE(L146,",","&lt;/s&gt;&lt;s&gt;")&amp;"&lt;/s&gt;&lt;/t&gt;","//s"),"cm",""))),MAX(VALUE(SUBSTITUTE(_xlfn.FILTERXML("&lt;t&gt;&lt;s&gt;"&amp;SUBSTITUTE(L146,",","&lt;/s&gt;&lt;s&gt;")&amp;"&lt;/s&gt;&lt;/t&gt;","//s"),"mm","")))/10))</f>
        <v/>
      </c>
      <c r="N146" t="str">
        <f>IF('Model output'!L145="","",'Model output'!L145)</f>
        <v>Papillary</v>
      </c>
      <c r="O146" t="str">
        <f>IF('Model output'!M145="","",'Model output'!M145)</f>
        <v>Follicular variant</v>
      </c>
      <c r="P146" t="str">
        <f>IF('Model output'!N145="","",'Model output'!N145)</f>
        <v>6.2 cm</v>
      </c>
      <c r="Q146" t="str">
        <f t="shared" si="26"/>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 ""))</f>
        <v>Not mentioned</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7" t="str">
        <f>IF('Model output'!S145="","",'Model output'!S145)</f>
        <v>Present</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1" t="str">
        <f>IF(OR('Model output'!V145="", 'Model output'!V145="No", AND(ISERROR(SEARCH("Positive",'Model output'!V145)), ISNUMBER(SEARCH("Negative",'Model output'!V145))), AND(ISNUMBER(SEARCH("Uninvolved",'Model output'!V145)),NOT(ISNUMBER(SEARCH("margins involved",'Model output'!V145)))), ISNUMBER(SEARCH("not involved",'Model output'!V145)), ISNUMBER(SEARCH("None",'Model output'!V145)), ISNUMBER(SEARCH("Free",'Model output'!V145)), ISNUMBER(SEARCH("1 mm",'Model output'!V145)), ISNUMBER(SEARCH("0.1 CM",'Model output'!V145)), ISNUMBER(SEARCH("less than 0.2 mm",'Model output'!V145)), ISNUMBER(SEARCH("less than 0.5 mm",'Model output'!V145)), ISNUMBER(SEARCH("less than 1.0 mm",'Model output'!V145)), ISNUMBER(SEARCH("noted very close",'Model output'!V145)), ISNUMBER(SEARCH("abut",'Model output'!V145)), ISNUMBER(SEARCH("not mentioned",'Model output'!V145)), ISNUMBER(SEARCH("Cannot be assessed",'Model output'!V145)), ISNUMBER(SEARCH("Lymphocyte invasion - present",'Model output'!V145))), "negative", "positive")</f>
        <v>negative</v>
      </c>
      <c r="AE146" s="35"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36" t="str">
        <f t="shared" si="27"/>
        <v>3a</v>
      </c>
      <c r="AG146" s="36" t="str">
        <f t="shared" si="28"/>
        <v>1a</v>
      </c>
      <c r="AH146" s="36" t="str">
        <f t="shared" si="30"/>
        <v>0</v>
      </c>
      <c r="AI146" s="37" t="str">
        <f t="shared" si="31"/>
        <v>II</v>
      </c>
      <c r="AJ146" s="38" t="s">
        <v>710</v>
      </c>
      <c r="AK146" s="37" t="s">
        <v>945</v>
      </c>
      <c r="AL146" s="37" t="s">
        <v>615</v>
      </c>
      <c r="AM146" s="37" t="s">
        <v>944</v>
      </c>
      <c r="AN146" s="37" t="s">
        <v>942</v>
      </c>
      <c r="AO146" s="23">
        <f t="shared" ca="1" si="32"/>
        <v>1</v>
      </c>
      <c r="AP146" s="1">
        <f t="shared" si="33"/>
        <v>1</v>
      </c>
      <c r="AQ146" s="1">
        <f t="shared" si="34"/>
        <v>1</v>
      </c>
      <c r="AR146" s="1">
        <f t="shared" si="35"/>
        <v>1</v>
      </c>
      <c r="AS146" s="15">
        <f t="shared" si="36"/>
        <v>1</v>
      </c>
    </row>
    <row r="147" spans="1:45">
      <c r="A147" t="str">
        <f>'Model output'!A146</f>
        <v>TCGA-EL-A4K9</v>
      </c>
      <c r="B147" s="33">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9"/>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output'!G146)),AND(ISNUMBER(SEARCH("2",'Model output'!G146)),NOT(ISNUMBER(SEARCH("1 of 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output'!H146="","negative",IF(OR(ISNUMBER(SEARCH("lymph node",'Model output'!H146)),ISNUMBER(SEARCH("gland",'Model output'!H146)),ISNUMBER(SEARCH("lobe",'Model output'!H146)),ISNUMBER(SEARCH("isthmus",'Model output'!H146)),ISNUMBER(SEARCH("mediastinum",'Model output'!H146)),ISNUMBER(SEARCH("Not mentioned",'Model output'!H146)), ISNUMBER(SEARCH("Not applicable",'Model output'!H146)), ISNUMBER(SEARCH("paratracheal",'Model output'!H146)),ISNUMBER(SEARCH("fibroadipose tissue",'Model output'!H146)),ISNUMBER(SEARCH("thyroid node",'Model output'!H146)),ISNUMBER(SEARCH("skeletal muscle",'Model output'!H146)),ISNUMBER(SEARCH("right",'Model output'!H146)),ISNUMBER(SEARCH("left",'Model output'!H146)),ISNUMBER(SEARCH("Not specified",'Model output'!H146))),"negative","positive"))</f>
        <v>negative</v>
      </c>
      <c r="I147">
        <f>IF(OR('Model output'!I146="",'Model output'!I146="Not answered",'Model output'!I146="Not mentioned"),"",IF(ISNUMBER('Model output'!I146),'Model output'!I146,1))</f>
        <v>0</v>
      </c>
      <c r="J147">
        <f>IF(OR('Model output'!J146="",'Model output'!J146="Not answered",'Model output'!J146="Not mentioned"),"",IF(AND(ISNUMBER('Model output'!J146),'Model output'!J146&lt;=I147),'Model output'!J146,IF(AND(ISNUMBER('Model output'!J146), 'Model output'!J146&gt;=DATE(2024,1,1)), MIN(DAY('Model output'!J146), MONTH('Model output'!J146), YEAR('Model output'!J146)), IF(ISNUMBER(SEARCH("0/",'Model output'!J146)),0,IF(ISNUMBER(SEARCH("/",'Model output'!J146)), VALUE(LEFT('Model output'!J146, SEARCH("/",'Model output'!J146)-1)),1)))))</f>
        <v>0</v>
      </c>
      <c r="K147" t="str" cm="1">
        <f t="array" ref="K147">IF(COUNT(FIND({0,1,2,3,4,5,6,7,8,9},'Model output'!K146))&gt;0,'Model output'!K146,"")</f>
        <v/>
      </c>
      <c r="L147" s="8" t="str">
        <f t="shared" si="25"/>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
      </c>
      <c r="P147" t="str">
        <f>IF('Model output'!N146="","",'Model output'!N146)</f>
        <v>1.5 cm</v>
      </c>
      <c r="Q147" t="str">
        <f t="shared" si="26"/>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 ""))</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7" t="str">
        <f>IF('Model output'!S146="","",'Model output'!S146)</f>
        <v>Present</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1" t="str">
        <f>IF(OR('Model output'!V146="", 'Model output'!V146="No", AND(ISERROR(SEARCH("Positive",'Model output'!V146)), ISNUMBER(SEARCH("Negative",'Model output'!V146))), AND(ISNUMBER(SEARCH("Uninvolved",'Model output'!V146)),NOT(ISNUMBER(SEARCH("margins involved",'Model output'!V146)))), ISNUMBER(SEARCH("not involved",'Model output'!V146)), ISNUMBER(SEARCH("None",'Model output'!V146)), ISNUMBER(SEARCH("Free",'Model output'!V146)), ISNUMBER(SEARCH("1 mm",'Model output'!V146)), ISNUMBER(SEARCH("0.1 CM",'Model output'!V146)), ISNUMBER(SEARCH("less than 0.2 mm",'Model output'!V146)), ISNUMBER(SEARCH("less than 0.5 mm",'Model output'!V146)), ISNUMBER(SEARCH("less than 1.0 mm",'Model output'!V146)), ISNUMBER(SEARCH("noted very close",'Model output'!V146)), ISNUMBER(SEARCH("abut",'Model output'!V146)), ISNUMBER(SEARCH("not mentioned",'Model output'!V146)), ISNUMBER(SEARCH("Cannot be assessed",'Model output'!V146)), ISNUMBER(SEARCH("Lymphocyte invasion - present",'Model output'!V146))), "negative", "positive")</f>
        <v>negative</v>
      </c>
      <c r="AE147" s="35"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6" t="str">
        <f t="shared" si="27"/>
        <v>1b</v>
      </c>
      <c r="AG147" s="36" t="str">
        <f t="shared" si="28"/>
        <v>0</v>
      </c>
      <c r="AH147" s="36" t="str">
        <f t="shared" si="30"/>
        <v>0</v>
      </c>
      <c r="AI147" s="37" t="str">
        <f t="shared" si="31"/>
        <v>I</v>
      </c>
      <c r="AJ147" s="38" t="s">
        <v>710</v>
      </c>
      <c r="AK147" s="37" t="s">
        <v>940</v>
      </c>
      <c r="AL147" s="37" t="s">
        <v>944</v>
      </c>
      <c r="AM147" s="37" t="s">
        <v>944</v>
      </c>
      <c r="AN147" s="37" t="s">
        <v>64</v>
      </c>
      <c r="AO147" s="23">
        <f t="shared" ca="1" si="32"/>
        <v>1</v>
      </c>
      <c r="AP147" s="1">
        <f t="shared" si="33"/>
        <v>1</v>
      </c>
      <c r="AQ147" s="1">
        <f t="shared" si="34"/>
        <v>1</v>
      </c>
      <c r="AR147" s="1">
        <f t="shared" si="35"/>
        <v>1</v>
      </c>
      <c r="AS147" s="15">
        <f t="shared" si="36"/>
        <v>1</v>
      </c>
    </row>
    <row r="148" spans="1:45">
      <c r="A148" t="str">
        <f>'Model output'!A147</f>
        <v>TCGA-EL-A4KD</v>
      </c>
      <c r="B148" s="33">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1</v>
      </c>
      <c r="F148" t="str">
        <f t="shared" si="29"/>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output'!G147)),AND(ISNUMBER(SEARCH("2",'Model output'!G147)),NOT(ISNUMBER(SEARCH("1 of 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output'!H147="","negative",IF(OR(ISNUMBER(SEARCH("lymph node",'Model output'!H147)),ISNUMBER(SEARCH("gland",'Model output'!H147)),ISNUMBER(SEARCH("lobe",'Model output'!H147)),ISNUMBER(SEARCH("isthmus",'Model output'!H147)),ISNUMBER(SEARCH("mediastinum",'Model output'!H147)),ISNUMBER(SEARCH("Not mentioned",'Model output'!H147)), ISNUMBER(SEARCH("Not applicable",'Model output'!H147)), ISNUMBER(SEARCH("paratracheal",'Model output'!H147)),ISNUMBER(SEARCH("fibroadipose tissue",'Model output'!H147)),ISNUMBER(SEARCH("thyroid node",'Model output'!H147)),ISNUMBER(SEARCH("skeletal muscle",'Model output'!H147)),ISNUMBER(SEARCH("right",'Model output'!H147)),ISNUMBER(SEARCH("left",'Model output'!H147)),ISNUMBER(SEARCH("Not specified",'Model output'!H147))),"negative","positive"))</f>
        <v>negative</v>
      </c>
      <c r="I148">
        <f>IF(OR('Model output'!I147="",'Model output'!I147="Not answered",'Model output'!I147="Not mentioned"),"",IF(ISNUMBER('Model output'!I147),'Model output'!I147,1))</f>
        <v>17</v>
      </c>
      <c r="J148">
        <f>IF(OR('Model output'!J147="",'Model output'!J147="Not answered",'Model output'!J147="Not mentioned"),"",IF(AND(ISNUMBER('Model output'!J147),'Model output'!J147&lt;=I148),'Model output'!J147,IF(AND(ISNUMBER('Model output'!J147), 'Model output'!J147&gt;=DATE(2024,1,1)), MIN(DAY('Model output'!J147), MONTH('Model output'!J147), YEAR('Model output'!J147)), IF(ISNUMBER(SEARCH("0/",'Model output'!J147)),0,IF(ISNUMBER(SEARCH("/",'Model output'!J147)), VALUE(LEFT('Model output'!J147, SEARCH("/",'Model output'!J147)-1)),1)))))</f>
        <v>3</v>
      </c>
      <c r="K148" t="str" cm="1">
        <f t="array" ref="K148">IF(COUNT(FIND({0,1,2,3,4,5,6,7,8,9},'Model output'!K147))&gt;0,'Model output'!K147,"")</f>
        <v/>
      </c>
      <c r="L148" s="8" t="str">
        <f t="shared" si="25"/>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v>
      </c>
      <c r="O148" t="str">
        <f>IF('Model output'!M147="","",'Model output'!M147)</f>
        <v>Follicular variant</v>
      </c>
      <c r="P148" t="str">
        <f>IF('Model output'!N147="","",'Model output'!N147)</f>
        <v>4.5 cm</v>
      </c>
      <c r="Q148" t="str">
        <f t="shared" si="26"/>
        <v>4.5cm</v>
      </c>
      <c r="R148" cm="1">
        <f t="array" ref="R148">IF(Q148="","",IF(ISNUMBER(SEARCH("cm",Q148)),MAX(VALUE(SUBSTITUTE(_xlfn.FILTERXML("&lt;t&gt;&lt;s&gt;"&amp;SUBSTITUTE(Q148,",","&lt;/s&gt;&lt;s&gt;")&amp;"&lt;/s&gt;&lt;/t&gt;","//s"),"cm",""))),MAX(VALUE(SUBSTITUTE(_xlfn.FILTERXML("&lt;t&gt;&lt;s&gt;"&amp;SUBSTITUTE(Q148,",","&lt;/s&gt;&lt;s&gt;")&amp;"&lt;/s&gt;&lt;/t&gt;","//s"),"mm","")))/10))</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 ""))</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7" t="str">
        <f>IF('Model output'!S147="","",'Model output'!S147)</f>
        <v>Focally present, extending into fibroadipose tissue</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1" t="str">
        <f>IF(OR('Model output'!V147="", 'Model output'!V147="No", AND(ISERROR(SEARCH("Positive",'Model output'!V147)), ISNUMBER(SEARCH("Negative",'Model output'!V147))), AND(ISNUMBER(SEARCH("Uninvolved",'Model output'!V147)),NOT(ISNUMBER(SEARCH("margins involved",'Model output'!V147)))), ISNUMBER(SEARCH("not involved",'Model output'!V147)), ISNUMBER(SEARCH("None",'Model output'!V147)), ISNUMBER(SEARCH("Free",'Model output'!V147)), ISNUMBER(SEARCH("1 mm",'Model output'!V147)), ISNUMBER(SEARCH("0.1 CM",'Model output'!V147)), ISNUMBER(SEARCH("less than 0.2 mm",'Model output'!V147)), ISNUMBER(SEARCH("less than 0.5 mm",'Model output'!V147)), ISNUMBER(SEARCH("less than 1.0 mm",'Model output'!V147)), ISNUMBER(SEARCH("noted very close",'Model output'!V147)), ISNUMBER(SEARCH("abut",'Model output'!V147)), ISNUMBER(SEARCH("not mentioned",'Model output'!V147)), ISNUMBER(SEARCH("Cannot be assessed",'Model output'!V147)), ISNUMBER(SEARCH("Lymphocyte invasion - present",'Model output'!V147))), "negative", "positive")</f>
        <v>negative</v>
      </c>
      <c r="AE148" s="35"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6" t="str">
        <f t="shared" si="27"/>
        <v>3a</v>
      </c>
      <c r="AG148" s="36" t="str">
        <f t="shared" si="28"/>
        <v>1a</v>
      </c>
      <c r="AH148" s="36" t="str">
        <f t="shared" si="30"/>
        <v>0</v>
      </c>
      <c r="AI148" s="37" t="str">
        <f t="shared" si="31"/>
        <v>I</v>
      </c>
      <c r="AJ148" s="38" t="s">
        <v>710</v>
      </c>
      <c r="AK148" s="37" t="s">
        <v>945</v>
      </c>
      <c r="AL148" s="37" t="s">
        <v>615</v>
      </c>
      <c r="AM148" s="37" t="s">
        <v>944</v>
      </c>
      <c r="AN148" s="37" t="s">
        <v>64</v>
      </c>
      <c r="AO148" s="23">
        <f t="shared" ca="1" si="32"/>
        <v>1</v>
      </c>
      <c r="AP148" s="1">
        <f t="shared" si="33"/>
        <v>1</v>
      </c>
      <c r="AQ148" s="1">
        <f t="shared" si="34"/>
        <v>1</v>
      </c>
      <c r="AR148" s="1">
        <f t="shared" si="35"/>
        <v>1</v>
      </c>
      <c r="AS148" s="15">
        <f t="shared" si="36"/>
        <v>1</v>
      </c>
    </row>
    <row r="149" spans="1:45">
      <c r="A149" t="str">
        <f>'Model output'!A148</f>
        <v>TCGA-EL-A4KG</v>
      </c>
      <c r="B149" s="33">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29"/>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output'!G148)),AND(ISNUMBER(SEARCH("2",'Model output'!G148)),NOT(ISNUMBER(SEARCH("1 of 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output'!H148="","negative",IF(OR(ISNUMBER(SEARCH("lymph node",'Model output'!H148)),ISNUMBER(SEARCH("gland",'Model output'!H148)),ISNUMBER(SEARCH("lobe",'Model output'!H148)),ISNUMBER(SEARCH("isthmus",'Model output'!H148)),ISNUMBER(SEARCH("mediastinum",'Model output'!H148)),ISNUMBER(SEARCH("Not mentioned",'Model output'!H148)), ISNUMBER(SEARCH("Not applicable",'Model output'!H148)), ISNUMBER(SEARCH("paratracheal",'Model output'!H148)),ISNUMBER(SEARCH("fibroadipose tissue",'Model output'!H148)),ISNUMBER(SEARCH("thyroid node",'Model output'!H148)),ISNUMBER(SEARCH("skeletal muscle",'Model output'!H148)),ISNUMBER(SEARCH("right",'Model output'!H148)),ISNUMBER(SEARCH("left",'Model output'!H148)),ISNUMBER(SEARCH("Not specified",'Model output'!H148))),"negative","positive"))</f>
        <v>negative</v>
      </c>
      <c r="I149">
        <f>IF(OR('Model output'!I148="",'Model output'!I148="Not answered",'Model output'!I148="Not mentioned"),"",IF(ISNUMBER('Model output'!I148),'Model output'!I148,1))</f>
        <v>1</v>
      </c>
      <c r="J149">
        <f>IF(OR('Model output'!J148="",'Model output'!J148="Not answered",'Model output'!J148="Not mentioned"),"",IF(AND(ISNUMBER('Model output'!J148),'Model output'!J148&lt;=I149),'Model output'!J148,IF(AND(ISNUMBER('Model output'!J148), 'Model output'!J148&gt;=DATE(2024,1,1)), MIN(DAY('Model output'!J148), MONTH('Model output'!J148), YEAR('Model output'!J148)), IF(ISNUMBER(SEARCH("0/",'Model output'!J148)),0,IF(ISNUMBER(SEARCH("/",'Model output'!J148)), VALUE(LEFT('Model output'!J148, SEARCH("/",'Model output'!J148)-1)),1)))))</f>
        <v>0</v>
      </c>
      <c r="K149" t="str" cm="1">
        <f t="array" ref="K149">IF(COUNT(FIND({0,1,2,3,4,5,6,7,8,9},'Model output'!K148))&gt;0,'Model output'!K148,"")</f>
        <v/>
      </c>
      <c r="L149" s="8" t="str">
        <f t="shared" si="25"/>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
      </c>
      <c r="P149" t="str">
        <f>IF('Model output'!N148="","",'Model output'!N148)</f>
        <v>2 cm</v>
      </c>
      <c r="Q149" t="str">
        <f t="shared" si="26"/>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 ""))</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7" t="str">
        <f>IF('Model output'!S148="","",'Model output'!S148)</f>
        <v>Present, extending into fibroadipose tissue</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1" t="str">
        <f>IF(OR('Model output'!V148="", 'Model output'!V148="No", AND(ISERROR(SEARCH("Positive",'Model output'!V148)), ISNUMBER(SEARCH("Negative",'Model output'!V148))), AND(ISNUMBER(SEARCH("Uninvolved",'Model output'!V148)),NOT(ISNUMBER(SEARCH("margins involved",'Model output'!V148)))), ISNUMBER(SEARCH("not involved",'Model output'!V148)), ISNUMBER(SEARCH("None",'Model output'!V148)), ISNUMBER(SEARCH("Free",'Model output'!V148)), ISNUMBER(SEARCH("1 mm",'Model output'!V148)), ISNUMBER(SEARCH("0.1 CM",'Model output'!V148)), ISNUMBER(SEARCH("less than 0.2 mm",'Model output'!V148)), ISNUMBER(SEARCH("less than 0.5 mm",'Model output'!V148)), ISNUMBER(SEARCH("less than 1.0 mm",'Model output'!V148)), ISNUMBER(SEARCH("noted very close",'Model output'!V148)), ISNUMBER(SEARCH("abut",'Model output'!V148)), ISNUMBER(SEARCH("not mentioned",'Model output'!V148)), ISNUMBER(SEARCH("Cannot be assessed",'Model output'!V148)), ISNUMBER(SEARCH("Lymphocyte invasion - present",'Model output'!V148))), "negative", "positive")</f>
        <v>negative</v>
      </c>
      <c r="AE149" s="35"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6" t="str">
        <f t="shared" si="27"/>
        <v>1b</v>
      </c>
      <c r="AG149" s="36" t="str">
        <f t="shared" si="28"/>
        <v>0</v>
      </c>
      <c r="AH149" s="36" t="str">
        <f t="shared" si="30"/>
        <v>0</v>
      </c>
      <c r="AI149" s="37" t="str">
        <f t="shared" si="31"/>
        <v>I</v>
      </c>
      <c r="AJ149" s="38" t="s">
        <v>710</v>
      </c>
      <c r="AK149" s="37" t="s">
        <v>940</v>
      </c>
      <c r="AL149" s="37" t="s">
        <v>941</v>
      </c>
      <c r="AM149" s="37" t="s">
        <v>944</v>
      </c>
      <c r="AN149" s="37" t="s">
        <v>64</v>
      </c>
      <c r="AO149" s="23">
        <f t="shared" ca="1" si="32"/>
        <v>1</v>
      </c>
      <c r="AP149" s="1">
        <f t="shared" si="33"/>
        <v>1</v>
      </c>
      <c r="AQ149" s="1">
        <f t="shared" si="34"/>
        <v>1</v>
      </c>
      <c r="AR149" s="1">
        <f t="shared" si="35"/>
        <v>1</v>
      </c>
      <c r="AS149" s="15">
        <f t="shared" si="36"/>
        <v>1</v>
      </c>
    </row>
    <row r="150" spans="1:45">
      <c r="A150" t="str">
        <f>'Model output'!A149</f>
        <v>TCGA-EL-A4KH</v>
      </c>
      <c r="B150" s="33">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0</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29"/>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output'!G149)),AND(ISNUMBER(SEARCH("2",'Model output'!G149)),NOT(ISNUMBER(SEARCH("1 of 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output'!H149="","negative",IF(OR(ISNUMBER(SEARCH("lymph node",'Model output'!H149)),ISNUMBER(SEARCH("gland",'Model output'!H149)),ISNUMBER(SEARCH("lobe",'Model output'!H149)),ISNUMBER(SEARCH("isthmus",'Model output'!H149)),ISNUMBER(SEARCH("mediastinum",'Model output'!H149)),ISNUMBER(SEARCH("Not mentioned",'Model output'!H149)), ISNUMBER(SEARCH("Not applicable",'Model output'!H149)), ISNUMBER(SEARCH("paratracheal",'Model output'!H149)),ISNUMBER(SEARCH("fibroadipose tissue",'Model output'!H149)),ISNUMBER(SEARCH("thyroid node",'Model output'!H149)),ISNUMBER(SEARCH("skeletal muscle",'Model output'!H149)),ISNUMBER(SEARCH("right",'Model output'!H149)),ISNUMBER(SEARCH("left",'Model output'!H149)),ISNUMBER(SEARCH("Not specified",'Model output'!H149))),"negative","positive"))</f>
        <v>negative</v>
      </c>
      <c r="I150">
        <f>IF(OR('Model output'!I149="",'Model output'!I149="Not answered",'Model output'!I149="Not mentioned"),"",IF(ISNUMBER('Model output'!I149),'Model output'!I149,1))</f>
        <v>0</v>
      </c>
      <c r="J150">
        <f>IF(OR('Model output'!J149="",'Model output'!J149="Not answered",'Model output'!J149="Not mentioned"),"",IF(AND(ISNUMBER('Model output'!J149),'Model output'!J149&lt;=I150),'Model output'!J149,IF(AND(ISNUMBER('Model output'!J149), 'Model output'!J149&gt;=DATE(2024,1,1)), MIN(DAY('Model output'!J149), MONTH('Model output'!J149), YEAR('Model output'!J149)), IF(ISNUMBER(SEARCH("0/",'Model output'!J149)),0,IF(ISNUMBER(SEARCH("/",'Model output'!J149)), VALUE(LEFT('Model output'!J149, SEARCH("/",'Model output'!J149)-1)),1)))))</f>
        <v>0</v>
      </c>
      <c r="K150" t="str" cm="1">
        <f t="array" ref="K150">IF(COUNT(FIND({0,1,2,3,4,5,6,7,8,9},'Model output'!K149))&gt;0,'Model output'!K149,"")</f>
        <v/>
      </c>
      <c r="L150" s="8" t="str">
        <f t="shared" si="25"/>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26"/>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1</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 ""))</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7"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1" t="str">
        <f>IF(OR('Model output'!V149="", 'Model output'!V149="No", AND(ISERROR(SEARCH("Positive",'Model output'!V149)), ISNUMBER(SEARCH("Negative",'Model output'!V149))), AND(ISNUMBER(SEARCH("Uninvolved",'Model output'!V149)),NOT(ISNUMBER(SEARCH("margins involved",'Model output'!V149)))), ISNUMBER(SEARCH("not involved",'Model output'!V149)), ISNUMBER(SEARCH("None",'Model output'!V149)), ISNUMBER(SEARCH("Free",'Model output'!V149)), ISNUMBER(SEARCH("1 mm",'Model output'!V149)), ISNUMBER(SEARCH("0.1 CM",'Model output'!V149)), ISNUMBER(SEARCH("less than 0.2 mm",'Model output'!V149)), ISNUMBER(SEARCH("less than 0.5 mm",'Model output'!V149)), ISNUMBER(SEARCH("less than 1.0 mm",'Model output'!V149)), ISNUMBER(SEARCH("noted very close",'Model output'!V149)), ISNUMBER(SEARCH("abut",'Model output'!V149)), ISNUMBER(SEARCH("not mentioned",'Model output'!V149)), ISNUMBER(SEARCH("Cannot be assessed",'Model output'!V149)), ISNUMBER(SEARCH("Lymphocyte invasion - present",'Model output'!V149))), "negative", "positive")</f>
        <v>negative</v>
      </c>
      <c r="AE150" s="35"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6" t="str">
        <f t="shared" si="27"/>
        <v>2</v>
      </c>
      <c r="AG150" s="36" t="str">
        <f t="shared" si="28"/>
        <v>0</v>
      </c>
      <c r="AH150" s="36" t="str">
        <f t="shared" si="30"/>
        <v>0</v>
      </c>
      <c r="AI150" s="37" t="str">
        <f t="shared" si="31"/>
        <v>I</v>
      </c>
      <c r="AJ150" s="38" t="s">
        <v>709</v>
      </c>
      <c r="AK150" s="37" t="s">
        <v>943</v>
      </c>
      <c r="AL150" s="37" t="s">
        <v>944</v>
      </c>
      <c r="AM150" s="37" t="s">
        <v>944</v>
      </c>
      <c r="AN150" s="37" t="s">
        <v>64</v>
      </c>
      <c r="AO150" s="23">
        <f t="shared" ca="1" si="32"/>
        <v>1</v>
      </c>
      <c r="AP150" s="1">
        <f t="shared" si="33"/>
        <v>1</v>
      </c>
      <c r="AQ150" s="1">
        <f t="shared" si="34"/>
        <v>1</v>
      </c>
      <c r="AR150" s="1">
        <f t="shared" si="35"/>
        <v>1</v>
      </c>
      <c r="AS150" s="15">
        <f t="shared" si="36"/>
        <v>1</v>
      </c>
    </row>
    <row r="151" spans="1:45">
      <c r="A151" t="str">
        <f>'Model output'!A150</f>
        <v>TCGA-EL-A4KI</v>
      </c>
      <c r="B151" s="33">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3</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9"/>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output'!G150)),AND(ISNUMBER(SEARCH("2",'Model output'!G150)),NOT(ISNUMBER(SEARCH("1 of 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output'!H150="","negative",IF(OR(ISNUMBER(SEARCH("lymph node",'Model output'!H150)),ISNUMBER(SEARCH("gland",'Model output'!H150)),ISNUMBER(SEARCH("lobe",'Model output'!H150)),ISNUMBER(SEARCH("isthmus",'Model output'!H150)),ISNUMBER(SEARCH("mediastinum",'Model output'!H150)),ISNUMBER(SEARCH("Not mentioned",'Model output'!H150)), ISNUMBER(SEARCH("Not applicable",'Model output'!H150)), ISNUMBER(SEARCH("paratracheal",'Model output'!H150)),ISNUMBER(SEARCH("fibroadipose tissue",'Model output'!H150)),ISNUMBER(SEARCH("thyroid node",'Model output'!H150)),ISNUMBER(SEARCH("skeletal muscle",'Model output'!H150)),ISNUMBER(SEARCH("right",'Model output'!H150)),ISNUMBER(SEARCH("left",'Model output'!H150)),ISNUMBER(SEARCH("Not specified",'Model output'!H150))),"negative","positive"))</f>
        <v>negative</v>
      </c>
      <c r="I151">
        <f>IF(OR('Model output'!I150="",'Model output'!I150="Not answered",'Model output'!I150="Not mentioned"),"",IF(ISNUMBER('Model output'!I150),'Model output'!I150,1))</f>
        <v>1</v>
      </c>
      <c r="J151">
        <f>IF(OR('Model output'!J150="",'Model output'!J150="Not answered",'Model output'!J150="Not mentioned"),"",IF(AND(ISNUMBER('Model output'!J150),'Model output'!J150&lt;=I151),'Model output'!J150,IF(AND(ISNUMBER('Model output'!J150), 'Model output'!J150&gt;=DATE(2024,1,1)), MIN(DAY('Model output'!J150), MONTH('Model output'!J150), YEAR('Model output'!J150)), IF(ISNUMBER(SEARCH("0/",'Model output'!J150)),0,IF(ISNUMBER(SEARCH("/",'Model output'!J150)), VALUE(LEFT('Model output'!J150, SEARCH("/",'Model output'!J150)-1)),1)))))</f>
        <v>0</v>
      </c>
      <c r="K151" t="str" cm="1">
        <f t="array" ref="K151">IF(COUNT(FIND({0,1,2,3,4,5,6,7,8,9},'Model output'!K150))&gt;0,'Model output'!K150,"")</f>
        <v/>
      </c>
      <c r="L151" s="8" t="str">
        <f t="shared" si="25"/>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26"/>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 ""))</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7" t="str">
        <f>IF('Model output'!S150="","",'Model output'!S150)</f>
        <v>favor into fibrous tissue</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1" t="str">
        <f>IF(OR('Model output'!V150="", 'Model output'!V150="No", AND(ISERROR(SEARCH("Positive",'Model output'!V150)), ISNUMBER(SEARCH("Negative",'Model output'!V150))), AND(ISNUMBER(SEARCH("Uninvolved",'Model output'!V150)),NOT(ISNUMBER(SEARCH("margins involved",'Model output'!V150)))), ISNUMBER(SEARCH("not involved",'Model output'!V150)), ISNUMBER(SEARCH("None",'Model output'!V150)), ISNUMBER(SEARCH("Free",'Model output'!V150)), ISNUMBER(SEARCH("1 mm",'Model output'!V150)), ISNUMBER(SEARCH("0.1 CM",'Model output'!V150)), ISNUMBER(SEARCH("less than 0.2 mm",'Model output'!V150)), ISNUMBER(SEARCH("less than 0.5 mm",'Model output'!V150)), ISNUMBER(SEARCH("less than 1.0 mm",'Model output'!V150)), ISNUMBER(SEARCH("noted very close",'Model output'!V150)), ISNUMBER(SEARCH("abut",'Model output'!V150)), ISNUMBER(SEARCH("not mentioned",'Model output'!V150)), ISNUMBER(SEARCH("Cannot be assessed",'Model output'!V150)), ISNUMBER(SEARCH("Lymphocyte invasion - present",'Model output'!V150))), "negative", "positive")</f>
        <v>negative</v>
      </c>
      <c r="AE151" s="35"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6" t="str">
        <f t="shared" si="27"/>
        <v>2</v>
      </c>
      <c r="AG151" s="36" t="str">
        <f t="shared" si="28"/>
        <v>0</v>
      </c>
      <c r="AH151" s="36" t="str">
        <f t="shared" si="30"/>
        <v>0</v>
      </c>
      <c r="AI151" s="37" t="str">
        <f t="shared" si="31"/>
        <v>I</v>
      </c>
      <c r="AJ151" s="38" t="s">
        <v>710</v>
      </c>
      <c r="AK151" s="37" t="s">
        <v>943</v>
      </c>
      <c r="AL151" s="37" t="s">
        <v>941</v>
      </c>
      <c r="AM151" s="37" t="s">
        <v>944</v>
      </c>
      <c r="AN151" s="37" t="s">
        <v>64</v>
      </c>
      <c r="AO151" s="23">
        <f t="shared" ca="1" si="32"/>
        <v>1</v>
      </c>
      <c r="AP151" s="1">
        <f t="shared" si="33"/>
        <v>1</v>
      </c>
      <c r="AQ151" s="1">
        <f t="shared" si="34"/>
        <v>1</v>
      </c>
      <c r="AR151" s="1">
        <f t="shared" si="35"/>
        <v>1</v>
      </c>
      <c r="AS151" s="15">
        <f t="shared" si="36"/>
        <v>1</v>
      </c>
    </row>
    <row r="152" spans="1:45">
      <c r="A152" t="str">
        <f>'Model output'!A151</f>
        <v>TCGA-EM-A1CU</v>
      </c>
      <c r="B152" s="33">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9"/>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output'!G151)),AND(ISNUMBER(SEARCH("2",'Model output'!G151)),NOT(ISNUMBER(SEARCH("1 of 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
      </c>
      <c r="H152" t="str">
        <f>IF('Model output'!H151="","negative",IF(OR(ISNUMBER(SEARCH("lymph node",'Model output'!H151)),ISNUMBER(SEARCH("gland",'Model output'!H151)),ISNUMBER(SEARCH("lobe",'Model output'!H151)),ISNUMBER(SEARCH("isthmus",'Model output'!H151)),ISNUMBER(SEARCH("mediastinum",'Model output'!H151)),ISNUMBER(SEARCH("Not mentioned",'Model output'!H151)), ISNUMBER(SEARCH("Not applicable",'Model output'!H151)), ISNUMBER(SEARCH("paratracheal",'Model output'!H151)),ISNUMBER(SEARCH("fibroadipose tissue",'Model output'!H151)),ISNUMBER(SEARCH("thyroid node",'Model output'!H151)),ISNUMBER(SEARCH("skeletal muscle",'Model output'!H151)),ISNUMBER(SEARCH("right",'Model output'!H151)),ISNUMBER(SEARCH("left",'Model output'!H151)),ISNUMBER(SEARCH("Not specified",'Model output'!H151))),"negative","positive"))</f>
        <v>negative</v>
      </c>
      <c r="I152">
        <f>IF(OR('Model output'!I151="",'Model output'!I151="Not answered",'Model output'!I151="Not mentioned"),"",IF(ISNUMBER('Model output'!I151),'Model output'!I151,1))</f>
        <v>20</v>
      </c>
      <c r="J152">
        <f>IF(OR('Model output'!J151="",'Model output'!J151="Not answered",'Model output'!J151="Not mentioned"),"",IF(AND(ISNUMBER('Model output'!J151),'Model output'!J151&lt;=I152),'Model output'!J151,IF(AND(ISNUMBER('Model output'!J151), 'Model output'!J151&gt;=DATE(2024,1,1)), MIN(DAY('Model output'!J151), MONTH('Model output'!J151), YEAR('Model output'!J151)), IF(ISNUMBER(SEARCH("0/",'Model output'!J151)),0,IF(ISNUMBER(SEARCH("/",'Model output'!J151)), VALUE(LEFT('Model output'!J151, SEARCH("/",'Model output'!J151)-1)),1)))))</f>
        <v>1</v>
      </c>
      <c r="K152" t="str" cm="1">
        <f t="array" ref="K152">IF(COUNT(FIND({0,1,2,3,4,5,6,7,8,9},'Model output'!K151))&gt;0,'Model output'!K151,"")</f>
        <v/>
      </c>
      <c r="L152" s="8" t="str">
        <f t="shared" si="25"/>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classical type</v>
      </c>
      <c r="O152" t="str">
        <f>IF('Model output'!M151="","",'Model output'!M151)</f>
        <v/>
      </c>
      <c r="P152" t="str">
        <f>IF('Model output'!N151="","",'Model output'!N151)</f>
        <v>6.5 cm</v>
      </c>
      <c r="Q152" t="str">
        <f t="shared" si="26"/>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 ""))</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7"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1" t="str">
        <f>IF(OR('Model output'!V151="", 'Model output'!V151="No", AND(ISERROR(SEARCH("Positive",'Model output'!V151)), ISNUMBER(SEARCH("Negative",'Model output'!V151))), AND(ISNUMBER(SEARCH("Uninvolved",'Model output'!V151)),NOT(ISNUMBER(SEARCH("margins involved",'Model output'!V151)))), ISNUMBER(SEARCH("not involved",'Model output'!V151)), ISNUMBER(SEARCH("None",'Model output'!V151)), ISNUMBER(SEARCH("Free",'Model output'!V151)), ISNUMBER(SEARCH("1 mm",'Model output'!V151)), ISNUMBER(SEARCH("0.1 CM",'Model output'!V151)), ISNUMBER(SEARCH("less than 0.2 mm",'Model output'!V151)), ISNUMBER(SEARCH("less than 0.5 mm",'Model output'!V151)), ISNUMBER(SEARCH("less than 1.0 mm",'Model output'!V151)), ISNUMBER(SEARCH("noted very close",'Model output'!V151)), ISNUMBER(SEARCH("abut",'Model output'!V151)), ISNUMBER(SEARCH("not mentioned",'Model output'!V151)), ISNUMBER(SEARCH("Cannot be assessed",'Model output'!V151)), ISNUMBER(SEARCH("Lymphocyte invasion - present",'Model output'!V151))), "negative", "positive")</f>
        <v>negative</v>
      </c>
      <c r="AE152" s="35"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36" t="str">
        <f t="shared" si="27"/>
        <v>3a</v>
      </c>
      <c r="AG152" s="36" t="str">
        <f t="shared" si="28"/>
        <v>1a</v>
      </c>
      <c r="AH152" s="36" t="str">
        <f t="shared" si="30"/>
        <v>0</v>
      </c>
      <c r="AI152" s="37" t="str">
        <f t="shared" si="31"/>
        <v>I</v>
      </c>
      <c r="AJ152" s="38" t="s">
        <v>709</v>
      </c>
      <c r="AK152" s="37" t="s">
        <v>945</v>
      </c>
      <c r="AL152" s="37" t="s">
        <v>615</v>
      </c>
      <c r="AM152" s="37" t="s">
        <v>944</v>
      </c>
      <c r="AN152" s="37" t="s">
        <v>64</v>
      </c>
      <c r="AO152" s="23">
        <f t="shared" ca="1" si="32"/>
        <v>1</v>
      </c>
      <c r="AP152" s="1">
        <f t="shared" si="33"/>
        <v>1</v>
      </c>
      <c r="AQ152" s="1">
        <f t="shared" si="34"/>
        <v>1</v>
      </c>
      <c r="AR152" s="1">
        <f t="shared" si="35"/>
        <v>1</v>
      </c>
      <c r="AS152" s="15">
        <f t="shared" si="36"/>
        <v>1</v>
      </c>
    </row>
    <row r="153" spans="1:45">
      <c r="A153" t="str">
        <f>'Model output'!A152</f>
        <v>TCGA-EM-A1CV</v>
      </c>
      <c r="B153" s="33">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9"/>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output'!G152)),AND(ISNUMBER(SEARCH("2",'Model output'!G152)),NOT(ISNUMBER(SEARCH("1 of 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output'!H152="","negative",IF(OR(ISNUMBER(SEARCH("lymph node",'Model output'!H152)),ISNUMBER(SEARCH("gland",'Model output'!H152)),ISNUMBER(SEARCH("lobe",'Model output'!H152)),ISNUMBER(SEARCH("isthmus",'Model output'!H152)),ISNUMBER(SEARCH("mediastinum",'Model output'!H152)),ISNUMBER(SEARCH("Not mentioned",'Model output'!H152)), ISNUMBER(SEARCH("Not applicable",'Model output'!H152)), ISNUMBER(SEARCH("paratracheal",'Model output'!H152)),ISNUMBER(SEARCH("fibroadipose tissue",'Model output'!H152)),ISNUMBER(SEARCH("thyroid node",'Model output'!H152)),ISNUMBER(SEARCH("skeletal muscle",'Model output'!H152)),ISNUMBER(SEARCH("right",'Model output'!H152)),ISNUMBER(SEARCH("left",'Model output'!H152)),ISNUMBER(SEARCH("Not specified",'Model output'!H152))),"negative","positive"))</f>
        <v>negative</v>
      </c>
      <c r="I153">
        <f>IF(OR('Model output'!I152="",'Model output'!I152="Not answered",'Model output'!I152="Not mentioned"),"",IF(ISNUMBER('Model output'!I152),'Model output'!I152,1))</f>
        <v>3</v>
      </c>
      <c r="J153">
        <f>IF(OR('Model output'!J152="",'Model output'!J152="Not answered",'Model output'!J152="Not mentioned"),"",IF(AND(ISNUMBER('Model output'!J152),'Model output'!J152&lt;=I153),'Model output'!J152,IF(AND(ISNUMBER('Model output'!J152), 'Model output'!J152&gt;=DATE(2024,1,1)), MIN(DAY('Model output'!J152), MONTH('Model output'!J152), YEAR('Model output'!J152)), IF(ISNUMBER(SEARCH("0/",'Model output'!J152)),0,IF(ISNUMBER(SEARCH("/",'Model output'!J152)), VALUE(LEFT('Model output'!J152, SEARCH("/",'Model output'!J152)-1)),1)))))</f>
        <v>0</v>
      </c>
      <c r="K153" t="str" cm="1">
        <f t="array" ref="K153">IF(COUNT(FIND({0,1,2,3,4,5,6,7,8,9},'Model output'!K152))&gt;0,'Model output'!K152,"")</f>
        <v/>
      </c>
      <c r="L153" s="8" t="str">
        <f t="shared" si="25"/>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v>
      </c>
      <c r="O153" t="str">
        <f>IF('Model output'!M152="","",'Model output'!M152)</f>
        <v>Classical (usual) and Follicular variant</v>
      </c>
      <c r="P153" t="str">
        <f>IF('Model output'!N152="","",'Model output'!N152)</f>
        <v>1.1cm</v>
      </c>
      <c r="Q153" t="str">
        <f t="shared" si="26"/>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 ""))</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7"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1" t="str">
        <f>IF(OR('Model output'!V152="", 'Model output'!V152="No", AND(ISERROR(SEARCH("Positive",'Model output'!V152)), ISNUMBER(SEARCH("Negative",'Model output'!V152))), AND(ISNUMBER(SEARCH("Uninvolved",'Model output'!V152)),NOT(ISNUMBER(SEARCH("margins involved",'Model output'!V152)))), ISNUMBER(SEARCH("not involved",'Model output'!V152)), ISNUMBER(SEARCH("None",'Model output'!V152)), ISNUMBER(SEARCH("Free",'Model output'!V152)), ISNUMBER(SEARCH("1 mm",'Model output'!V152)), ISNUMBER(SEARCH("0.1 CM",'Model output'!V152)), ISNUMBER(SEARCH("less than 0.2 mm",'Model output'!V152)), ISNUMBER(SEARCH("less than 0.5 mm",'Model output'!V152)), ISNUMBER(SEARCH("less than 1.0 mm",'Model output'!V152)), ISNUMBER(SEARCH("noted very close",'Model output'!V152)), ISNUMBER(SEARCH("abut",'Model output'!V152)), ISNUMBER(SEARCH("not mentioned",'Model output'!V152)), ISNUMBER(SEARCH("Cannot be assessed",'Model output'!V152)), ISNUMBER(SEARCH("Lymphocyte invasion - present",'Model output'!V152))), "negative", "positive")</f>
        <v>negative</v>
      </c>
      <c r="AE153" s="35"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6" t="str">
        <f t="shared" si="27"/>
        <v>1b</v>
      </c>
      <c r="AG153" s="36" t="str">
        <f t="shared" si="28"/>
        <v>0</v>
      </c>
      <c r="AH153" s="36" t="str">
        <f t="shared" si="30"/>
        <v>0</v>
      </c>
      <c r="AI153" s="37" t="str">
        <f t="shared" si="31"/>
        <v>I</v>
      </c>
      <c r="AJ153" s="38" t="s">
        <v>709</v>
      </c>
      <c r="AK153" s="37" t="s">
        <v>940</v>
      </c>
      <c r="AL153" s="37" t="s">
        <v>941</v>
      </c>
      <c r="AM153" s="37" t="s">
        <v>944</v>
      </c>
      <c r="AN153" s="37" t="s">
        <v>64</v>
      </c>
      <c r="AO153" s="23">
        <f t="shared" ca="1" si="32"/>
        <v>1</v>
      </c>
      <c r="AP153" s="1">
        <f t="shared" si="33"/>
        <v>1</v>
      </c>
      <c r="AQ153" s="1">
        <f t="shared" si="34"/>
        <v>1</v>
      </c>
      <c r="AR153" s="1">
        <f t="shared" si="35"/>
        <v>1</v>
      </c>
      <c r="AS153" s="15">
        <f t="shared" si="36"/>
        <v>1</v>
      </c>
    </row>
    <row r="154" spans="1:45">
      <c r="A154" t="str">
        <f>'Model output'!A153</f>
        <v>TCGA-EM-A1CW</v>
      </c>
      <c r="B154" s="33">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9"/>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output'!G153)),AND(ISNUMBER(SEARCH("2",'Model output'!G153)),NOT(ISNUMBER(SEARCH("1 of 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output'!H153="","negative",IF(OR(ISNUMBER(SEARCH("lymph node",'Model output'!H153)),ISNUMBER(SEARCH("gland",'Model output'!H153)),ISNUMBER(SEARCH("lobe",'Model output'!H153)),ISNUMBER(SEARCH("isthmus",'Model output'!H153)),ISNUMBER(SEARCH("mediastinum",'Model output'!H153)),ISNUMBER(SEARCH("Not mentioned",'Model output'!H153)), ISNUMBER(SEARCH("Not applicable",'Model output'!H153)), ISNUMBER(SEARCH("paratracheal",'Model output'!H153)),ISNUMBER(SEARCH("fibroadipose tissue",'Model output'!H153)),ISNUMBER(SEARCH("thyroid node",'Model output'!H153)),ISNUMBER(SEARCH("skeletal muscle",'Model output'!H153)),ISNUMBER(SEARCH("right",'Model output'!H153)),ISNUMBER(SEARCH("left",'Model output'!H153)),ISNUMBER(SEARCH("Not specified",'Model output'!H153))),"negative","positive"))</f>
        <v>negative</v>
      </c>
      <c r="I154">
        <f>IF(OR('Model output'!I153="",'Model output'!I153="Not answered",'Model output'!I153="Not mentioned"),"",IF(ISNUMBER('Model output'!I153),'Model output'!I153,1))</f>
        <v>1</v>
      </c>
      <c r="J154">
        <f>IF(OR('Model output'!J153="",'Model output'!J153="Not answered",'Model output'!J153="Not mentioned"),"",IF(AND(ISNUMBER('Model output'!J153),'Model output'!J153&lt;=I154),'Model output'!J153,IF(AND(ISNUMBER('Model output'!J153), 'Model output'!J153&gt;=DATE(2024,1,1)), MIN(DAY('Model output'!J153), MONTH('Model output'!J153), YEAR('Model output'!J153)), IF(ISNUMBER(SEARCH("0/",'Model output'!J153)),0,IF(ISNUMBER(SEARCH("/",'Model output'!J153)), VALUE(LEFT('Model output'!J153, SEARCH("/",'Model output'!J153)-1)),1)))))</f>
        <v>0</v>
      </c>
      <c r="K154" t="str" cm="1">
        <f t="array" ref="K154">IF(COUNT(FIND({0,1,2,3,4,5,6,7,8,9},'Model output'!K153))&gt;0,'Model output'!K153,"")</f>
        <v/>
      </c>
      <c r="L154" s="8" t="str">
        <f t="shared" si="25"/>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26"/>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 ""))</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7"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1" t="str">
        <f>IF(OR('Model output'!V153="", 'Model output'!V153="No", AND(ISERROR(SEARCH("Positive",'Model output'!V153)), ISNUMBER(SEARCH("Negative",'Model output'!V153))), AND(ISNUMBER(SEARCH("Uninvolved",'Model output'!V153)),NOT(ISNUMBER(SEARCH("margins involved",'Model output'!V153)))), ISNUMBER(SEARCH("not involved",'Model output'!V153)), ISNUMBER(SEARCH("None",'Model output'!V153)), ISNUMBER(SEARCH("Free",'Model output'!V153)), ISNUMBER(SEARCH("1 mm",'Model output'!V153)), ISNUMBER(SEARCH("0.1 CM",'Model output'!V153)), ISNUMBER(SEARCH("less than 0.2 mm",'Model output'!V153)), ISNUMBER(SEARCH("less than 0.5 mm",'Model output'!V153)), ISNUMBER(SEARCH("less than 1.0 mm",'Model output'!V153)), ISNUMBER(SEARCH("noted very close",'Model output'!V153)), ISNUMBER(SEARCH("abut",'Model output'!V153)), ISNUMBER(SEARCH("not mentioned",'Model output'!V153)), ISNUMBER(SEARCH("Cannot be assessed",'Model output'!V153)), ISNUMBER(SEARCH("Lymphocyte invasion - present",'Model output'!V153))), "negative", "positive")</f>
        <v>negative</v>
      </c>
      <c r="AE154" s="35"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6" t="str">
        <f t="shared" si="27"/>
        <v>3a</v>
      </c>
      <c r="AG154" s="36" t="str">
        <f t="shared" si="28"/>
        <v>0</v>
      </c>
      <c r="AH154" s="36" t="str">
        <f t="shared" si="30"/>
        <v>0</v>
      </c>
      <c r="AI154" s="37" t="str">
        <f t="shared" si="31"/>
        <v>I</v>
      </c>
      <c r="AJ154" s="38" t="s">
        <v>709</v>
      </c>
      <c r="AK154" s="37" t="s">
        <v>945</v>
      </c>
      <c r="AL154" s="37" t="s">
        <v>941</v>
      </c>
      <c r="AM154" s="37" t="s">
        <v>944</v>
      </c>
      <c r="AN154" s="37" t="s">
        <v>64</v>
      </c>
      <c r="AO154" s="23">
        <f t="shared" ca="1" si="32"/>
        <v>1</v>
      </c>
      <c r="AP154" s="1">
        <f t="shared" si="33"/>
        <v>1</v>
      </c>
      <c r="AQ154" s="1">
        <f t="shared" si="34"/>
        <v>1</v>
      </c>
      <c r="AR154" s="1">
        <f t="shared" si="35"/>
        <v>1</v>
      </c>
      <c r="AS154" s="15">
        <f t="shared" si="36"/>
        <v>1</v>
      </c>
    </row>
    <row r="155" spans="1:45">
      <c r="A155" t="str">
        <f>'Model output'!A154</f>
        <v>TCGA-EM-A1YA</v>
      </c>
      <c r="B155" s="33">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9"/>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output'!G154)),AND(ISNUMBER(SEARCH("2",'Model output'!G154)),NOT(ISNUMBER(SEARCH("1 of 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output'!H154="","negative",IF(OR(ISNUMBER(SEARCH("lymph node",'Model output'!H154)),ISNUMBER(SEARCH("gland",'Model output'!H154)),ISNUMBER(SEARCH("lobe",'Model output'!H154)),ISNUMBER(SEARCH("isthmus",'Model output'!H154)),ISNUMBER(SEARCH("mediastinum",'Model output'!H154)),ISNUMBER(SEARCH("Not mentioned",'Model output'!H154)), ISNUMBER(SEARCH("Not applicable",'Model output'!H154)), ISNUMBER(SEARCH("paratracheal",'Model output'!H154)),ISNUMBER(SEARCH("fibroadipose tissue",'Model output'!H154)),ISNUMBER(SEARCH("thyroid node",'Model output'!H154)),ISNUMBER(SEARCH("skeletal muscle",'Model output'!H154)),ISNUMBER(SEARCH("right",'Model output'!H154)),ISNUMBER(SEARCH("left",'Model output'!H154)),ISNUMBER(SEARCH("Not specified",'Model output'!H154))),"negative","positive"))</f>
        <v>negative</v>
      </c>
      <c r="I155" t="str">
        <f>IF(OR('Model output'!I154="",'Model output'!I154="Not answered",'Model output'!I154="Not mentioned"),"",IF(ISNUMBER('Model output'!I154),'Model output'!I154,1))</f>
        <v/>
      </c>
      <c r="J155" t="str">
        <f>IF(OR('Model output'!J154="",'Model output'!J154="Not answered",'Model output'!J154="Not mentioned"),"",IF(AND(ISNUMBER('Model output'!J154),'Model output'!J154&lt;=I155),'Model output'!J154,IF(AND(ISNUMBER('Model output'!J154), 'Model output'!J154&gt;=DATE(2024,1,1)), MIN(DAY('Model output'!J154), MONTH('Model output'!J154), YEAR('Model output'!J154)), IF(ISNUMBER(SEARCH("0/",'Model output'!J154)),0,IF(ISNUMBER(SEARCH("/",'Model output'!J154)), VALUE(LEFT('Model output'!J154, SEARCH("/",'Model output'!J154)-1)),1)))))</f>
        <v/>
      </c>
      <c r="K155" t="str" cm="1">
        <f t="array" ref="K155">IF(COUNT(FIND({0,1,2,3,4,5,6,7,8,9},'Model output'!K154))&gt;0,'Model output'!K154,"")</f>
        <v/>
      </c>
      <c r="L155" s="8" t="str">
        <f t="shared" si="25"/>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 type</v>
      </c>
      <c r="P155" t="str">
        <f>IF('Model output'!N154="","",'Model output'!N154)</f>
        <v>3.7 cm</v>
      </c>
      <c r="Q155" t="str">
        <f t="shared" si="26"/>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 ""))</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7"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1" t="str">
        <f>IF(OR('Model output'!V154="", 'Model output'!V154="No", AND(ISERROR(SEARCH("Positive",'Model output'!V154)), ISNUMBER(SEARCH("Negative",'Model output'!V154))), AND(ISNUMBER(SEARCH("Uninvolved",'Model output'!V154)),NOT(ISNUMBER(SEARCH("margins involved",'Model output'!V154)))), ISNUMBER(SEARCH("not involved",'Model output'!V154)), ISNUMBER(SEARCH("None",'Model output'!V154)), ISNUMBER(SEARCH("Free",'Model output'!V154)), ISNUMBER(SEARCH("1 mm",'Model output'!V154)), ISNUMBER(SEARCH("0.1 CM",'Model output'!V154)), ISNUMBER(SEARCH("less than 0.2 mm",'Model output'!V154)), ISNUMBER(SEARCH("less than 0.5 mm",'Model output'!V154)), ISNUMBER(SEARCH("less than 1.0 mm",'Model output'!V154)), ISNUMBER(SEARCH("noted very close",'Model output'!V154)), ISNUMBER(SEARCH("abut",'Model output'!V154)), ISNUMBER(SEARCH("not mentioned",'Model output'!V154)), ISNUMBER(SEARCH("Cannot be assessed",'Model output'!V154)), ISNUMBER(SEARCH("Lymphocyte invasion - present",'Model output'!V154))), "negative", "positive")</f>
        <v>negative</v>
      </c>
      <c r="AE155" s="35"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6" t="str">
        <f t="shared" si="27"/>
        <v>2</v>
      </c>
      <c r="AG155" s="36" t="str">
        <f t="shared" si="28"/>
        <v>0</v>
      </c>
      <c r="AH155" s="36" t="str">
        <f t="shared" si="30"/>
        <v>0</v>
      </c>
      <c r="AI155" s="37" t="str">
        <f t="shared" si="31"/>
        <v>I</v>
      </c>
      <c r="AJ155" s="38" t="s">
        <v>709</v>
      </c>
      <c r="AK155" s="37" t="s">
        <v>943</v>
      </c>
      <c r="AL155" s="37" t="s">
        <v>944</v>
      </c>
      <c r="AM155" s="37" t="s">
        <v>944</v>
      </c>
      <c r="AN155" s="37" t="s">
        <v>64</v>
      </c>
      <c r="AO155" s="23">
        <f t="shared" ca="1" si="32"/>
        <v>1</v>
      </c>
      <c r="AP155" s="1">
        <f t="shared" si="33"/>
        <v>1</v>
      </c>
      <c r="AQ155" s="1">
        <f t="shared" si="34"/>
        <v>1</v>
      </c>
      <c r="AR155" s="1">
        <f t="shared" si="35"/>
        <v>1</v>
      </c>
      <c r="AS155" s="15">
        <f t="shared" si="36"/>
        <v>1</v>
      </c>
    </row>
    <row r="156" spans="1:45">
      <c r="A156" t="str">
        <f>'Model output'!A155</f>
        <v>TCGA-EM-A1YB</v>
      </c>
      <c r="B156" s="33">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9"/>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output'!G155)),AND(ISNUMBER(SEARCH("2",'Model output'!G155)),NOT(ISNUMBER(SEARCH("1 of 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output'!H155="","negative",IF(OR(ISNUMBER(SEARCH("lymph node",'Model output'!H155)),ISNUMBER(SEARCH("gland",'Model output'!H155)),ISNUMBER(SEARCH("lobe",'Model output'!H155)),ISNUMBER(SEARCH("isthmus",'Model output'!H155)),ISNUMBER(SEARCH("mediastinum",'Model output'!H155)),ISNUMBER(SEARCH("Not mentioned",'Model output'!H155)), ISNUMBER(SEARCH("Not applicable",'Model output'!H155)), ISNUMBER(SEARCH("paratracheal",'Model output'!H155)),ISNUMBER(SEARCH("fibroadipose tissue",'Model output'!H155)),ISNUMBER(SEARCH("thyroid node",'Model output'!H155)),ISNUMBER(SEARCH("skeletal muscle",'Model output'!H155)),ISNUMBER(SEARCH("right",'Model output'!H155)),ISNUMBER(SEARCH("left",'Model output'!H155)),ISNUMBER(SEARCH("Not specified",'Model output'!H155))),"negative","positive"))</f>
        <v>negative</v>
      </c>
      <c r="I156">
        <f>IF(OR('Model output'!I155="",'Model output'!I155="Not answered",'Model output'!I155="Not mentioned"),"",IF(ISNUMBER('Model output'!I155),'Model output'!I155,1))</f>
        <v>0</v>
      </c>
      <c r="J156">
        <f>IF(OR('Model output'!J155="",'Model output'!J155="Not answered",'Model output'!J155="Not mentioned"),"",IF(AND(ISNUMBER('Model output'!J155),'Model output'!J155&lt;=I156),'Model output'!J155,IF(AND(ISNUMBER('Model output'!J155), 'Model output'!J155&gt;=DATE(2024,1,1)), MIN(DAY('Model output'!J155), MONTH('Model output'!J155), YEAR('Model output'!J155)), IF(ISNUMBER(SEARCH("0/",'Model output'!J155)),0,IF(ISNUMBER(SEARCH("/",'Model output'!J155)), VALUE(LEFT('Model output'!J155, SEARCH("/",'Model output'!J155)-1)),1)))))</f>
        <v>0</v>
      </c>
      <c r="K156" t="str" cm="1">
        <f t="array" ref="K156">IF(COUNT(FIND({0,1,2,3,4,5,6,7,8,9},'Model output'!K155))&gt;0,'Model output'!K155,"")</f>
        <v/>
      </c>
      <c r="L156" s="8" t="str">
        <f t="shared" si="25"/>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2.7cm</v>
      </c>
      <c r="Q156" t="str">
        <f t="shared" si="26"/>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 ""))</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7" t="str">
        <f>IF('Model output'!S155="","",'Model output'!S155)</f>
        <v>Not identified</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1" t="str">
        <f>IF(OR('Model output'!V155="", 'Model output'!V155="No", AND(ISERROR(SEARCH("Positive",'Model output'!V155)), ISNUMBER(SEARCH("Negative",'Model output'!V155))), AND(ISNUMBER(SEARCH("Uninvolved",'Model output'!V155)),NOT(ISNUMBER(SEARCH("margins involved",'Model output'!V155)))), ISNUMBER(SEARCH("not involved",'Model output'!V155)), ISNUMBER(SEARCH("None",'Model output'!V155)), ISNUMBER(SEARCH("Free",'Model output'!V155)), ISNUMBER(SEARCH("1 mm",'Model output'!V155)), ISNUMBER(SEARCH("0.1 CM",'Model output'!V155)), ISNUMBER(SEARCH("less than 0.2 mm",'Model output'!V155)), ISNUMBER(SEARCH("less than 0.5 mm",'Model output'!V155)), ISNUMBER(SEARCH("less than 1.0 mm",'Model output'!V155)), ISNUMBER(SEARCH("noted very close",'Model output'!V155)), ISNUMBER(SEARCH("abut",'Model output'!V155)), ISNUMBER(SEARCH("not mentioned",'Model output'!V155)), ISNUMBER(SEARCH("Cannot be assessed",'Model output'!V155)), ISNUMBER(SEARCH("Lymphocyte invasion - present",'Model output'!V155))), "negative", "positive")</f>
        <v>negative</v>
      </c>
      <c r="AE156" s="35"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6" t="str">
        <f t="shared" si="27"/>
        <v>2</v>
      </c>
      <c r="AG156" s="36" t="str">
        <f t="shared" si="28"/>
        <v>0</v>
      </c>
      <c r="AH156" s="36" t="str">
        <f t="shared" si="30"/>
        <v>0</v>
      </c>
      <c r="AI156" s="37" t="str">
        <f t="shared" si="31"/>
        <v>I</v>
      </c>
      <c r="AJ156" s="38" t="s">
        <v>709</v>
      </c>
      <c r="AK156" s="37" t="s">
        <v>943</v>
      </c>
      <c r="AL156" s="37" t="s">
        <v>944</v>
      </c>
      <c r="AM156" s="37" t="s">
        <v>944</v>
      </c>
      <c r="AN156" s="37" t="s">
        <v>64</v>
      </c>
      <c r="AO156" s="23">
        <f t="shared" ca="1" si="32"/>
        <v>1</v>
      </c>
      <c r="AP156" s="1">
        <f t="shared" si="33"/>
        <v>1</v>
      </c>
      <c r="AQ156" s="1">
        <f t="shared" si="34"/>
        <v>1</v>
      </c>
      <c r="AR156" s="1">
        <f t="shared" si="35"/>
        <v>1</v>
      </c>
      <c r="AS156" s="15">
        <f t="shared" si="36"/>
        <v>1</v>
      </c>
    </row>
    <row r="157" spans="1:45">
      <c r="A157" t="str">
        <f>'Model output'!A156</f>
        <v>TCGA-EM-A22I</v>
      </c>
      <c r="B157" s="33">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0</v>
      </c>
      <c r="F157" t="str">
        <f t="shared" si="29"/>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output'!G156)),AND(ISNUMBER(SEARCH("2",'Model output'!G156)),NOT(ISNUMBER(SEARCH("1 of 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output'!H156="","negative",IF(OR(ISNUMBER(SEARCH("lymph node",'Model output'!H156)),ISNUMBER(SEARCH("gland",'Model output'!H156)),ISNUMBER(SEARCH("lobe",'Model output'!H156)),ISNUMBER(SEARCH("isthmus",'Model output'!H156)),ISNUMBER(SEARCH("mediastinum",'Model output'!H156)),ISNUMBER(SEARCH("Not mentioned",'Model output'!H156)), ISNUMBER(SEARCH("Not applicable",'Model output'!H156)), ISNUMBER(SEARCH("paratracheal",'Model output'!H156)),ISNUMBER(SEARCH("fibroadipose tissue",'Model output'!H156)),ISNUMBER(SEARCH("thyroid node",'Model output'!H156)),ISNUMBER(SEARCH("skeletal muscle",'Model output'!H156)),ISNUMBER(SEARCH("right",'Model output'!H156)),ISNUMBER(SEARCH("left",'Model output'!H156)),ISNUMBER(SEARCH("Not specified",'Model output'!H156))),"negative","positive"))</f>
        <v>negative</v>
      </c>
      <c r="I157">
        <f>IF(OR('Model output'!I156="",'Model output'!I156="Not answered",'Model output'!I156="Not mentioned"),"",IF(ISNUMBER('Model output'!I156),'Model output'!I156,1))</f>
        <v>1</v>
      </c>
      <c r="J157">
        <f>IF(OR('Model output'!J156="",'Model output'!J156="Not answered",'Model output'!J156="Not mentioned"),"",IF(AND(ISNUMBER('Model output'!J156),'Model output'!J156&lt;=I157),'Model output'!J156,IF(AND(ISNUMBER('Model output'!J156), 'Model output'!J156&gt;=DATE(2024,1,1)), MIN(DAY('Model output'!J156), MONTH('Model output'!J156), YEAR('Model output'!J156)), IF(ISNUMBER(SEARCH("0/",'Model output'!J156)),0,IF(ISNUMBER(SEARCH("/",'Model output'!J156)), VALUE(LEFT('Model output'!J156, SEARCH("/",'Model output'!J156)-1)),1)))))</f>
        <v>0</v>
      </c>
      <c r="K157" t="str" cm="1">
        <f t="array" ref="K157">IF(COUNT(FIND({0,1,2,3,4,5,6,7,8,9},'Model output'!K156))&gt;0,'Model output'!K156,"")</f>
        <v/>
      </c>
      <c r="L157" s="8" t="str">
        <f t="shared" si="25"/>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v>
      </c>
      <c r="P157" t="str">
        <f>IF('Model output'!N156="","",'Model output'!N156)</f>
        <v>2.1 cm</v>
      </c>
      <c r="Q157" t="str">
        <f t="shared" si="26"/>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 ""))</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7" t="str">
        <f>IF('Model output'!S156="","",'Model output'!S156)</f>
        <v>Present, minimal</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1" t="str">
        <f>IF(OR('Model output'!V156="", 'Model output'!V156="No", AND(ISERROR(SEARCH("Positive",'Model output'!V156)), ISNUMBER(SEARCH("Negative",'Model output'!V156))), AND(ISNUMBER(SEARCH("Uninvolved",'Model output'!V156)),NOT(ISNUMBER(SEARCH("margins involved",'Model output'!V156)))), ISNUMBER(SEARCH("not involved",'Model output'!V156)), ISNUMBER(SEARCH("None",'Model output'!V156)), ISNUMBER(SEARCH("Free",'Model output'!V156)), ISNUMBER(SEARCH("1 mm",'Model output'!V156)), ISNUMBER(SEARCH("0.1 CM",'Model output'!V156)), ISNUMBER(SEARCH("less than 0.2 mm",'Model output'!V156)), ISNUMBER(SEARCH("less than 0.5 mm",'Model output'!V156)), ISNUMBER(SEARCH("less than 1.0 mm",'Model output'!V156)), ISNUMBER(SEARCH("noted very close",'Model output'!V156)), ISNUMBER(SEARCH("abut",'Model output'!V156)), ISNUMBER(SEARCH("not mentioned",'Model output'!V156)), ISNUMBER(SEARCH("Cannot be assessed",'Model output'!V156)), ISNUMBER(SEARCH("Lymphocyte invasion - present",'Model output'!V156))), "negative", "positive")</f>
        <v>positive</v>
      </c>
      <c r="AE157" s="35"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6" t="str">
        <f t="shared" si="27"/>
        <v>2</v>
      </c>
      <c r="AG157" s="36" t="str">
        <f t="shared" si="28"/>
        <v>0</v>
      </c>
      <c r="AH157" s="36" t="str">
        <f t="shared" si="30"/>
        <v>0</v>
      </c>
      <c r="AI157" s="37" t="str">
        <f t="shared" si="31"/>
        <v>I</v>
      </c>
      <c r="AJ157" s="38" t="s">
        <v>707</v>
      </c>
      <c r="AK157" s="37" t="s">
        <v>943</v>
      </c>
      <c r="AL157" s="37" t="s">
        <v>941</v>
      </c>
      <c r="AM157" s="37" t="s">
        <v>944</v>
      </c>
      <c r="AN157" s="37" t="s">
        <v>64</v>
      </c>
      <c r="AO157" s="23">
        <f t="shared" si="32"/>
        <v>1</v>
      </c>
      <c r="AP157" s="1">
        <f t="shared" si="33"/>
        <v>1</v>
      </c>
      <c r="AQ157" s="1">
        <f t="shared" si="34"/>
        <v>1</v>
      </c>
      <c r="AR157" s="1">
        <f t="shared" si="35"/>
        <v>1</v>
      </c>
      <c r="AS157" s="15">
        <f t="shared" si="36"/>
        <v>1</v>
      </c>
    </row>
    <row r="158" spans="1:45">
      <c r="A158" t="str">
        <f>'Model output'!A157</f>
        <v>TCGA-EM-A22J</v>
      </c>
      <c r="B158" s="33">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9"/>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output'!G157)),AND(ISNUMBER(SEARCH("2",'Model output'!G157)),NOT(ISNUMBER(SEARCH("1 of 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output'!H157="","negative",IF(OR(ISNUMBER(SEARCH("lymph node",'Model output'!H157)),ISNUMBER(SEARCH("gland",'Model output'!H157)),ISNUMBER(SEARCH("lobe",'Model output'!H157)),ISNUMBER(SEARCH("isthmus",'Model output'!H157)),ISNUMBER(SEARCH("mediastinum",'Model output'!H157)),ISNUMBER(SEARCH("Not mentioned",'Model output'!H157)), ISNUMBER(SEARCH("Not applicable",'Model output'!H157)), ISNUMBER(SEARCH("paratracheal",'Model output'!H157)),ISNUMBER(SEARCH("fibroadipose tissue",'Model output'!H157)),ISNUMBER(SEARCH("thyroid node",'Model output'!H157)),ISNUMBER(SEARCH("skeletal muscle",'Model output'!H157)),ISNUMBER(SEARCH("right",'Model output'!H157)),ISNUMBER(SEARCH("left",'Model output'!H157)),ISNUMBER(SEARCH("Not specified",'Model output'!H157))),"negative","positive"))</f>
        <v>negative</v>
      </c>
      <c r="I158">
        <f>IF(OR('Model output'!I157="",'Model output'!I157="Not answered",'Model output'!I157="Not mentioned"),"",IF(ISNUMBER('Model output'!I157),'Model output'!I157,1))</f>
        <v>1</v>
      </c>
      <c r="J158">
        <f>IF(OR('Model output'!J157="",'Model output'!J157="Not answered",'Model output'!J157="Not mentioned"),"",IF(AND(ISNUMBER('Model output'!J157),'Model output'!J157&lt;=I158),'Model output'!J157,IF(AND(ISNUMBER('Model output'!J157), 'Model output'!J157&gt;=DATE(2024,1,1)), MIN(DAY('Model output'!J157), MONTH('Model output'!J157), YEAR('Model output'!J157)), IF(ISNUMBER(SEARCH("0/",'Model output'!J157)),0,IF(ISNUMBER(SEARCH("/",'Model output'!J157)), VALUE(LEFT('Model output'!J157, SEARCH("/",'Model output'!J157)-1)),1)))))</f>
        <v>0</v>
      </c>
      <c r="K158" t="str" cm="1">
        <f t="array" ref="K158">IF(COUNT(FIND({0,1,2,3,4,5,6,7,8,9},'Model output'!K157))&gt;0,'Model output'!K157,"")</f>
        <v/>
      </c>
      <c r="L158" s="8" t="str">
        <f t="shared" si="25"/>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Oncocytic or oxyphilic variant</v>
      </c>
      <c r="P158" t="str">
        <f>IF('Model output'!N157="","",'Model output'!N157)</f>
        <v>2.5cm</v>
      </c>
      <c r="Q158" t="str">
        <f t="shared" si="26"/>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 ""))</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7" t="str">
        <f>IF('Model output'!S157="","",'Model output'!S157)</f>
        <v>Not identified</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1" t="str">
        <f>IF(OR('Model output'!V157="", 'Model output'!V157="No", AND(ISERROR(SEARCH("Positive",'Model output'!V157)), ISNUMBER(SEARCH("Negative",'Model output'!V157))), AND(ISNUMBER(SEARCH("Uninvolved",'Model output'!V157)),NOT(ISNUMBER(SEARCH("margins involved",'Model output'!V157)))), ISNUMBER(SEARCH("not involved",'Model output'!V157)), ISNUMBER(SEARCH("None",'Model output'!V157)), ISNUMBER(SEARCH("Free",'Model output'!V157)), ISNUMBER(SEARCH("1 mm",'Model output'!V157)), ISNUMBER(SEARCH("0.1 CM",'Model output'!V157)), ISNUMBER(SEARCH("less than 0.2 mm",'Model output'!V157)), ISNUMBER(SEARCH("less than 0.5 mm",'Model output'!V157)), ISNUMBER(SEARCH("less than 1.0 mm",'Model output'!V157)), ISNUMBER(SEARCH("noted very close",'Model output'!V157)), ISNUMBER(SEARCH("abut",'Model output'!V157)), ISNUMBER(SEARCH("not mentioned",'Model output'!V157)), ISNUMBER(SEARCH("Cannot be assessed",'Model output'!V157)), ISNUMBER(SEARCH("Lymphocyte invasion - present",'Model output'!V157))), "negative", "positive")</f>
        <v>negative</v>
      </c>
      <c r="AE158" s="35"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low</v>
      </c>
      <c r="AF158" s="36" t="str">
        <f t="shared" si="27"/>
        <v>2</v>
      </c>
      <c r="AG158" s="36" t="str">
        <f t="shared" si="28"/>
        <v>0</v>
      </c>
      <c r="AH158" s="36" t="str">
        <f t="shared" si="30"/>
        <v>0</v>
      </c>
      <c r="AI158" s="37" t="str">
        <f t="shared" si="31"/>
        <v>I</v>
      </c>
      <c r="AJ158" s="38" t="s">
        <v>710</v>
      </c>
      <c r="AK158" s="37" t="s">
        <v>943</v>
      </c>
      <c r="AL158" s="37" t="s">
        <v>941</v>
      </c>
      <c r="AM158" s="37" t="s">
        <v>944</v>
      </c>
      <c r="AN158" s="37" t="s">
        <v>64</v>
      </c>
      <c r="AO158" s="23">
        <f t="shared" ca="1" si="32"/>
        <v>0</v>
      </c>
      <c r="AP158" s="1">
        <f t="shared" si="33"/>
        <v>1</v>
      </c>
      <c r="AQ158" s="1">
        <f t="shared" si="34"/>
        <v>1</v>
      </c>
      <c r="AR158" s="1">
        <f t="shared" si="35"/>
        <v>1</v>
      </c>
      <c r="AS158" s="15">
        <f t="shared" si="36"/>
        <v>1</v>
      </c>
    </row>
    <row r="159" spans="1:45">
      <c r="A159" t="str">
        <f>'Model output'!A158</f>
        <v>TCGA-EM-A22K</v>
      </c>
      <c r="B159" s="33">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9"/>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output'!G158)),AND(ISNUMBER(SEARCH("2",'Model output'!G158)),NOT(ISNUMBER(SEARCH("1 of 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central</v>
      </c>
      <c r="H159" t="str">
        <f>IF('Model output'!H158="","negative",IF(OR(ISNUMBER(SEARCH("lymph node",'Model output'!H158)),ISNUMBER(SEARCH("gland",'Model output'!H158)),ISNUMBER(SEARCH("lobe",'Model output'!H158)),ISNUMBER(SEARCH("isthmus",'Model output'!H158)),ISNUMBER(SEARCH("mediastinum",'Model output'!H158)),ISNUMBER(SEARCH("Not mentioned",'Model output'!H158)), ISNUMBER(SEARCH("Not applicable",'Model output'!H158)), ISNUMBER(SEARCH("paratracheal",'Model output'!H158)),ISNUMBER(SEARCH("fibroadipose tissue",'Model output'!H158)),ISNUMBER(SEARCH("thyroid node",'Model output'!H158)),ISNUMBER(SEARCH("skeletal muscle",'Model output'!H158)),ISNUMBER(SEARCH("right",'Model output'!H158)),ISNUMBER(SEARCH("left",'Model output'!H158)),ISNUMBER(SEARCH("Not specified",'Model output'!H158))),"negative","positive"))</f>
        <v>negative</v>
      </c>
      <c r="I159">
        <f>IF(OR('Model output'!I158="",'Model output'!I158="Not answered",'Model output'!I158="Not mentioned"),"",IF(ISNUMBER('Model output'!I158),'Model output'!I158,1))</f>
        <v>83</v>
      </c>
      <c r="J159">
        <f>IF(OR('Model output'!J158="",'Model output'!J158="Not answered",'Model output'!J158="Not mentioned"),"",IF(AND(ISNUMBER('Model output'!J158),'Model output'!J158&lt;=I159),'Model output'!J158,IF(AND(ISNUMBER('Model output'!J158), 'Model output'!J158&gt;=DATE(2024,1,1)), MIN(DAY('Model output'!J158), MONTH('Model output'!J158), YEAR('Model output'!J158)), IF(ISNUMBER(SEARCH("0/",'Model output'!J158)),0,IF(ISNUMBER(SEARCH("/",'Model output'!J158)), VALUE(LEFT('Model output'!J158, SEARCH("/",'Model output'!J158)-1)),1)))))</f>
        <v>10</v>
      </c>
      <c r="K159" t="str" cm="1">
        <f t="array" ref="K159">IF(COUNT(FIND({0,1,2,3,4,5,6,7,8,9},'Model output'!K158))&gt;0,'Model output'!K158,"")</f>
        <v/>
      </c>
      <c r="L159" s="8" t="str">
        <f t="shared" si="25"/>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 carcinoma</v>
      </c>
      <c r="O159" t="str">
        <f>IF('Model output'!M158="","",'Model output'!M158)</f>
        <v>classical (usual), columnar cell variant, follicular variant</v>
      </c>
      <c r="P159" t="str">
        <f>IF('Model output'!N158="","",'Model output'!N158)</f>
        <v>1.1 cm</v>
      </c>
      <c r="Q159" t="str">
        <f t="shared" si="26"/>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 ""))</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7" t="str">
        <f>IF('Model output'!S158="","",'Model output'!S158)</f>
        <v>Not identified</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1" t="str">
        <f>IF(OR('Model output'!V158="", 'Model output'!V158="No", AND(ISERROR(SEARCH("Positive",'Model output'!V158)), ISNUMBER(SEARCH("Negative",'Model output'!V158))), AND(ISNUMBER(SEARCH("Uninvolved",'Model output'!V158)),NOT(ISNUMBER(SEARCH("margins involved",'Model output'!V158)))), ISNUMBER(SEARCH("not involved",'Model output'!V158)), ISNUMBER(SEARCH("None",'Model output'!V158)), ISNUMBER(SEARCH("Free",'Model output'!V158)), ISNUMBER(SEARCH("1 mm",'Model output'!V158)), ISNUMBER(SEARCH("0.1 CM",'Model output'!V158)), ISNUMBER(SEARCH("less than 0.2 mm",'Model output'!V158)), ISNUMBER(SEARCH("less than 0.5 mm",'Model output'!V158)), ISNUMBER(SEARCH("less than 1.0 mm",'Model output'!V158)), ISNUMBER(SEARCH("noted very close",'Model output'!V158)), ISNUMBER(SEARCH("abut",'Model output'!V158)), ISNUMBER(SEARCH("not mentioned",'Model output'!V158)), ISNUMBER(SEARCH("Cannot be assessed",'Model output'!V158)), ISNUMBER(SEARCH("Lymphocyte invasion - present",'Model output'!V158))), "negative", "positive")</f>
        <v>positive</v>
      </c>
      <c r="AE159" s="35"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6" t="str">
        <f t="shared" si="27"/>
        <v>1b</v>
      </c>
      <c r="AG159" s="36" t="str">
        <f t="shared" si="28"/>
        <v>1a</v>
      </c>
      <c r="AH159" s="36" t="str">
        <f t="shared" si="30"/>
        <v>0</v>
      </c>
      <c r="AI159" s="37" t="str">
        <f t="shared" si="31"/>
        <v>I</v>
      </c>
      <c r="AJ159" s="38" t="s">
        <v>707</v>
      </c>
      <c r="AK159" s="37" t="s">
        <v>940</v>
      </c>
      <c r="AL159" s="37" t="s">
        <v>940</v>
      </c>
      <c r="AM159" s="37" t="s">
        <v>944</v>
      </c>
      <c r="AN159" s="37" t="s">
        <v>64</v>
      </c>
      <c r="AO159" s="23">
        <f t="shared" si="32"/>
        <v>1</v>
      </c>
      <c r="AP159" s="1">
        <f t="shared" si="33"/>
        <v>1</v>
      </c>
      <c r="AQ159" s="1">
        <f t="shared" si="34"/>
        <v>0</v>
      </c>
      <c r="AR159" s="1">
        <f t="shared" si="35"/>
        <v>1</v>
      </c>
      <c r="AS159" s="15">
        <f t="shared" si="36"/>
        <v>1</v>
      </c>
    </row>
    <row r="160" spans="1:45">
      <c r="A160" t="str">
        <f>'Model output'!A159</f>
        <v>TCGA-EM-A22L</v>
      </c>
      <c r="B160" s="33">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9"/>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output'!G159)),AND(ISNUMBER(SEARCH("2",'Model output'!G159)),NOT(ISNUMBER(SEARCH("1 of 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output'!H159="","negative",IF(OR(ISNUMBER(SEARCH("lymph node",'Model output'!H159)),ISNUMBER(SEARCH("gland",'Model output'!H159)),ISNUMBER(SEARCH("lobe",'Model output'!H159)),ISNUMBER(SEARCH("isthmus",'Model output'!H159)),ISNUMBER(SEARCH("mediastinum",'Model output'!H159)),ISNUMBER(SEARCH("Not mentioned",'Model output'!H159)), ISNUMBER(SEARCH("Not applicable",'Model output'!H159)), ISNUMBER(SEARCH("paratracheal",'Model output'!H159)),ISNUMBER(SEARCH("fibroadipose tissue",'Model output'!H159)),ISNUMBER(SEARCH("thyroid node",'Model output'!H159)),ISNUMBER(SEARCH("skeletal muscle",'Model output'!H159)),ISNUMBER(SEARCH("right",'Model output'!H159)),ISNUMBER(SEARCH("left",'Model output'!H159)),ISNUMBER(SEARCH("Not specified",'Model output'!H159))),"negative","positive"))</f>
        <v>negative</v>
      </c>
      <c r="I160">
        <f>IF(OR('Model output'!I159="",'Model output'!I159="Not answered",'Model output'!I159="Not mentioned"),"",IF(ISNUMBER('Model output'!I159),'Model output'!I159,1))</f>
        <v>1</v>
      </c>
      <c r="J160">
        <f>IF(OR('Model output'!J159="",'Model output'!J159="Not answered",'Model output'!J159="Not mentioned"),"",IF(AND(ISNUMBER('Model output'!J159),'Model output'!J159&lt;=I160),'Model output'!J159,IF(AND(ISNUMBER('Model output'!J159), 'Model output'!J159&gt;=DATE(2024,1,1)), MIN(DAY('Model output'!J159), MONTH('Model output'!J159), YEAR('Model output'!J159)), IF(ISNUMBER(SEARCH("0/",'Model output'!J159)),0,IF(ISNUMBER(SEARCH("/",'Model output'!J159)), VALUE(LEFT('Model output'!J159, SEARCH("/",'Model output'!J159)-1)),1)))))</f>
        <v>0</v>
      </c>
      <c r="K160" t="str" cm="1">
        <f t="array" ref="K160">IF(COUNT(FIND({0,1,2,3,4,5,6,7,8,9},'Model output'!K159))&gt;0,'Model output'!K159,"")</f>
        <v/>
      </c>
      <c r="L160" s="8" t="str">
        <f t="shared" si="25"/>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
      </c>
      <c r="P160" t="str">
        <f>IF('Model output'!N159="","",'Model output'!N159)</f>
        <v>2.2cm</v>
      </c>
      <c r="Q160" t="str">
        <f t="shared" si="26"/>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 ""))</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7" t="str">
        <f>IF('Model output'!S159="","",'Model output'!S159)</f>
        <v>Not identified</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1" t="str">
        <f>IF(OR('Model output'!V159="", 'Model output'!V159="No", AND(ISERROR(SEARCH("Positive",'Model output'!V159)), ISNUMBER(SEARCH("Negative",'Model output'!V159))), AND(ISNUMBER(SEARCH("Uninvolved",'Model output'!V159)),NOT(ISNUMBER(SEARCH("margins involved",'Model output'!V159)))), ISNUMBER(SEARCH("not involved",'Model output'!V159)), ISNUMBER(SEARCH("None",'Model output'!V159)), ISNUMBER(SEARCH("Free",'Model output'!V159)), ISNUMBER(SEARCH("1 mm",'Model output'!V159)), ISNUMBER(SEARCH("0.1 CM",'Model output'!V159)), ISNUMBER(SEARCH("less than 0.2 mm",'Model output'!V159)), ISNUMBER(SEARCH("less than 0.5 mm",'Model output'!V159)), ISNUMBER(SEARCH("less than 1.0 mm",'Model output'!V159)), ISNUMBER(SEARCH("noted very close",'Model output'!V159)), ISNUMBER(SEARCH("abut",'Model output'!V159)), ISNUMBER(SEARCH("not mentioned",'Model output'!V159)), ISNUMBER(SEARCH("Cannot be assessed",'Model output'!V159)), ISNUMBER(SEARCH("Lymphocyte invasion - present",'Model output'!V159))), "negative", "positive")</f>
        <v>negative</v>
      </c>
      <c r="AE160" s="35"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6" t="str">
        <f t="shared" si="27"/>
        <v>2</v>
      </c>
      <c r="AG160" s="36" t="str">
        <f t="shared" si="28"/>
        <v>0</v>
      </c>
      <c r="AH160" s="36" t="str">
        <f t="shared" si="30"/>
        <v>0</v>
      </c>
      <c r="AI160" s="37" t="str">
        <f t="shared" si="31"/>
        <v>I</v>
      </c>
      <c r="AJ160" s="38" t="s">
        <v>710</v>
      </c>
      <c r="AK160" s="37" t="s">
        <v>943</v>
      </c>
      <c r="AL160" s="37" t="s">
        <v>941</v>
      </c>
      <c r="AM160" s="37" t="s">
        <v>944</v>
      </c>
      <c r="AN160" s="37" t="s">
        <v>64</v>
      </c>
      <c r="AO160" s="23">
        <f t="shared" ca="1" si="32"/>
        <v>1</v>
      </c>
      <c r="AP160" s="1">
        <f t="shared" si="33"/>
        <v>1</v>
      </c>
      <c r="AQ160" s="1">
        <f t="shared" si="34"/>
        <v>1</v>
      </c>
      <c r="AR160" s="1">
        <f t="shared" si="35"/>
        <v>1</v>
      </c>
      <c r="AS160" s="15">
        <f t="shared" si="36"/>
        <v>1</v>
      </c>
    </row>
    <row r="161" spans="1:45">
      <c r="A161" t="str">
        <f>'Model output'!A160</f>
        <v>TCGA-EM-A22M</v>
      </c>
      <c r="B161" s="33">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9"/>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output'!G160)),AND(ISNUMBER(SEARCH("2",'Model output'!G160)),NOT(ISNUMBER(SEARCH("1 of 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output'!H160="","negative",IF(OR(ISNUMBER(SEARCH("lymph node",'Model output'!H160)),ISNUMBER(SEARCH("gland",'Model output'!H160)),ISNUMBER(SEARCH("lobe",'Model output'!H160)),ISNUMBER(SEARCH("isthmus",'Model output'!H160)),ISNUMBER(SEARCH("mediastinum",'Model output'!H160)),ISNUMBER(SEARCH("Not mentioned",'Model output'!H160)), ISNUMBER(SEARCH("Not applicable",'Model output'!H160)), ISNUMBER(SEARCH("paratracheal",'Model output'!H160)),ISNUMBER(SEARCH("fibroadipose tissue",'Model output'!H160)),ISNUMBER(SEARCH("thyroid node",'Model output'!H160)),ISNUMBER(SEARCH("skeletal muscle",'Model output'!H160)),ISNUMBER(SEARCH("right",'Model output'!H160)),ISNUMBER(SEARCH("left",'Model output'!H160)),ISNUMBER(SEARCH("Not specified",'Model output'!H160))),"negative","positive"))</f>
        <v>negative</v>
      </c>
      <c r="I161">
        <f>IF(OR('Model output'!I160="",'Model output'!I160="Not answered",'Model output'!I160="Not mentioned"),"",IF(ISNUMBER('Model output'!I160),'Model output'!I160,1))</f>
        <v>3</v>
      </c>
      <c r="J161">
        <f>IF(OR('Model output'!J160="",'Model output'!J160="Not answered",'Model output'!J160="Not mentioned"),"",IF(AND(ISNUMBER('Model output'!J160),'Model output'!J160&lt;=I161),'Model output'!J160,IF(AND(ISNUMBER('Model output'!J160), 'Model output'!J160&gt;=DATE(2024,1,1)), MIN(DAY('Model output'!J160), MONTH('Model output'!J160), YEAR('Model output'!J160)), IF(ISNUMBER(SEARCH("0/",'Model output'!J160)),0,IF(ISNUMBER(SEARCH("/",'Model output'!J160)), VALUE(LEFT('Model output'!J160, SEARCH("/",'Model output'!J160)-1)),1)))))</f>
        <v>0</v>
      </c>
      <c r="K161" t="str" cm="1">
        <f t="array" ref="K161">IF(COUNT(FIND({0,1,2,3,4,5,6,7,8,9},'Model output'!K160))&gt;0,'Model output'!K160,"")</f>
        <v/>
      </c>
      <c r="L161" s="8" t="str">
        <f t="shared" si="25"/>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classical (usual)</v>
      </c>
      <c r="P161" t="str">
        <f>IF('Model output'!N160="","",'Model output'!N160)</f>
        <v>1.7 cm</v>
      </c>
      <c r="Q161" t="str">
        <f t="shared" si="26"/>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 ""))</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7" t="str">
        <f>IF('Model output'!S160="","",'Model output'!S160)</f>
        <v>Not identified</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1" t="str">
        <f>IF(OR('Model output'!V160="", 'Model output'!V160="No", AND(ISERROR(SEARCH("Positive",'Model output'!V160)), ISNUMBER(SEARCH("Negative",'Model output'!V160))), AND(ISNUMBER(SEARCH("Uninvolved",'Model output'!V160)),NOT(ISNUMBER(SEARCH("margins involved",'Model output'!V160)))), ISNUMBER(SEARCH("not involved",'Model output'!V160)), ISNUMBER(SEARCH("None",'Model output'!V160)), ISNUMBER(SEARCH("Free",'Model output'!V160)), ISNUMBER(SEARCH("1 mm",'Model output'!V160)), ISNUMBER(SEARCH("0.1 CM",'Model output'!V160)), ISNUMBER(SEARCH("less than 0.2 mm",'Model output'!V160)), ISNUMBER(SEARCH("less than 0.5 mm",'Model output'!V160)), ISNUMBER(SEARCH("less than 1.0 mm",'Model output'!V160)), ISNUMBER(SEARCH("noted very close",'Model output'!V160)), ISNUMBER(SEARCH("abut",'Model output'!V160)), ISNUMBER(SEARCH("not mentioned",'Model output'!V160)), ISNUMBER(SEARCH("Cannot be assessed",'Model output'!V160)), ISNUMBER(SEARCH("Lymphocyte invasion - present",'Model output'!V160))), "negative", "positive")</f>
        <v>negative</v>
      </c>
      <c r="AE161" s="35"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low</v>
      </c>
      <c r="AF161" s="36" t="str">
        <f t="shared" si="27"/>
        <v>1b</v>
      </c>
      <c r="AG161" s="36" t="str">
        <f t="shared" si="28"/>
        <v>0</v>
      </c>
      <c r="AH161" s="36" t="str">
        <f t="shared" si="30"/>
        <v>0</v>
      </c>
      <c r="AI161" s="37" t="str">
        <f t="shared" si="31"/>
        <v>I</v>
      </c>
      <c r="AJ161" s="38" t="s">
        <v>710</v>
      </c>
      <c r="AK161" s="37" t="s">
        <v>940</v>
      </c>
      <c r="AL161" s="37" t="s">
        <v>941</v>
      </c>
      <c r="AM161" s="37" t="s">
        <v>944</v>
      </c>
      <c r="AN161" s="37" t="s">
        <v>64</v>
      </c>
      <c r="AO161" s="23">
        <f t="shared" ca="1" si="32"/>
        <v>0</v>
      </c>
      <c r="AP161" s="1">
        <f t="shared" si="33"/>
        <v>1</v>
      </c>
      <c r="AQ161" s="1">
        <f t="shared" si="34"/>
        <v>1</v>
      </c>
      <c r="AR161" s="1">
        <f t="shared" si="35"/>
        <v>1</v>
      </c>
      <c r="AS161" s="15">
        <f t="shared" si="36"/>
        <v>1</v>
      </c>
    </row>
    <row r="162" spans="1:45">
      <c r="A162" t="str">
        <f>'Model output'!A161</f>
        <v>TCGA-EM-A22N</v>
      </c>
      <c r="B162" s="33">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9"/>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output'!G161)),AND(ISNUMBER(SEARCH("2",'Model output'!G161)),NOT(ISNUMBER(SEARCH("1 of 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output'!H161="","negative",IF(OR(ISNUMBER(SEARCH("lymph node",'Model output'!H161)),ISNUMBER(SEARCH("gland",'Model output'!H161)),ISNUMBER(SEARCH("lobe",'Model output'!H161)),ISNUMBER(SEARCH("isthmus",'Model output'!H161)),ISNUMBER(SEARCH("mediastinum",'Model output'!H161)),ISNUMBER(SEARCH("Not mentioned",'Model output'!H161)), ISNUMBER(SEARCH("Not applicable",'Model output'!H161)), ISNUMBER(SEARCH("paratracheal",'Model output'!H161)),ISNUMBER(SEARCH("fibroadipose tissue",'Model output'!H161)),ISNUMBER(SEARCH("thyroid node",'Model output'!H161)),ISNUMBER(SEARCH("skeletal muscle",'Model output'!H161)),ISNUMBER(SEARCH("right",'Model output'!H161)),ISNUMBER(SEARCH("left",'Model output'!H161)),ISNUMBER(SEARCH("Not specified",'Model output'!H161))),"negative","positive"))</f>
        <v>negative</v>
      </c>
      <c r="I162">
        <f>IF(OR('Model output'!I161="",'Model output'!I161="Not answered",'Model output'!I161="Not mentioned"),"",IF(ISNUMBER('Model output'!I161),'Model output'!I161,1))</f>
        <v>2</v>
      </c>
      <c r="J162">
        <f>IF(OR('Model output'!J161="",'Model output'!J161="Not answered",'Model output'!J161="Not mentioned"),"",IF(AND(ISNUMBER('Model output'!J161),'Model output'!J161&lt;=I162),'Model output'!J161,IF(AND(ISNUMBER('Model output'!J161), 'Model output'!J161&gt;=DATE(2024,1,1)), MIN(DAY('Model output'!J161), MONTH('Model output'!J161), YEAR('Model output'!J161)), IF(ISNUMBER(SEARCH("0/",'Model output'!J161)),0,IF(ISNUMBER(SEARCH("/",'Model output'!J161)), VALUE(LEFT('Model output'!J161, SEARCH("/",'Model output'!J161)-1)),1)))))</f>
        <v>0</v>
      </c>
      <c r="K162" t="str" cm="1">
        <f t="array" ref="K162">IF(COUNT(FIND({0,1,2,3,4,5,6,7,8,9},'Model output'!K161))&gt;0,'Model output'!K161,"")</f>
        <v/>
      </c>
      <c r="L162" s="8" t="str">
        <f t="shared" si="25"/>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v>
      </c>
      <c r="P162" t="str">
        <f>IF('Model output'!N161="","",'Model output'!N161)</f>
        <v>2.0cm</v>
      </c>
      <c r="Q162" t="str">
        <f t="shared" si="26"/>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 ""))</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7" t="str">
        <f>IF('Model output'!S161="","",'Model output'!S161)</f>
        <v>Not identified</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1" t="str">
        <f>IF(OR('Model output'!V161="", 'Model output'!V161="No", AND(ISERROR(SEARCH("Positive",'Model output'!V161)), ISNUMBER(SEARCH("Negative",'Model output'!V161))), AND(ISNUMBER(SEARCH("Uninvolved",'Model output'!V161)),NOT(ISNUMBER(SEARCH("margins involved",'Model output'!V161)))), ISNUMBER(SEARCH("not involved",'Model output'!V161)), ISNUMBER(SEARCH("None",'Model output'!V161)), ISNUMBER(SEARCH("Free",'Model output'!V161)), ISNUMBER(SEARCH("1 mm",'Model output'!V161)), ISNUMBER(SEARCH("0.1 CM",'Model output'!V161)), ISNUMBER(SEARCH("less than 0.2 mm",'Model output'!V161)), ISNUMBER(SEARCH("less than 0.5 mm",'Model output'!V161)), ISNUMBER(SEARCH("less than 1.0 mm",'Model output'!V161)), ISNUMBER(SEARCH("noted very close",'Model output'!V161)), ISNUMBER(SEARCH("abut",'Model output'!V161)), ISNUMBER(SEARCH("not mentioned",'Model output'!V161)), ISNUMBER(SEARCH("Cannot be assessed",'Model output'!V161)), ISNUMBER(SEARCH("Lymphocyte invasion - present",'Model output'!V161))), "negative", "positive")</f>
        <v>negative</v>
      </c>
      <c r="AE162" s="35"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6" t="str">
        <f t="shared" si="27"/>
        <v>1b</v>
      </c>
      <c r="AG162" s="36" t="str">
        <f t="shared" si="28"/>
        <v>0</v>
      </c>
      <c r="AH162" s="36" t="str">
        <f t="shared" si="30"/>
        <v>0</v>
      </c>
      <c r="AI162" s="37" t="str">
        <f t="shared" si="31"/>
        <v>I</v>
      </c>
      <c r="AJ162" s="38" t="s">
        <v>709</v>
      </c>
      <c r="AK162" s="37" t="s">
        <v>940</v>
      </c>
      <c r="AL162" s="37" t="s">
        <v>941</v>
      </c>
      <c r="AM162" s="37" t="s">
        <v>944</v>
      </c>
      <c r="AN162" s="37" t="s">
        <v>64</v>
      </c>
      <c r="AO162" s="23">
        <f t="shared" ca="1" si="32"/>
        <v>1</v>
      </c>
      <c r="AP162" s="1">
        <f t="shared" si="33"/>
        <v>1</v>
      </c>
      <c r="AQ162" s="1">
        <f t="shared" si="34"/>
        <v>1</v>
      </c>
      <c r="AR162" s="1">
        <f t="shared" si="35"/>
        <v>1</v>
      </c>
      <c r="AS162" s="15">
        <f t="shared" si="36"/>
        <v>1</v>
      </c>
    </row>
    <row r="163" spans="1:45">
      <c r="A163" t="str">
        <f>'Model output'!A162</f>
        <v>TCGA-EM-A22O</v>
      </c>
      <c r="B163" s="33">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0</v>
      </c>
      <c r="F163" t="str">
        <f t="shared" si="29"/>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output'!G162)),AND(ISNUMBER(SEARCH("2",'Model output'!G162)),NOT(ISNUMBER(SEARCH("1 of 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output'!H162="","negative",IF(OR(ISNUMBER(SEARCH("lymph node",'Model output'!H162)),ISNUMBER(SEARCH("gland",'Model output'!H162)),ISNUMBER(SEARCH("lobe",'Model output'!H162)),ISNUMBER(SEARCH("isthmus",'Model output'!H162)),ISNUMBER(SEARCH("mediastinum",'Model output'!H162)),ISNUMBER(SEARCH("Not mentioned",'Model output'!H162)), ISNUMBER(SEARCH("Not applicable",'Model output'!H162)), ISNUMBER(SEARCH("paratracheal",'Model output'!H162)),ISNUMBER(SEARCH("fibroadipose tissue",'Model output'!H162)),ISNUMBER(SEARCH("thyroid node",'Model output'!H162)),ISNUMBER(SEARCH("skeletal muscle",'Model output'!H162)),ISNUMBER(SEARCH("right",'Model output'!H162)),ISNUMBER(SEARCH("left",'Model output'!H162)),ISNUMBER(SEARCH("Not specified",'Model output'!H162))),"negative","positive"))</f>
        <v>negative</v>
      </c>
      <c r="I163">
        <f>IF(OR('Model output'!I162="",'Model output'!I162="Not answered",'Model output'!I162="Not mentioned"),"",IF(ISNUMBER('Model output'!I162),'Model output'!I162,1))</f>
        <v>1</v>
      </c>
      <c r="J163">
        <f>IF(OR('Model output'!J162="",'Model output'!J162="Not answered",'Model output'!J162="Not mentioned"),"",IF(AND(ISNUMBER('Model output'!J162),'Model output'!J162&lt;=I163),'Model output'!J162,IF(AND(ISNUMBER('Model output'!J162), 'Model output'!J162&gt;=DATE(2024,1,1)), MIN(DAY('Model output'!J162), MONTH('Model output'!J162), YEAR('Model output'!J162)), IF(ISNUMBER(SEARCH("0/",'Model output'!J162)),0,IF(ISNUMBER(SEARCH("/",'Model output'!J162)), VALUE(LEFT('Model output'!J162, SEARCH("/",'Model output'!J162)-1)),1)))))</f>
        <v>1</v>
      </c>
      <c r="K163" t="str" cm="1">
        <f t="array" ref="K163">IF(COUNT(FIND({0,1,2,3,4,5,6,7,8,9},'Model output'!K162))&gt;0,'Model output'!K162,"")</f>
        <v>1.0 cm</v>
      </c>
      <c r="L163" s="8" t="str">
        <f t="shared" si="25"/>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 carcinoma</v>
      </c>
      <c r="O163" t="str">
        <f>IF('Model output'!M162="","",'Model output'!M162)</f>
        <v>Angioinvasive and widely invasive classical variant with focal dedifferentiation (5%) and tall cell change (10%)</v>
      </c>
      <c r="P163" t="str">
        <f>IF('Model output'!N162="","",'Model output'!N162)</f>
        <v>6.6 cm</v>
      </c>
      <c r="Q163" t="str">
        <f t="shared" si="26"/>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 ""))</f>
        <v>Less than 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7" t="str">
        <f>IF('Model output'!S162="","",'Model output'!S162)</f>
        <v>Present, 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1" t="str">
        <f>IF(OR('Model output'!V162="", 'Model output'!V162="No", AND(ISERROR(SEARCH("Positive",'Model output'!V162)), ISNUMBER(SEARCH("Negative",'Model output'!V162))), AND(ISNUMBER(SEARCH("Uninvolved",'Model output'!V162)),NOT(ISNUMBER(SEARCH("margins involved",'Model output'!V162)))), ISNUMBER(SEARCH("not involved",'Model output'!V162)), ISNUMBER(SEARCH("None",'Model output'!V162)), ISNUMBER(SEARCH("Free",'Model output'!V162)), ISNUMBER(SEARCH("1 mm",'Model output'!V162)), ISNUMBER(SEARCH("0.1 CM",'Model output'!V162)), ISNUMBER(SEARCH("less than 0.2 mm",'Model output'!V162)), ISNUMBER(SEARCH("less than 0.5 mm",'Model output'!V162)), ISNUMBER(SEARCH("less than 1.0 mm",'Model output'!V162)), ISNUMBER(SEARCH("noted very close",'Model output'!V162)), ISNUMBER(SEARCH("abut",'Model output'!V162)), ISNUMBER(SEARCH("not mentioned",'Model output'!V162)), ISNUMBER(SEARCH("Cannot be assessed",'Model output'!V162)), ISNUMBER(SEARCH("Lymphocyte invasion - present",'Model output'!V162))), "negative", "positive")</f>
        <v>positive</v>
      </c>
      <c r="AE163" s="35"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6" t="str">
        <f t="shared" si="27"/>
        <v>3b</v>
      </c>
      <c r="AG163" s="36" t="str">
        <f t="shared" si="28"/>
        <v>1a</v>
      </c>
      <c r="AH163" s="36" t="str">
        <f t="shared" si="30"/>
        <v>0</v>
      </c>
      <c r="AI163" s="37" t="str">
        <f t="shared" si="31"/>
        <v>II</v>
      </c>
      <c r="AJ163" s="38" t="s">
        <v>707</v>
      </c>
      <c r="AK163" s="37" t="s">
        <v>946</v>
      </c>
      <c r="AL163" s="37" t="s">
        <v>615</v>
      </c>
      <c r="AM163" s="37" t="s">
        <v>944</v>
      </c>
      <c r="AN163" s="37" t="s">
        <v>947</v>
      </c>
      <c r="AO163" s="23">
        <f t="shared" si="32"/>
        <v>1</v>
      </c>
      <c r="AP163" s="1">
        <f t="shared" si="33"/>
        <v>0</v>
      </c>
      <c r="AQ163" s="1">
        <f t="shared" si="34"/>
        <v>1</v>
      </c>
      <c r="AR163" s="1">
        <f t="shared" si="35"/>
        <v>1</v>
      </c>
      <c r="AS163" s="15">
        <f t="shared" si="36"/>
        <v>0</v>
      </c>
    </row>
    <row r="164" spans="1:45">
      <c r="A164" t="str">
        <f>'Model output'!A163</f>
        <v>TCGA-EM-A22P</v>
      </c>
      <c r="B164" s="33">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9"/>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output'!G163)),AND(ISNUMBER(SEARCH("2",'Model output'!G163)),NOT(ISNUMBER(SEARCH("1 of 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
      </c>
      <c r="H164" t="str">
        <f>IF('Model output'!H163="","negative",IF(OR(ISNUMBER(SEARCH("lymph node",'Model output'!H163)),ISNUMBER(SEARCH("gland",'Model output'!H163)),ISNUMBER(SEARCH("lobe",'Model output'!H163)),ISNUMBER(SEARCH("isthmus",'Model output'!H163)),ISNUMBER(SEARCH("mediastinum",'Model output'!H163)),ISNUMBER(SEARCH("Not mentioned",'Model output'!H163)), ISNUMBER(SEARCH("Not applicable",'Model output'!H163)), ISNUMBER(SEARCH("paratracheal",'Model output'!H163)),ISNUMBER(SEARCH("fibroadipose tissue",'Model output'!H163)),ISNUMBER(SEARCH("thyroid node",'Model output'!H163)),ISNUMBER(SEARCH("skeletal muscle",'Model output'!H163)),ISNUMBER(SEARCH("right",'Model output'!H163)),ISNUMBER(SEARCH("left",'Model output'!H163)),ISNUMBER(SEARCH("Not specified",'Model output'!H163))),"negative","positive"))</f>
        <v>negative</v>
      </c>
      <c r="I164">
        <f>IF(OR('Model output'!I163="",'Model output'!I163="Not answered",'Model output'!I163="Not mentioned"),"",IF(ISNUMBER('Model output'!I163),'Model output'!I163,1))</f>
        <v>28</v>
      </c>
      <c r="J164">
        <f>IF(OR('Model output'!J163="",'Model output'!J163="Not answered",'Model output'!J163="Not mentioned"),"",IF(AND(ISNUMBER('Model output'!J163),'Model output'!J163&lt;=I164),'Model output'!J163,IF(AND(ISNUMBER('Model output'!J163), 'Model output'!J163&gt;=DATE(2024,1,1)), MIN(DAY('Model output'!J163), MONTH('Model output'!J163), YEAR('Model output'!J163)), IF(ISNUMBER(SEARCH("0/",'Model output'!J163)),0,IF(ISNUMBER(SEARCH("/",'Model output'!J163)), VALUE(LEFT('Model output'!J163, SEARCH("/",'Model output'!J163)-1)),1)))))</f>
        <v>14</v>
      </c>
      <c r="K164" t="str" cm="1">
        <f t="array" ref="K164">IF(COUNT(FIND({0,1,2,3,4,5,6,7,8,9},'Model output'!K163))&gt;0,'Model output'!K163,"")</f>
        <v/>
      </c>
      <c r="L164" s="8" t="str">
        <f t="shared" si="25"/>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v>
      </c>
      <c r="O164" t="str">
        <f>IF('Model output'!M163="","",'Model output'!M163)</f>
        <v>classical (usual)</v>
      </c>
      <c r="P164" t="str">
        <f>IF('Model output'!N163="","",'Model output'!N163)</f>
        <v>1.2cm</v>
      </c>
      <c r="Q164" t="str">
        <f t="shared" si="26"/>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 ""))</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7" t="str">
        <f>IF('Model output'!S163="","",'Model output'!S163)</f>
        <v>Cannot be assessed</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1" t="str">
        <f>IF(OR('Model output'!V163="", 'Model output'!V163="No", AND(ISERROR(SEARCH("Positive",'Model output'!V163)), ISNUMBER(SEARCH("Negative",'Model output'!V163))), AND(ISNUMBER(SEARCH("Uninvolved",'Model output'!V163)),NOT(ISNUMBER(SEARCH("margins involved",'Model output'!V163)))), ISNUMBER(SEARCH("not involved",'Model output'!V163)), ISNUMBER(SEARCH("None",'Model output'!V163)), ISNUMBER(SEARCH("Free",'Model output'!V163)), ISNUMBER(SEARCH("1 mm",'Model output'!V163)), ISNUMBER(SEARCH("0.1 CM",'Model output'!V163)), ISNUMBER(SEARCH("less than 0.2 mm",'Model output'!V163)), ISNUMBER(SEARCH("less than 0.5 mm",'Model output'!V163)), ISNUMBER(SEARCH("less than 1.0 mm",'Model output'!V163)), ISNUMBER(SEARCH("noted very close",'Model output'!V163)), ISNUMBER(SEARCH("abut",'Model output'!V163)), ISNUMBER(SEARCH("not mentioned",'Model output'!V163)), ISNUMBER(SEARCH("Cannot be assessed",'Model output'!V163)), ISNUMBER(SEARCH("Lymphocyte invasion - present",'Model output'!V163))), "negative", "positive")</f>
        <v>positive</v>
      </c>
      <c r="AE164" s="35"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6" t="str">
        <f t="shared" si="27"/>
        <v>1b</v>
      </c>
      <c r="AG164" s="36" t="str">
        <f t="shared" si="28"/>
        <v>1a</v>
      </c>
      <c r="AH164" s="36" t="str">
        <f t="shared" si="30"/>
        <v>0</v>
      </c>
      <c r="AI164" s="37" t="str">
        <f t="shared" si="31"/>
        <v>II</v>
      </c>
      <c r="AJ164" s="38" t="s">
        <v>707</v>
      </c>
      <c r="AK164" s="37" t="s">
        <v>940</v>
      </c>
      <c r="AL164" s="37" t="s">
        <v>940</v>
      </c>
      <c r="AM164" s="37" t="s">
        <v>944</v>
      </c>
      <c r="AN164" s="37" t="s">
        <v>942</v>
      </c>
      <c r="AO164" s="23">
        <f t="shared" si="32"/>
        <v>1</v>
      </c>
      <c r="AP164" s="1">
        <f t="shared" si="33"/>
        <v>1</v>
      </c>
      <c r="AQ164" s="1">
        <f t="shared" si="34"/>
        <v>0</v>
      </c>
      <c r="AR164" s="1">
        <f t="shared" si="35"/>
        <v>1</v>
      </c>
      <c r="AS164" s="15">
        <f t="shared" si="36"/>
        <v>1</v>
      </c>
    </row>
    <row r="165" spans="1:45">
      <c r="A165" t="str">
        <f>'Model output'!A164</f>
        <v>TCGA-EM-A22Q</v>
      </c>
      <c r="B165" s="33">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9"/>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output'!G164)),AND(ISNUMBER(SEARCH("2",'Model output'!G164)),NOT(ISNUMBER(SEARCH("1 of 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output'!H164="","negative",IF(OR(ISNUMBER(SEARCH("lymph node",'Model output'!H164)),ISNUMBER(SEARCH("gland",'Model output'!H164)),ISNUMBER(SEARCH("lobe",'Model output'!H164)),ISNUMBER(SEARCH("isthmus",'Model output'!H164)),ISNUMBER(SEARCH("mediastinum",'Model output'!H164)),ISNUMBER(SEARCH("Not mentioned",'Model output'!H164)), ISNUMBER(SEARCH("Not applicable",'Model output'!H164)), ISNUMBER(SEARCH("paratracheal",'Model output'!H164)),ISNUMBER(SEARCH("fibroadipose tissue",'Model output'!H164)),ISNUMBER(SEARCH("thyroid node",'Model output'!H164)),ISNUMBER(SEARCH("skeletal muscle",'Model output'!H164)),ISNUMBER(SEARCH("right",'Model output'!H164)),ISNUMBER(SEARCH("left",'Model output'!H164)),ISNUMBER(SEARCH("Not specified",'Model output'!H164))),"negative","positive"))</f>
        <v>negative</v>
      </c>
      <c r="I165">
        <f>IF(OR('Model output'!I164="",'Model output'!I164="Not answered",'Model output'!I164="Not mentioned"),"",IF(ISNUMBER('Model output'!I164),'Model output'!I164,1))</f>
        <v>9</v>
      </c>
      <c r="J165">
        <f>IF(OR('Model output'!J164="",'Model output'!J164="Not answered",'Model output'!J164="Not mentioned"),"",IF(AND(ISNUMBER('Model output'!J164),'Model output'!J164&lt;=I165),'Model output'!J164,IF(AND(ISNUMBER('Model output'!J164), 'Model output'!J164&gt;=DATE(2024,1,1)), MIN(DAY('Model output'!J164), MONTH('Model output'!J164), YEAR('Model output'!J164)), IF(ISNUMBER(SEARCH("0/",'Model output'!J164)),0,IF(ISNUMBER(SEARCH("/",'Model output'!J164)), VALUE(LEFT('Model output'!J164, SEARCH("/",'Model output'!J164)-1)),1)))))</f>
        <v>0</v>
      </c>
      <c r="K165" t="str" cm="1">
        <f t="array" ref="K165">IF(COUNT(FIND({0,1,2,3,4,5,6,7,8,9},'Model output'!K164))&gt;0,'Model output'!K164,"")</f>
        <v/>
      </c>
      <c r="L165" s="8" t="str">
        <f t="shared" si="25"/>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5.4cm</v>
      </c>
      <c r="Q165" t="str">
        <f t="shared" si="26"/>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 ""))</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7" t="str">
        <f>IF('Model output'!S164="","",'Model output'!S164)</f>
        <v>Not identified</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1" t="str">
        <f>IF(OR('Model output'!V164="", 'Model output'!V164="No", AND(ISERROR(SEARCH("Positive",'Model output'!V164)), ISNUMBER(SEARCH("Negative",'Model output'!V164))), AND(ISNUMBER(SEARCH("Uninvolved",'Model output'!V164)),NOT(ISNUMBER(SEARCH("margins involved",'Model output'!V164)))), ISNUMBER(SEARCH("not involved",'Model output'!V164)), ISNUMBER(SEARCH("None",'Model output'!V164)), ISNUMBER(SEARCH("Free",'Model output'!V164)), ISNUMBER(SEARCH("1 mm",'Model output'!V164)), ISNUMBER(SEARCH("0.1 CM",'Model output'!V164)), ISNUMBER(SEARCH("less than 0.2 mm",'Model output'!V164)), ISNUMBER(SEARCH("less than 0.5 mm",'Model output'!V164)), ISNUMBER(SEARCH("less than 1.0 mm",'Model output'!V164)), ISNUMBER(SEARCH("noted very close",'Model output'!V164)), ISNUMBER(SEARCH("abut",'Model output'!V164)), ISNUMBER(SEARCH("not mentioned",'Model output'!V164)), ISNUMBER(SEARCH("Cannot be assessed",'Model output'!V164)), ISNUMBER(SEARCH("Lymphocyte invasion - present",'Model output'!V164))), "negative", "positive")</f>
        <v>negative</v>
      </c>
      <c r="AE165" s="35"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6" t="str">
        <f t="shared" si="27"/>
        <v>3a</v>
      </c>
      <c r="AG165" s="36" t="str">
        <f t="shared" si="28"/>
        <v>0</v>
      </c>
      <c r="AH165" s="36" t="str">
        <f t="shared" si="30"/>
        <v>0</v>
      </c>
      <c r="AI165" s="37" t="str">
        <f t="shared" si="31"/>
        <v>I</v>
      </c>
      <c r="AJ165" s="38" t="s">
        <v>709</v>
      </c>
      <c r="AK165" s="37" t="s">
        <v>945</v>
      </c>
      <c r="AL165" s="37" t="s">
        <v>941</v>
      </c>
      <c r="AM165" s="37" t="s">
        <v>944</v>
      </c>
      <c r="AN165" s="37" t="s">
        <v>64</v>
      </c>
      <c r="AO165" s="23">
        <f t="shared" ca="1" si="32"/>
        <v>1</v>
      </c>
      <c r="AP165" s="1">
        <f t="shared" si="33"/>
        <v>1</v>
      </c>
      <c r="AQ165" s="1">
        <f t="shared" si="34"/>
        <v>1</v>
      </c>
      <c r="AR165" s="1">
        <f t="shared" si="35"/>
        <v>1</v>
      </c>
      <c r="AS165" s="15">
        <f t="shared" si="36"/>
        <v>1</v>
      </c>
    </row>
    <row r="166" spans="1:45">
      <c r="A166" t="str">
        <f>'Model output'!A165</f>
        <v>TCGA-EM-A2CJ</v>
      </c>
      <c r="B166" s="33">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9"/>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output'!G165)),AND(ISNUMBER(SEARCH("2",'Model output'!G165)),NOT(ISNUMBER(SEARCH("1 of 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output'!H165="","negative",IF(OR(ISNUMBER(SEARCH("lymph node",'Model output'!H165)),ISNUMBER(SEARCH("gland",'Model output'!H165)),ISNUMBER(SEARCH("lobe",'Model output'!H165)),ISNUMBER(SEARCH("isthmus",'Model output'!H165)),ISNUMBER(SEARCH("mediastinum",'Model output'!H165)),ISNUMBER(SEARCH("Not mentioned",'Model output'!H165)), ISNUMBER(SEARCH("Not applicable",'Model output'!H165)), ISNUMBER(SEARCH("paratracheal",'Model output'!H165)),ISNUMBER(SEARCH("fibroadipose tissue",'Model output'!H165)),ISNUMBER(SEARCH("thyroid node",'Model output'!H165)),ISNUMBER(SEARCH("skeletal muscle",'Model output'!H165)),ISNUMBER(SEARCH("right",'Model output'!H165)),ISNUMBER(SEARCH("left",'Model output'!H165)),ISNUMBER(SEARCH("Not specified",'Model output'!H165))),"negative","positive"))</f>
        <v>negative</v>
      </c>
      <c r="I166">
        <f>IF(OR('Model output'!I165="",'Model output'!I165="Not answered",'Model output'!I165="Not mentioned"),"",IF(ISNUMBER('Model output'!I165),'Model output'!I165,1))</f>
        <v>0</v>
      </c>
      <c r="J166">
        <f>IF(OR('Model output'!J165="",'Model output'!J165="Not answered",'Model output'!J165="Not mentioned"),"",IF(AND(ISNUMBER('Model output'!J165),'Model output'!J165&lt;=I166),'Model output'!J165,IF(AND(ISNUMBER('Model output'!J165), 'Model output'!J165&gt;=DATE(2024,1,1)), MIN(DAY('Model output'!J165), MONTH('Model output'!J165), YEAR('Model output'!J165)), IF(ISNUMBER(SEARCH("0/",'Model output'!J165)),0,IF(ISNUMBER(SEARCH("/",'Model output'!J165)), VALUE(LEFT('Model output'!J165, SEARCH("/",'Model output'!J165)-1)),1)))))</f>
        <v>0</v>
      </c>
      <c r="K166" t="str" cm="1">
        <f t="array" ref="K166">IF(COUNT(FIND({0,1,2,3,4,5,6,7,8,9},'Model output'!K165))&gt;0,'Model output'!K165,"")</f>
        <v/>
      </c>
      <c r="L166" s="8" t="str">
        <f t="shared" si="25"/>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
      </c>
      <c r="P166" t="str">
        <f>IF('Model output'!N165="","",'Model output'!N165)</f>
        <v>1.2cm</v>
      </c>
      <c r="Q166" t="str">
        <f t="shared" si="26"/>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 ""))</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7" t="str">
        <f>IF('Model output'!S165="","",'Model output'!S165)</f>
        <v>Not identified</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1" t="str">
        <f>IF(OR('Model output'!V165="", 'Model output'!V165="No", AND(ISERROR(SEARCH("Positive",'Model output'!V165)), ISNUMBER(SEARCH("Negative",'Model output'!V165))), AND(ISNUMBER(SEARCH("Uninvolved",'Model output'!V165)),NOT(ISNUMBER(SEARCH("margins involved",'Model output'!V165)))), ISNUMBER(SEARCH("not involved",'Model output'!V165)), ISNUMBER(SEARCH("None",'Model output'!V165)), ISNUMBER(SEARCH("Free",'Model output'!V165)), ISNUMBER(SEARCH("1 mm",'Model output'!V165)), ISNUMBER(SEARCH("0.1 CM",'Model output'!V165)), ISNUMBER(SEARCH("less than 0.2 mm",'Model output'!V165)), ISNUMBER(SEARCH("less than 0.5 mm",'Model output'!V165)), ISNUMBER(SEARCH("less than 1.0 mm",'Model output'!V165)), ISNUMBER(SEARCH("noted very close",'Model output'!V165)), ISNUMBER(SEARCH("abut",'Model output'!V165)), ISNUMBER(SEARCH("not mentioned",'Model output'!V165)), ISNUMBER(SEARCH("Cannot be assessed",'Model output'!V165)), ISNUMBER(SEARCH("Lymphocyte invasion - present",'Model output'!V165))), "negative", "positive")</f>
        <v>negative</v>
      </c>
      <c r="AE166" s="35"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6" t="str">
        <f t="shared" si="27"/>
        <v>1b</v>
      </c>
      <c r="AG166" s="36" t="str">
        <f t="shared" si="28"/>
        <v>0</v>
      </c>
      <c r="AH166" s="36" t="str">
        <f t="shared" si="30"/>
        <v>0</v>
      </c>
      <c r="AI166" s="37" t="str">
        <f t="shared" si="31"/>
        <v>I</v>
      </c>
      <c r="AJ166" s="38" t="s">
        <v>709</v>
      </c>
      <c r="AK166" s="37" t="s">
        <v>940</v>
      </c>
      <c r="AL166" s="37" t="s">
        <v>944</v>
      </c>
      <c r="AM166" s="37" t="s">
        <v>944</v>
      </c>
      <c r="AN166" s="37" t="s">
        <v>64</v>
      </c>
      <c r="AO166" s="23">
        <f t="shared" ca="1" si="32"/>
        <v>1</v>
      </c>
      <c r="AP166" s="1">
        <f t="shared" si="33"/>
        <v>1</v>
      </c>
      <c r="AQ166" s="1">
        <f t="shared" si="34"/>
        <v>1</v>
      </c>
      <c r="AR166" s="1">
        <f t="shared" si="35"/>
        <v>1</v>
      </c>
      <c r="AS166" s="15">
        <f t="shared" si="36"/>
        <v>1</v>
      </c>
    </row>
    <row r="167" spans="1:45">
      <c r="A167" t="str">
        <f>'Model output'!A166</f>
        <v>TCGA-EM-A2CK</v>
      </c>
      <c r="B167" s="33">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0</v>
      </c>
      <c r="F167" t="str">
        <f t="shared" si="29"/>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output'!G166)),AND(ISNUMBER(SEARCH("2",'Model output'!G166)),NOT(ISNUMBER(SEARCH("1 of 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output'!H166="","negative",IF(OR(ISNUMBER(SEARCH("lymph node",'Model output'!H166)),ISNUMBER(SEARCH("gland",'Model output'!H166)),ISNUMBER(SEARCH("lobe",'Model output'!H166)),ISNUMBER(SEARCH("isthmus",'Model output'!H166)),ISNUMBER(SEARCH("mediastinum",'Model output'!H166)),ISNUMBER(SEARCH("Not mentioned",'Model output'!H166)), ISNUMBER(SEARCH("Not applicable",'Model output'!H166)), ISNUMBER(SEARCH("paratracheal",'Model output'!H166)),ISNUMBER(SEARCH("fibroadipose tissue",'Model output'!H166)),ISNUMBER(SEARCH("thyroid node",'Model output'!H166)),ISNUMBER(SEARCH("skeletal muscle",'Model output'!H166)),ISNUMBER(SEARCH("right",'Model output'!H166)),ISNUMBER(SEARCH("left",'Model output'!H166)),ISNUMBER(SEARCH("Not specified",'Model output'!H166))),"negative","positive"))</f>
        <v>negative</v>
      </c>
      <c r="I167">
        <f>IF(OR('Model output'!I166="",'Model output'!I166="Not answered",'Model output'!I166="Not mentioned"),"",IF(ISNUMBER('Model output'!I166),'Model output'!I166,1))</f>
        <v>25</v>
      </c>
      <c r="J167">
        <f>IF(OR('Model output'!J166="",'Model output'!J166="Not answered",'Model output'!J166="Not mentioned"),"",IF(AND(ISNUMBER('Model output'!J166),'Model output'!J166&lt;=I167),'Model output'!J166,IF(AND(ISNUMBER('Model output'!J166), 'Model output'!J166&gt;=DATE(2024,1,1)), MIN(DAY('Model output'!J166), MONTH('Model output'!J166), YEAR('Model output'!J166)), IF(ISNUMBER(SEARCH("0/",'Model output'!J166)),0,IF(ISNUMBER(SEARCH("/",'Model output'!J166)), VALUE(LEFT('Model output'!J166, SEARCH("/",'Model output'!J166)-1)),1)))))</f>
        <v>6</v>
      </c>
      <c r="K167" t="str" cm="1">
        <f t="array" ref="K167">IF(COUNT(FIND({0,1,2,3,4,5,6,7,8,9},'Model output'!K166))&gt;0,'Model output'!K166,"")</f>
        <v/>
      </c>
      <c r="L167" s="8" t="str">
        <f t="shared" si="25"/>
        <v/>
      </c>
      <c r="M167" t="str" cm="1">
        <f t="array" ref="M167">IF(L167="","",IF(ISNUMBER(SEARCH("cm",L167)),MAX(VALUE(SUBSTITUTE(_xlfn.FILTERXML("&lt;t&gt;&lt;s&gt;"&amp;SUBSTITUTE(L167,",","&lt;/s&gt;&lt;s&gt;")&amp;"&lt;/s&gt;&lt;/t&gt;","//s"),"cm",""))),MAX(VALUE(SUBSTITUTE(_xlfn.FILTERXML("&lt;t&gt;&lt;s&gt;"&amp;SUBSTITUTE(L167,",","&lt;/s&gt;&lt;s&gt;")&amp;"&lt;/s&gt;&lt;/t&gt;","//s"),"mm","")))/10))</f>
        <v/>
      </c>
      <c r="N167" t="str">
        <f>IF('Model output'!L166="","",'Model output'!L166)</f>
        <v>Papillary carcinoma, classical variant</v>
      </c>
      <c r="O167" t="str">
        <f>IF('Model output'!M166="","",'Model output'!M166)</f>
        <v>Not mentioned</v>
      </c>
      <c r="P167" t="str">
        <f>IF('Model output'!N166="","",'Model output'!N166)</f>
        <v>2.3 cm</v>
      </c>
      <c r="Q167" t="str">
        <f t="shared" si="26"/>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 ""))</f>
        <v>Not mentioned</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7" t="str">
        <f>IF('Model output'!S166="","",'Model output'!S166)</f>
        <v>Not identified</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1" t="str">
        <f>IF(OR('Model output'!V166="", 'Model output'!V166="No", AND(ISERROR(SEARCH("Positive",'Model output'!V166)), ISNUMBER(SEARCH("Negative",'Model output'!V166))), AND(ISNUMBER(SEARCH("Uninvolved",'Model output'!V166)),NOT(ISNUMBER(SEARCH("margins involved",'Model output'!V166)))), ISNUMBER(SEARCH("not involved",'Model output'!V166)), ISNUMBER(SEARCH("None",'Model output'!V166)), ISNUMBER(SEARCH("Free",'Model output'!V166)), ISNUMBER(SEARCH("1 mm",'Model output'!V166)), ISNUMBER(SEARCH("0.1 CM",'Model output'!V166)), ISNUMBER(SEARCH("less than 0.2 mm",'Model output'!V166)), ISNUMBER(SEARCH("less than 0.5 mm",'Model output'!V166)), ISNUMBER(SEARCH("less than 1.0 mm",'Model output'!V166)), ISNUMBER(SEARCH("noted very close",'Model output'!V166)), ISNUMBER(SEARCH("abut",'Model output'!V166)), ISNUMBER(SEARCH("not mentioned",'Model output'!V166)), ISNUMBER(SEARCH("Cannot be assessed",'Model output'!V166)), ISNUMBER(SEARCH("Lymphocyte invasion - present",'Model output'!V166))), "negative", "positive")</f>
        <v>negative</v>
      </c>
      <c r="AE167" s="35"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36" t="str">
        <f t="shared" si="27"/>
        <v>2</v>
      </c>
      <c r="AG167" s="36" t="str">
        <f t="shared" si="28"/>
        <v>1b</v>
      </c>
      <c r="AH167" s="36" t="str">
        <f t="shared" si="30"/>
        <v>0</v>
      </c>
      <c r="AI167" s="37" t="str">
        <f t="shared" si="31"/>
        <v>I</v>
      </c>
      <c r="AJ167" s="38" t="s">
        <v>710</v>
      </c>
      <c r="AK167" s="37" t="s">
        <v>943</v>
      </c>
      <c r="AL167" s="37" t="s">
        <v>940</v>
      </c>
      <c r="AM167" s="37" t="s">
        <v>944</v>
      </c>
      <c r="AN167" s="37" t="s">
        <v>64</v>
      </c>
      <c r="AO167" s="23">
        <f t="shared" ca="1" si="32"/>
        <v>1</v>
      </c>
      <c r="AP167" s="1">
        <f t="shared" si="33"/>
        <v>1</v>
      </c>
      <c r="AQ167" s="1">
        <f t="shared" si="34"/>
        <v>1</v>
      </c>
      <c r="AR167" s="1">
        <f t="shared" si="35"/>
        <v>1</v>
      </c>
      <c r="AS167" s="15">
        <f t="shared" si="36"/>
        <v>1</v>
      </c>
    </row>
    <row r="168" spans="1:45">
      <c r="A168" t="str">
        <f>'Model output'!A167</f>
        <v>TCGA-EM-A2CL</v>
      </c>
      <c r="B168" s="33">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9"/>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output'!G167)),AND(ISNUMBER(SEARCH("2",'Model output'!G167)),NOT(ISNUMBER(SEARCH("1 of 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output'!H167="","negative",IF(OR(ISNUMBER(SEARCH("lymph node",'Model output'!H167)),ISNUMBER(SEARCH("gland",'Model output'!H167)),ISNUMBER(SEARCH("lobe",'Model output'!H167)),ISNUMBER(SEARCH("isthmus",'Model output'!H167)),ISNUMBER(SEARCH("mediastinum",'Model output'!H167)),ISNUMBER(SEARCH("Not mentioned",'Model output'!H167)), ISNUMBER(SEARCH("Not applicable",'Model output'!H167)), ISNUMBER(SEARCH("paratracheal",'Model output'!H167)),ISNUMBER(SEARCH("fibroadipose tissue",'Model output'!H167)),ISNUMBER(SEARCH("thyroid node",'Model output'!H167)),ISNUMBER(SEARCH("skeletal muscle",'Model output'!H167)),ISNUMBER(SEARCH("right",'Model output'!H167)),ISNUMBER(SEARCH("left",'Model output'!H167)),ISNUMBER(SEARCH("Not specified",'Model output'!H167))),"negative","positive"))</f>
        <v>negative</v>
      </c>
      <c r="I168">
        <f>IF(OR('Model output'!I167="",'Model output'!I167="Not answered",'Model output'!I167="Not mentioned"),"",IF(ISNUMBER('Model output'!I167),'Model output'!I167,1))</f>
        <v>0</v>
      </c>
      <c r="J168">
        <f>IF(OR('Model output'!J167="",'Model output'!J167="Not answered",'Model output'!J167="Not mentioned"),"",IF(AND(ISNUMBER('Model output'!J167),'Model output'!J167&lt;=I168),'Model output'!J167,IF(AND(ISNUMBER('Model output'!J167), 'Model output'!J167&gt;=DATE(2024,1,1)), MIN(DAY('Model output'!J167), MONTH('Model output'!J167), YEAR('Model output'!J167)), IF(ISNUMBER(SEARCH("0/",'Model output'!J167)),0,IF(ISNUMBER(SEARCH("/",'Model output'!J167)), VALUE(LEFT('Model output'!J167, SEARCH("/",'Model output'!J167)-1)),1)))))</f>
        <v>0</v>
      </c>
      <c r="K168" t="str" cm="1">
        <f t="array" ref="K168">IF(COUNT(FIND({0,1,2,3,4,5,6,7,8,9},'Model output'!K167))&gt;0,'Model output'!K167,"")</f>
        <v/>
      </c>
      <c r="L168" s="8" t="str">
        <f t="shared" si="25"/>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 microcarcinoma (occult, small or microscopic) variant</v>
      </c>
      <c r="P168" t="str">
        <f>IF('Model output'!N167="","",'Model output'!N167)</f>
        <v>2.5cm</v>
      </c>
      <c r="Q168" t="str">
        <f t="shared" si="26"/>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 ""))</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7"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1" t="str">
        <f>IF(OR('Model output'!V167="", 'Model output'!V167="No", AND(ISERROR(SEARCH("Positive",'Model output'!V167)), ISNUMBER(SEARCH("Negative",'Model output'!V167))), AND(ISNUMBER(SEARCH("Uninvolved",'Model output'!V167)),NOT(ISNUMBER(SEARCH("margins involved",'Model output'!V167)))), ISNUMBER(SEARCH("not involved",'Model output'!V167)), ISNUMBER(SEARCH("None",'Model output'!V167)), ISNUMBER(SEARCH("Free",'Model output'!V167)), ISNUMBER(SEARCH("1 mm",'Model output'!V167)), ISNUMBER(SEARCH("0.1 CM",'Model output'!V167)), ISNUMBER(SEARCH("less than 0.2 mm",'Model output'!V167)), ISNUMBER(SEARCH("less than 0.5 mm",'Model output'!V167)), ISNUMBER(SEARCH("less than 1.0 mm",'Model output'!V167)), ISNUMBER(SEARCH("noted very close",'Model output'!V167)), ISNUMBER(SEARCH("abut",'Model output'!V167)), ISNUMBER(SEARCH("not mentioned",'Model output'!V167)), ISNUMBER(SEARCH("Cannot be assessed",'Model output'!V167)), ISNUMBER(SEARCH("Lymphocyte invasion - present",'Model output'!V167))), "negative", "positive")</f>
        <v>negative</v>
      </c>
      <c r="AE168" s="35"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6" t="str">
        <f t="shared" si="27"/>
        <v>2</v>
      </c>
      <c r="AG168" s="36" t="str">
        <f t="shared" si="28"/>
        <v>0</v>
      </c>
      <c r="AH168" s="36" t="str">
        <f t="shared" si="30"/>
        <v>0</v>
      </c>
      <c r="AI168" s="37" t="str">
        <f t="shared" si="31"/>
        <v>I</v>
      </c>
      <c r="AJ168" s="38" t="s">
        <v>709</v>
      </c>
      <c r="AK168" s="37" t="s">
        <v>943</v>
      </c>
      <c r="AL168" s="37" t="s">
        <v>944</v>
      </c>
      <c r="AM168" s="37" t="s">
        <v>944</v>
      </c>
      <c r="AN168" s="37" t="s">
        <v>64</v>
      </c>
      <c r="AO168" s="23">
        <f t="shared" ca="1" si="32"/>
        <v>1</v>
      </c>
      <c r="AP168" s="1">
        <f t="shared" si="33"/>
        <v>1</v>
      </c>
      <c r="AQ168" s="1">
        <f t="shared" si="34"/>
        <v>1</v>
      </c>
      <c r="AR168" s="1">
        <f t="shared" si="35"/>
        <v>1</v>
      </c>
      <c r="AS168" s="15">
        <f t="shared" si="36"/>
        <v>1</v>
      </c>
    </row>
    <row r="169" spans="1:45">
      <c r="A169" t="str">
        <f>'Model output'!A168</f>
        <v>TCGA-EM-A2CM</v>
      </c>
      <c r="B169" s="33">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29"/>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output'!G168)),AND(ISNUMBER(SEARCH("2",'Model output'!G168)),NOT(ISNUMBER(SEARCH("1 of 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output'!H168="","negative",IF(OR(ISNUMBER(SEARCH("lymph node",'Model output'!H168)),ISNUMBER(SEARCH("gland",'Model output'!H168)),ISNUMBER(SEARCH("lobe",'Model output'!H168)),ISNUMBER(SEARCH("isthmus",'Model output'!H168)),ISNUMBER(SEARCH("mediastinum",'Model output'!H168)),ISNUMBER(SEARCH("Not mentioned",'Model output'!H168)), ISNUMBER(SEARCH("Not applicable",'Model output'!H168)), ISNUMBER(SEARCH("paratracheal",'Model output'!H168)),ISNUMBER(SEARCH("fibroadipose tissue",'Model output'!H168)),ISNUMBER(SEARCH("thyroid node",'Model output'!H168)),ISNUMBER(SEARCH("skeletal muscle",'Model output'!H168)),ISNUMBER(SEARCH("right",'Model output'!H168)),ISNUMBER(SEARCH("left",'Model output'!H168)),ISNUMBER(SEARCH("Not specified",'Model output'!H168))),"negative","positive"))</f>
        <v>negative</v>
      </c>
      <c r="I169">
        <f>IF(OR('Model output'!I168="",'Model output'!I168="Not answered",'Model output'!I168="Not mentioned"),"",IF(ISNUMBER('Model output'!I168),'Model output'!I168,1))</f>
        <v>3</v>
      </c>
      <c r="J169">
        <f>IF(OR('Model output'!J168="",'Model output'!J168="Not answered",'Model output'!J168="Not mentioned"),"",IF(AND(ISNUMBER('Model output'!J168),'Model output'!J168&lt;=I169),'Model output'!J168,IF(AND(ISNUMBER('Model output'!J168), 'Model output'!J168&gt;=DATE(2024,1,1)), MIN(DAY('Model output'!J168), MONTH('Model output'!J168), YEAR('Model output'!J168)), IF(ISNUMBER(SEARCH("0/",'Model output'!J168)),0,IF(ISNUMBER(SEARCH("/",'Model output'!J168)), VALUE(LEFT('Model output'!J168, SEARCH("/",'Model output'!J168)-1)),1)))))</f>
        <v>0</v>
      </c>
      <c r="K169" t="str" cm="1">
        <f t="array" ref="K169">IF(COUNT(FIND({0,1,2,3,4,5,6,7,8,9},'Model output'!K168))&gt;0,'Model output'!K168,"")</f>
        <v/>
      </c>
      <c r="L169" s="8" t="str">
        <f t="shared" si="25"/>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Angioinvasive poorly differentiated thyroid carcinoma</v>
      </c>
      <c r="P169" t="str">
        <f>IF('Model output'!N168="","",'Model output'!N168)</f>
        <v>9.6cm</v>
      </c>
      <c r="Q169" t="str">
        <f t="shared" si="26"/>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 ""))</f>
        <v>less than 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7" t="str">
        <f>IF('Model output'!S168="","",'Model output'!S168)</f>
        <v>Not identified</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1" t="str">
        <f>IF(OR('Model output'!V168="", 'Model output'!V168="No", AND(ISERROR(SEARCH("Positive",'Model output'!V168)), ISNUMBER(SEARCH("Negative",'Model output'!V168))), AND(ISNUMBER(SEARCH("Uninvolved",'Model output'!V168)),NOT(ISNUMBER(SEARCH("margins involved",'Model output'!V168)))), ISNUMBER(SEARCH("not involved",'Model output'!V168)), ISNUMBER(SEARCH("None",'Model output'!V168)), ISNUMBER(SEARCH("Free",'Model output'!V168)), ISNUMBER(SEARCH("1 mm",'Model output'!V168)), ISNUMBER(SEARCH("0.1 CM",'Model output'!V168)), ISNUMBER(SEARCH("less than 0.2 mm",'Model output'!V168)), ISNUMBER(SEARCH("less than 0.5 mm",'Model output'!V168)), ISNUMBER(SEARCH("less than 1.0 mm",'Model output'!V168)), ISNUMBER(SEARCH("noted very close",'Model output'!V168)), ISNUMBER(SEARCH("abut",'Model output'!V168)), ISNUMBER(SEARCH("not mentioned",'Model output'!V168)), ISNUMBER(SEARCH("Cannot be assessed",'Model output'!V168)), ISNUMBER(SEARCH("Lymphocyte invasion - present",'Model output'!V168))), "negative", "positive")</f>
        <v>negative</v>
      </c>
      <c r="AE169" s="35"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6" t="str">
        <f t="shared" si="27"/>
        <v>3a</v>
      </c>
      <c r="AG169" s="36" t="str">
        <f t="shared" si="28"/>
        <v>0</v>
      </c>
      <c r="AH169" s="36" t="str">
        <f t="shared" si="30"/>
        <v>0</v>
      </c>
      <c r="AI169" s="37" t="str">
        <f t="shared" si="31"/>
        <v>II</v>
      </c>
      <c r="AJ169" s="38" t="s">
        <v>710</v>
      </c>
      <c r="AK169" s="37" t="s">
        <v>945</v>
      </c>
      <c r="AL169" s="37" t="s">
        <v>941</v>
      </c>
      <c r="AM169" s="37" t="s">
        <v>944</v>
      </c>
      <c r="AN169" s="37" t="s">
        <v>942</v>
      </c>
      <c r="AO169" s="23">
        <f t="shared" ca="1" si="32"/>
        <v>0</v>
      </c>
      <c r="AP169" s="1">
        <f t="shared" si="33"/>
        <v>1</v>
      </c>
      <c r="AQ169" s="1">
        <f t="shared" si="34"/>
        <v>1</v>
      </c>
      <c r="AR169" s="1">
        <f t="shared" si="35"/>
        <v>1</v>
      </c>
      <c r="AS169" s="15">
        <f t="shared" si="36"/>
        <v>1</v>
      </c>
    </row>
    <row r="170" spans="1:45">
      <c r="A170" t="str">
        <f>'Model output'!A169</f>
        <v>TCGA-EM-A2CO</v>
      </c>
      <c r="B170" s="33">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29"/>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output'!G169)),AND(ISNUMBER(SEARCH("2",'Model output'!G169)),NOT(ISNUMBER(SEARCH("1 of 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output'!H169="","negative",IF(OR(ISNUMBER(SEARCH("lymph node",'Model output'!H169)),ISNUMBER(SEARCH("gland",'Model output'!H169)),ISNUMBER(SEARCH("lobe",'Model output'!H169)),ISNUMBER(SEARCH("isthmus",'Model output'!H169)),ISNUMBER(SEARCH("mediastinum",'Model output'!H169)),ISNUMBER(SEARCH("Not mentioned",'Model output'!H169)), ISNUMBER(SEARCH("Not applicable",'Model output'!H169)), ISNUMBER(SEARCH("paratracheal",'Model output'!H169)),ISNUMBER(SEARCH("fibroadipose tissue",'Model output'!H169)),ISNUMBER(SEARCH("thyroid node",'Model output'!H169)),ISNUMBER(SEARCH("skeletal muscle",'Model output'!H169)),ISNUMBER(SEARCH("right",'Model output'!H169)),ISNUMBER(SEARCH("left",'Model output'!H169)),ISNUMBER(SEARCH("Not specified",'Model output'!H169))),"negative","positive"))</f>
        <v>negative</v>
      </c>
      <c r="I170">
        <f>IF(OR('Model output'!I169="",'Model output'!I169="Not answered",'Model output'!I169="Not mentioned"),"",IF(ISNUMBER('Model output'!I169),'Model output'!I169,1))</f>
        <v>0</v>
      </c>
      <c r="J170">
        <f>IF(OR('Model output'!J169="",'Model output'!J169="Not answered",'Model output'!J169="Not mentioned"),"",IF(AND(ISNUMBER('Model output'!J169),'Model output'!J169&lt;=I170),'Model output'!J169,IF(AND(ISNUMBER('Model output'!J169), 'Model output'!J169&gt;=DATE(2024,1,1)), MIN(DAY('Model output'!J169), MONTH('Model output'!J169), YEAR('Model output'!J169)), IF(ISNUMBER(SEARCH("0/",'Model output'!J169)),0,IF(ISNUMBER(SEARCH("/",'Model output'!J169)), VALUE(LEFT('Model output'!J169, SEARCH("/",'Model output'!J169)-1)),1)))))</f>
        <v>0</v>
      </c>
      <c r="K170" t="str" cm="1">
        <f t="array" ref="K170">IF(COUNT(FIND({0,1,2,3,4,5,6,7,8,9},'Model output'!K169))&gt;0,'Model output'!K169,"")</f>
        <v/>
      </c>
      <c r="L170" s="8" t="str">
        <f t="shared" si="25"/>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 oncocytic or oxyphilic variant</v>
      </c>
      <c r="O170" t="str">
        <f>IF('Model output'!M169="","",'Model output'!M169)</f>
        <v/>
      </c>
      <c r="P170" t="str">
        <f>IF('Model output'!N169="","",'Model output'!N169)</f>
        <v>2.9 cm</v>
      </c>
      <c r="Q170" t="str">
        <f t="shared" si="26"/>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 ""))</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7" t="str">
        <f>IF('Model output'!S169="","",'Model output'!S169)</f>
        <v>Not identified</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1" t="str">
        <f>IF(OR('Model output'!V169="", 'Model output'!V169="No", AND(ISERROR(SEARCH("Positive",'Model output'!V169)), ISNUMBER(SEARCH("Negative",'Model output'!V169))), AND(ISNUMBER(SEARCH("Uninvolved",'Model output'!V169)),NOT(ISNUMBER(SEARCH("margins involved",'Model output'!V169)))), ISNUMBER(SEARCH("not involved",'Model output'!V169)), ISNUMBER(SEARCH("None",'Model output'!V169)), ISNUMBER(SEARCH("Free",'Model output'!V169)), ISNUMBER(SEARCH("1 mm",'Model output'!V169)), ISNUMBER(SEARCH("0.1 CM",'Model output'!V169)), ISNUMBER(SEARCH("less than 0.2 mm",'Model output'!V169)), ISNUMBER(SEARCH("less than 0.5 mm",'Model output'!V169)), ISNUMBER(SEARCH("less than 1.0 mm",'Model output'!V169)), ISNUMBER(SEARCH("noted very close",'Model output'!V169)), ISNUMBER(SEARCH("abut",'Model output'!V169)), ISNUMBER(SEARCH("not mentioned",'Model output'!V169)), ISNUMBER(SEARCH("Cannot be assessed",'Model output'!V169)), ISNUMBER(SEARCH("Lymphocyte invasion - present",'Model output'!V169))), "negative", "positive")</f>
        <v>negative</v>
      </c>
      <c r="AE170" s="35"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6" t="str">
        <f t="shared" si="27"/>
        <v>2</v>
      </c>
      <c r="AG170" s="36" t="str">
        <f t="shared" si="28"/>
        <v>0</v>
      </c>
      <c r="AH170" s="36" t="str">
        <f t="shared" si="30"/>
        <v>0</v>
      </c>
      <c r="AI170" s="37" t="str">
        <f t="shared" si="31"/>
        <v>I</v>
      </c>
      <c r="AJ170" s="38" t="s">
        <v>709</v>
      </c>
      <c r="AK170" s="37" t="s">
        <v>943</v>
      </c>
      <c r="AL170" s="37" t="s">
        <v>944</v>
      </c>
      <c r="AM170" s="37" t="s">
        <v>944</v>
      </c>
      <c r="AN170" s="37" t="s">
        <v>64</v>
      </c>
      <c r="AO170" s="23">
        <f t="shared" ca="1" si="32"/>
        <v>1</v>
      </c>
      <c r="AP170" s="1">
        <f t="shared" si="33"/>
        <v>1</v>
      </c>
      <c r="AQ170" s="1">
        <f t="shared" si="34"/>
        <v>1</v>
      </c>
      <c r="AR170" s="1">
        <f t="shared" si="35"/>
        <v>1</v>
      </c>
      <c r="AS170" s="15">
        <f t="shared" si="36"/>
        <v>1</v>
      </c>
    </row>
    <row r="171" spans="1:45">
      <c r="A171" t="str">
        <f>'Model output'!A170</f>
        <v>TCGA-EM-A2CP</v>
      </c>
      <c r="B171" s="33">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29"/>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output'!G170)),AND(ISNUMBER(SEARCH("2",'Model output'!G170)),NOT(ISNUMBER(SEARCH("1 of 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output'!H170="","negative",IF(OR(ISNUMBER(SEARCH("lymph node",'Model output'!H170)),ISNUMBER(SEARCH("gland",'Model output'!H170)),ISNUMBER(SEARCH("lobe",'Model output'!H170)),ISNUMBER(SEARCH("isthmus",'Model output'!H170)),ISNUMBER(SEARCH("mediastinum",'Model output'!H170)),ISNUMBER(SEARCH("Not mentioned",'Model output'!H170)), ISNUMBER(SEARCH("Not applicable",'Model output'!H170)), ISNUMBER(SEARCH("paratracheal",'Model output'!H170)),ISNUMBER(SEARCH("fibroadipose tissue",'Model output'!H170)),ISNUMBER(SEARCH("thyroid node",'Model output'!H170)),ISNUMBER(SEARCH("skeletal muscle",'Model output'!H170)),ISNUMBER(SEARCH("right",'Model output'!H170)),ISNUMBER(SEARCH("left",'Model output'!H170)),ISNUMBER(SEARCH("Not specified",'Model output'!H170))),"negative","positive"))</f>
        <v>negative</v>
      </c>
      <c r="I171">
        <f>IF(OR('Model output'!I170="",'Model output'!I170="Not answered",'Model output'!I170="Not mentioned"),"",IF(ISNUMBER('Model output'!I170),'Model output'!I170,1))</f>
        <v>27</v>
      </c>
      <c r="J171">
        <f>IF(OR('Model output'!J170="",'Model output'!J170="Not answered",'Model output'!J170="Not mentioned"),"",IF(AND(ISNUMBER('Model output'!J170),'Model output'!J170&lt;=I171),'Model output'!J170,IF(AND(ISNUMBER('Model output'!J170), 'Model output'!J170&gt;=DATE(2024,1,1)), MIN(DAY('Model output'!J170), MONTH('Model output'!J170), YEAR('Model output'!J170)), IF(ISNUMBER(SEARCH("0/",'Model output'!J170)),0,IF(ISNUMBER(SEARCH("/",'Model output'!J170)), VALUE(LEFT('Model output'!J170, SEARCH("/",'Model output'!J170)-1)),1)))))</f>
        <v>0</v>
      </c>
      <c r="K171" t="str" cm="1">
        <f t="array" ref="K171">IF(COUNT(FIND({0,1,2,3,4,5,6,7,8,9},'Model output'!K170))&gt;0,'Model output'!K170,"")</f>
        <v/>
      </c>
      <c r="L171" s="8" t="str">
        <f t="shared" si="25"/>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3.2cm</v>
      </c>
      <c r="Q171" t="str">
        <f t="shared" si="26"/>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 ""))</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7"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1" t="str">
        <f>IF(OR('Model output'!V170="", 'Model output'!V170="No", AND(ISERROR(SEARCH("Positive",'Model output'!V170)), ISNUMBER(SEARCH("Negative",'Model output'!V170))), AND(ISNUMBER(SEARCH("Uninvolved",'Model output'!V170)),NOT(ISNUMBER(SEARCH("margins involved",'Model output'!V170)))), ISNUMBER(SEARCH("not involved",'Model output'!V170)), ISNUMBER(SEARCH("None",'Model output'!V170)), ISNUMBER(SEARCH("Free",'Model output'!V170)), ISNUMBER(SEARCH("1 mm",'Model output'!V170)), ISNUMBER(SEARCH("0.1 CM",'Model output'!V170)), ISNUMBER(SEARCH("less than 0.2 mm",'Model output'!V170)), ISNUMBER(SEARCH("less than 0.5 mm",'Model output'!V170)), ISNUMBER(SEARCH("less than 1.0 mm",'Model output'!V170)), ISNUMBER(SEARCH("noted very close",'Model output'!V170)), ISNUMBER(SEARCH("abut",'Model output'!V170)), ISNUMBER(SEARCH("not mentioned",'Model output'!V170)), ISNUMBER(SEARCH("Cannot be assessed",'Model output'!V170)), ISNUMBER(SEARCH("Lymphocyte invasion - present",'Model output'!V170))), "negative", "positive")</f>
        <v>negative</v>
      </c>
      <c r="AE171" s="35"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6" t="str">
        <f t="shared" si="27"/>
        <v>2</v>
      </c>
      <c r="AG171" s="36" t="str">
        <f t="shared" si="28"/>
        <v>0</v>
      </c>
      <c r="AH171" s="36" t="str">
        <f t="shared" si="30"/>
        <v>0</v>
      </c>
      <c r="AI171" s="37" t="str">
        <f t="shared" si="31"/>
        <v>I</v>
      </c>
      <c r="AJ171" s="38" t="s">
        <v>709</v>
      </c>
      <c r="AK171" s="37" t="s">
        <v>943</v>
      </c>
      <c r="AL171" s="37" t="s">
        <v>941</v>
      </c>
      <c r="AM171" s="37" t="s">
        <v>944</v>
      </c>
      <c r="AN171" s="37" t="s">
        <v>64</v>
      </c>
      <c r="AO171" s="23">
        <f t="shared" ca="1" si="32"/>
        <v>1</v>
      </c>
      <c r="AP171" s="1">
        <f t="shared" si="33"/>
        <v>1</v>
      </c>
      <c r="AQ171" s="1">
        <f t="shared" si="34"/>
        <v>1</v>
      </c>
      <c r="AR171" s="1">
        <f t="shared" si="35"/>
        <v>1</v>
      </c>
      <c r="AS171" s="15">
        <f t="shared" si="36"/>
        <v>1</v>
      </c>
    </row>
    <row r="172" spans="1:45">
      <c r="A172" t="str">
        <f>'Model output'!A171</f>
        <v>TCGA-EM-A2CQ</v>
      </c>
      <c r="B172" s="33">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29"/>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output'!G171)),AND(ISNUMBER(SEARCH("2",'Model output'!G171)),NOT(ISNUMBER(SEARCH("1 of 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
      </c>
      <c r="H172" t="str">
        <f>IF('Model output'!H171="","negative",IF(OR(ISNUMBER(SEARCH("lymph node",'Model output'!H171)),ISNUMBER(SEARCH("gland",'Model output'!H171)),ISNUMBER(SEARCH("lobe",'Model output'!H171)),ISNUMBER(SEARCH("isthmus",'Model output'!H171)),ISNUMBER(SEARCH("mediastinum",'Model output'!H171)),ISNUMBER(SEARCH("Not mentioned",'Model output'!H171)), ISNUMBER(SEARCH("Not applicable",'Model output'!H171)), ISNUMBER(SEARCH("paratracheal",'Model output'!H171)),ISNUMBER(SEARCH("fibroadipose tissue",'Model output'!H171)),ISNUMBER(SEARCH("thyroid node",'Model output'!H171)),ISNUMBER(SEARCH("skeletal muscle",'Model output'!H171)),ISNUMBER(SEARCH("right",'Model output'!H171)),ISNUMBER(SEARCH("left",'Model output'!H171)),ISNUMBER(SEARCH("Not specified",'Model output'!H171))),"negative","positive"))</f>
        <v>negative</v>
      </c>
      <c r="I172">
        <f>IF(OR('Model output'!I171="",'Model output'!I171="Not answered",'Model output'!I171="Not mentioned"),"",IF(ISNUMBER('Model output'!I171),'Model output'!I171,1))</f>
        <v>3</v>
      </c>
      <c r="J172">
        <f>IF(OR('Model output'!J171="",'Model output'!J171="Not answered",'Model output'!J171="Not mentioned"),"",IF(AND(ISNUMBER('Model output'!J171),'Model output'!J171&lt;=I172),'Model output'!J171,IF(AND(ISNUMBER('Model output'!J171), 'Model output'!J171&gt;=DATE(2024,1,1)), MIN(DAY('Model output'!J171), MONTH('Model output'!J171), YEAR('Model output'!J171)), IF(ISNUMBER(SEARCH("0/",'Model output'!J171)),0,IF(ISNUMBER(SEARCH("/",'Model output'!J171)), VALUE(LEFT('Model output'!J171, SEARCH("/",'Model output'!J171)-1)),1)))))</f>
        <v>1</v>
      </c>
      <c r="K172" t="str" cm="1">
        <f t="array" ref="K172">IF(COUNT(FIND({0,1,2,3,4,5,6,7,8,9},'Model output'!K171))&gt;0,'Model output'!K171,"")</f>
        <v/>
      </c>
      <c r="L172" s="8" t="str">
        <f t="shared" si="25"/>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1.8cm</v>
      </c>
      <c r="Q172" t="str">
        <f t="shared" si="26"/>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 ""))</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7" t="str">
        <f>IF('Model output'!S171="","",'Model output'!S171)</f>
        <v>Not identified</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1" t="str">
        <f>IF(OR('Model output'!V171="", 'Model output'!V171="No", AND(ISERROR(SEARCH("Positive",'Model output'!V171)), ISNUMBER(SEARCH("Negative",'Model output'!V171))), AND(ISNUMBER(SEARCH("Uninvolved",'Model output'!V171)),NOT(ISNUMBER(SEARCH("margins involved",'Model output'!V171)))), ISNUMBER(SEARCH("not involved",'Model output'!V171)), ISNUMBER(SEARCH("None",'Model output'!V171)), ISNUMBER(SEARCH("Free",'Model output'!V171)), ISNUMBER(SEARCH("1 mm",'Model output'!V171)), ISNUMBER(SEARCH("0.1 CM",'Model output'!V171)), ISNUMBER(SEARCH("less than 0.2 mm",'Model output'!V171)), ISNUMBER(SEARCH("less than 0.5 mm",'Model output'!V171)), ISNUMBER(SEARCH("less than 1.0 mm",'Model output'!V171)), ISNUMBER(SEARCH("noted very close",'Model output'!V171)), ISNUMBER(SEARCH("abut",'Model output'!V171)), ISNUMBER(SEARCH("not mentioned",'Model output'!V171)), ISNUMBER(SEARCH("Cannot be assessed",'Model output'!V171)), ISNUMBER(SEARCH("Lymphocyte invasion - present",'Model output'!V171))), "negative", "positive")</f>
        <v>negative</v>
      </c>
      <c r="AE172" s="35"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6" t="str">
        <f t="shared" si="27"/>
        <v>1b</v>
      </c>
      <c r="AG172" s="36" t="str">
        <f t="shared" si="28"/>
        <v>1a</v>
      </c>
      <c r="AH172" s="36" t="str">
        <f t="shared" si="30"/>
        <v>0</v>
      </c>
      <c r="AI172" s="37" t="str">
        <f t="shared" si="31"/>
        <v>I</v>
      </c>
      <c r="AJ172" s="38" t="s">
        <v>709</v>
      </c>
      <c r="AK172" s="37" t="s">
        <v>940</v>
      </c>
      <c r="AL172" s="37" t="s">
        <v>615</v>
      </c>
      <c r="AM172" s="37" t="s">
        <v>944</v>
      </c>
      <c r="AN172" s="37" t="s">
        <v>64</v>
      </c>
      <c r="AO172" s="23">
        <f t="shared" ca="1" si="32"/>
        <v>1</v>
      </c>
      <c r="AP172" s="1">
        <f t="shared" si="33"/>
        <v>1</v>
      </c>
      <c r="AQ172" s="1">
        <f t="shared" si="34"/>
        <v>1</v>
      </c>
      <c r="AR172" s="1">
        <f t="shared" si="35"/>
        <v>1</v>
      </c>
      <c r="AS172" s="15">
        <f t="shared" si="36"/>
        <v>1</v>
      </c>
    </row>
    <row r="173" spans="1:45">
      <c r="A173" t="str">
        <f>'Model output'!A172</f>
        <v>TCGA-EM-A2CS</v>
      </c>
      <c r="B173" s="33">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29"/>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output'!G172)),AND(ISNUMBER(SEARCH("2",'Model output'!G172)),NOT(ISNUMBER(SEARCH("1 of 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
      </c>
      <c r="H173" t="str">
        <f>IF('Model output'!H172="","negative",IF(OR(ISNUMBER(SEARCH("lymph node",'Model output'!H172)),ISNUMBER(SEARCH("gland",'Model output'!H172)),ISNUMBER(SEARCH("lobe",'Model output'!H172)),ISNUMBER(SEARCH("isthmus",'Model output'!H172)),ISNUMBER(SEARCH("mediastinum",'Model output'!H172)),ISNUMBER(SEARCH("Not mentioned",'Model output'!H172)), ISNUMBER(SEARCH("Not applicable",'Model output'!H172)), ISNUMBER(SEARCH("paratracheal",'Model output'!H172)),ISNUMBER(SEARCH("fibroadipose tissue",'Model output'!H172)),ISNUMBER(SEARCH("thyroid node",'Model output'!H172)),ISNUMBER(SEARCH("skeletal muscle",'Model output'!H172)),ISNUMBER(SEARCH("right",'Model output'!H172)),ISNUMBER(SEARCH("left",'Model output'!H172)),ISNUMBER(SEARCH("Not specified",'Model output'!H172))),"negative","positive"))</f>
        <v>negative</v>
      </c>
      <c r="I173">
        <f>IF(OR('Model output'!I172="",'Model output'!I172="Not answered",'Model output'!I172="Not mentioned"),"",IF(ISNUMBER('Model output'!I172),'Model output'!I172,1))</f>
        <v>49</v>
      </c>
      <c r="J173">
        <f>IF(OR('Model output'!J172="",'Model output'!J172="Not answered",'Model output'!J172="Not mentioned"),"",IF(AND(ISNUMBER('Model output'!J172),'Model output'!J172&lt;=I173),'Model output'!J172,IF(AND(ISNUMBER('Model output'!J172), 'Model output'!J172&gt;=DATE(2024,1,1)), MIN(DAY('Model output'!J172), MONTH('Model output'!J172), YEAR('Model output'!J172)), IF(ISNUMBER(SEARCH("0/",'Model output'!J172)),0,IF(ISNUMBER(SEARCH("/",'Model output'!J172)), VALUE(LEFT('Model output'!J172, SEARCH("/",'Model output'!J172)-1)),1)))))</f>
        <v>35</v>
      </c>
      <c r="K173" t="str" cm="1">
        <f t="array" ref="K173">IF(COUNT(FIND({0,1,2,3,4,5,6,7,8,9},'Model output'!K172))&gt;0,'Model output'!K172,"")</f>
        <v/>
      </c>
      <c r="L173" s="8" t="str">
        <f t="shared" si="25"/>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v>
      </c>
      <c r="O173" t="str">
        <f>IF('Model output'!M172="","",'Model output'!M172)</f>
        <v>classical (usual)</v>
      </c>
      <c r="P173" t="str">
        <f>IF('Model output'!N172="","",'Model output'!N172)</f>
        <v>6.3cm</v>
      </c>
      <c r="Q173" t="str">
        <f t="shared" si="26"/>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 ""))</f>
        <v>less than 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7" t="str">
        <f>IF('Model output'!S172="","",'Model output'!S172)</f>
        <v>Cannot be assessed</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1" t="str">
        <f>IF(OR('Model output'!V172="", 'Model output'!V172="No", AND(ISERROR(SEARCH("Positive",'Model output'!V172)), ISNUMBER(SEARCH("Negative",'Model output'!V172))), AND(ISNUMBER(SEARCH("Uninvolved",'Model output'!V172)),NOT(ISNUMBER(SEARCH("margins involved",'Model output'!V172)))), ISNUMBER(SEARCH("not involved",'Model output'!V172)), ISNUMBER(SEARCH("None",'Model output'!V172)), ISNUMBER(SEARCH("Free",'Model output'!V172)), ISNUMBER(SEARCH("1 mm",'Model output'!V172)), ISNUMBER(SEARCH("0.1 CM",'Model output'!V172)), ISNUMBER(SEARCH("less than 0.2 mm",'Model output'!V172)), ISNUMBER(SEARCH("less than 0.5 mm",'Model output'!V172)), ISNUMBER(SEARCH("less than 1.0 mm",'Model output'!V172)), ISNUMBER(SEARCH("noted very close",'Model output'!V172)), ISNUMBER(SEARCH("abut",'Model output'!V172)), ISNUMBER(SEARCH("not mentioned",'Model output'!V172)), ISNUMBER(SEARCH("Cannot be assessed",'Model output'!V172)), ISNUMBER(SEARCH("Lymphocyte invasion - present",'Model output'!V172))), "negative", "positive")</f>
        <v>positive</v>
      </c>
      <c r="AE173" s="35"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6" t="str">
        <f t="shared" si="27"/>
        <v>3a</v>
      </c>
      <c r="AG173" s="36" t="str">
        <f t="shared" si="28"/>
        <v>1a</v>
      </c>
      <c r="AH173" s="36" t="str">
        <f t="shared" si="30"/>
        <v>0</v>
      </c>
      <c r="AI173" s="37" t="str">
        <f t="shared" si="31"/>
        <v>I</v>
      </c>
      <c r="AJ173" s="38" t="s">
        <v>707</v>
      </c>
      <c r="AK173" s="37" t="s">
        <v>945</v>
      </c>
      <c r="AL173" s="37" t="s">
        <v>940</v>
      </c>
      <c r="AM173" s="37" t="s">
        <v>944</v>
      </c>
      <c r="AN173" s="37" t="s">
        <v>64</v>
      </c>
      <c r="AO173" s="23">
        <f t="shared" si="32"/>
        <v>1</v>
      </c>
      <c r="AP173" s="1">
        <f t="shared" si="33"/>
        <v>1</v>
      </c>
      <c r="AQ173" s="1">
        <f t="shared" si="34"/>
        <v>0</v>
      </c>
      <c r="AR173" s="1">
        <f t="shared" si="35"/>
        <v>1</v>
      </c>
      <c r="AS173" s="15">
        <f t="shared" si="36"/>
        <v>1</v>
      </c>
    </row>
    <row r="174" spans="1:45">
      <c r="A174" t="str">
        <f>'Model output'!A173</f>
        <v>TCGA-EM-A2CT</v>
      </c>
      <c r="B174" s="33">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29"/>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output'!G173)),AND(ISNUMBER(SEARCH("2",'Model output'!G173)),NOT(ISNUMBER(SEARCH("1 of 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output'!H173="","negative",IF(OR(ISNUMBER(SEARCH("lymph node",'Model output'!H173)),ISNUMBER(SEARCH("gland",'Model output'!H173)),ISNUMBER(SEARCH("lobe",'Model output'!H173)),ISNUMBER(SEARCH("isthmus",'Model output'!H173)),ISNUMBER(SEARCH("mediastinum",'Model output'!H173)),ISNUMBER(SEARCH("Not mentioned",'Model output'!H173)), ISNUMBER(SEARCH("Not applicable",'Model output'!H173)), ISNUMBER(SEARCH("paratracheal",'Model output'!H173)),ISNUMBER(SEARCH("fibroadipose tissue",'Model output'!H173)),ISNUMBER(SEARCH("thyroid node",'Model output'!H173)),ISNUMBER(SEARCH("skeletal muscle",'Model output'!H173)),ISNUMBER(SEARCH("right",'Model output'!H173)),ISNUMBER(SEARCH("left",'Model output'!H173)),ISNUMBER(SEARCH("Not specified",'Model output'!H173))),"negative","positive"))</f>
        <v>negative</v>
      </c>
      <c r="I174">
        <f>IF(OR('Model output'!I173="",'Model output'!I173="Not answered",'Model output'!I173="Not mentioned"),"",IF(ISNUMBER('Model output'!I173),'Model output'!I173,1))</f>
        <v>5</v>
      </c>
      <c r="J174">
        <f>IF(OR('Model output'!J173="",'Model output'!J173="Not answered",'Model output'!J173="Not mentioned"),"",IF(AND(ISNUMBER('Model output'!J173),'Model output'!J173&lt;=I174),'Model output'!J173,IF(AND(ISNUMBER('Model output'!J173), 'Model output'!J173&gt;=DATE(2024,1,1)), MIN(DAY('Model output'!J173), MONTH('Model output'!J173), YEAR('Model output'!J173)), IF(ISNUMBER(SEARCH("0/",'Model output'!J173)),0,IF(ISNUMBER(SEARCH("/",'Model output'!J173)), VALUE(LEFT('Model output'!J173, SEARCH("/",'Model output'!J173)-1)),1)))))</f>
        <v>0</v>
      </c>
      <c r="K174" t="str" cm="1">
        <f t="array" ref="K174">IF(COUNT(FIND({0,1,2,3,4,5,6,7,8,9},'Model output'!K173))&gt;0,'Model output'!K173,"")</f>
        <v/>
      </c>
      <c r="L174" s="8" t="str">
        <f t="shared" si="25"/>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variant</v>
      </c>
      <c r="P174" t="str">
        <f>IF('Model output'!N173="","",'Model output'!N173)</f>
        <v>1.1 cm</v>
      </c>
      <c r="Q174" t="str">
        <f t="shared" si="26"/>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 ""))</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7" t="str">
        <f>IF('Model output'!S173="","",'Model output'!S173)</f>
        <v>Not identified</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1" t="str">
        <f>IF(OR('Model output'!V173="", 'Model output'!V173="No", AND(ISERROR(SEARCH("Positive",'Model output'!V173)), ISNUMBER(SEARCH("Negative",'Model output'!V173))), AND(ISNUMBER(SEARCH("Uninvolved",'Model output'!V173)),NOT(ISNUMBER(SEARCH("margins involved",'Model output'!V173)))), ISNUMBER(SEARCH("not involved",'Model output'!V173)), ISNUMBER(SEARCH("None",'Model output'!V173)), ISNUMBER(SEARCH("Free",'Model output'!V173)), ISNUMBER(SEARCH("1 mm",'Model output'!V173)), ISNUMBER(SEARCH("0.1 CM",'Model output'!V173)), ISNUMBER(SEARCH("less than 0.2 mm",'Model output'!V173)), ISNUMBER(SEARCH("less than 0.5 mm",'Model output'!V173)), ISNUMBER(SEARCH("less than 1.0 mm",'Model output'!V173)), ISNUMBER(SEARCH("noted very close",'Model output'!V173)), ISNUMBER(SEARCH("abut",'Model output'!V173)), ISNUMBER(SEARCH("not mentioned",'Model output'!V173)), ISNUMBER(SEARCH("Cannot be assessed",'Model output'!V173)), ISNUMBER(SEARCH("Lymphocyte invasion - present",'Model output'!V173))), "negative", "positive")</f>
        <v>negative</v>
      </c>
      <c r="AE174" s="35"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6" t="str">
        <f t="shared" si="27"/>
        <v>1b</v>
      </c>
      <c r="AG174" s="36" t="str">
        <f t="shared" si="28"/>
        <v>0</v>
      </c>
      <c r="AH174" s="36" t="str">
        <f t="shared" si="30"/>
        <v>0</v>
      </c>
      <c r="AI174" s="37" t="str">
        <f t="shared" si="31"/>
        <v>I</v>
      </c>
      <c r="AJ174" s="38" t="s">
        <v>709</v>
      </c>
      <c r="AK174" s="37" t="s">
        <v>940</v>
      </c>
      <c r="AL174" s="37" t="s">
        <v>941</v>
      </c>
      <c r="AM174" s="37" t="s">
        <v>944</v>
      </c>
      <c r="AN174" s="37" t="s">
        <v>64</v>
      </c>
      <c r="AO174" s="23">
        <f t="shared" ca="1" si="32"/>
        <v>1</v>
      </c>
      <c r="AP174" s="1">
        <f t="shared" si="33"/>
        <v>1</v>
      </c>
      <c r="AQ174" s="1">
        <f t="shared" si="34"/>
        <v>1</v>
      </c>
      <c r="AR174" s="1">
        <f t="shared" si="35"/>
        <v>1</v>
      </c>
      <c r="AS174" s="15">
        <f t="shared" si="36"/>
        <v>1</v>
      </c>
    </row>
    <row r="175" spans="1:45">
      <c r="A175" t="str">
        <f>'Model output'!A174</f>
        <v>TCGA-EM-A2CU</v>
      </c>
      <c r="B175" s="33">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29"/>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output'!G174)),AND(ISNUMBER(SEARCH("2",'Model output'!G174)),NOT(ISNUMBER(SEARCH("1 of 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
      </c>
      <c r="H175" t="str">
        <f>IF('Model output'!H174="","negative",IF(OR(ISNUMBER(SEARCH("lymph node",'Model output'!H174)),ISNUMBER(SEARCH("gland",'Model output'!H174)),ISNUMBER(SEARCH("lobe",'Model output'!H174)),ISNUMBER(SEARCH("isthmus",'Model output'!H174)),ISNUMBER(SEARCH("mediastinum",'Model output'!H174)),ISNUMBER(SEARCH("Not mentioned",'Model output'!H174)), ISNUMBER(SEARCH("Not applicable",'Model output'!H174)), ISNUMBER(SEARCH("paratracheal",'Model output'!H174)),ISNUMBER(SEARCH("fibroadipose tissue",'Model output'!H174)),ISNUMBER(SEARCH("thyroid node",'Model output'!H174)),ISNUMBER(SEARCH("skeletal muscle",'Model output'!H174)),ISNUMBER(SEARCH("right",'Model output'!H174)),ISNUMBER(SEARCH("left",'Model output'!H174)),ISNUMBER(SEARCH("Not specified",'Model output'!H174))),"negative","positive"))</f>
        <v>negative</v>
      </c>
      <c r="I175">
        <f>IF(OR('Model output'!I174="",'Model output'!I174="Not answered",'Model output'!I174="Not mentioned"),"",IF(ISNUMBER('Model output'!I174),'Model output'!I174,1))</f>
        <v>30</v>
      </c>
      <c r="J175">
        <f>IF(OR('Model output'!J174="",'Model output'!J174="Not answered",'Model output'!J174="Not mentioned"),"",IF(AND(ISNUMBER('Model output'!J174),'Model output'!J174&lt;=I175),'Model output'!J174,IF(AND(ISNUMBER('Model output'!J174), 'Model output'!J174&gt;=DATE(2024,1,1)), MIN(DAY('Model output'!J174), MONTH('Model output'!J174), YEAR('Model output'!J174)), IF(ISNUMBER(SEARCH("0/",'Model output'!J174)),0,IF(ISNUMBER(SEARCH("/",'Model output'!J174)), VALUE(LEFT('Model output'!J174, SEARCH("/",'Model output'!J174)-1)),1)))))</f>
        <v>4</v>
      </c>
      <c r="K175" t="str" cm="1">
        <f t="array" ref="K175">IF(COUNT(FIND({0,1,2,3,4,5,6,7,8,9},'Model output'!K174))&gt;0,'Model output'!K174,"")</f>
        <v/>
      </c>
      <c r="L175" s="8" t="str">
        <f t="shared" si="25"/>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follicular variant</v>
      </c>
      <c r="O175" t="str">
        <f>IF('Model output'!M174="","",'Model output'!M174)</f>
        <v>classic</v>
      </c>
      <c r="P175" t="str">
        <f>IF('Model output'!N174="","",'Model output'!N174)</f>
        <v>4.0cm</v>
      </c>
      <c r="Q175" t="str">
        <f t="shared" si="26"/>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 ""))</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7" t="str">
        <f>IF('Model output'!S174="","",'Model output'!S174)</f>
        <v>Not identified</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1" t="str">
        <f>IF(OR('Model output'!V174="", 'Model output'!V174="No", AND(ISERROR(SEARCH("Positive",'Model output'!V174)), ISNUMBER(SEARCH("Negative",'Model output'!V174))), AND(ISNUMBER(SEARCH("Uninvolved",'Model output'!V174)),NOT(ISNUMBER(SEARCH("margins involved",'Model output'!V174)))), ISNUMBER(SEARCH("not involved",'Model output'!V174)), ISNUMBER(SEARCH("None",'Model output'!V174)), ISNUMBER(SEARCH("Free",'Model output'!V174)), ISNUMBER(SEARCH("1 mm",'Model output'!V174)), ISNUMBER(SEARCH("0.1 CM",'Model output'!V174)), ISNUMBER(SEARCH("less than 0.2 mm",'Model output'!V174)), ISNUMBER(SEARCH("less than 0.5 mm",'Model output'!V174)), ISNUMBER(SEARCH("less than 1.0 mm",'Model output'!V174)), ISNUMBER(SEARCH("noted very close",'Model output'!V174)), ISNUMBER(SEARCH("abut",'Model output'!V174)), ISNUMBER(SEARCH("not mentioned",'Model output'!V174)), ISNUMBER(SEARCH("Cannot be assessed",'Model output'!V174)), ISNUMBER(SEARCH("Lymphocyte invasion - present",'Model output'!V174))), "negative", "positive")</f>
        <v>negative</v>
      </c>
      <c r="AE175" s="35"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6" t="str">
        <f t="shared" si="27"/>
        <v>2</v>
      </c>
      <c r="AG175" s="36" t="str">
        <f t="shared" si="28"/>
        <v>1a</v>
      </c>
      <c r="AH175" s="36" t="str">
        <f t="shared" si="30"/>
        <v>0</v>
      </c>
      <c r="AI175" s="37" t="str">
        <f t="shared" si="31"/>
        <v>I</v>
      </c>
      <c r="AJ175" s="38" t="s">
        <v>709</v>
      </c>
      <c r="AK175" s="37" t="s">
        <v>943</v>
      </c>
      <c r="AL175" s="37" t="s">
        <v>615</v>
      </c>
      <c r="AM175" s="37" t="s">
        <v>944</v>
      </c>
      <c r="AN175" s="37" t="s">
        <v>64</v>
      </c>
      <c r="AO175" s="23">
        <f t="shared" ca="1" si="32"/>
        <v>1</v>
      </c>
      <c r="AP175" s="1">
        <f t="shared" si="33"/>
        <v>1</v>
      </c>
      <c r="AQ175" s="1">
        <f t="shared" si="34"/>
        <v>1</v>
      </c>
      <c r="AR175" s="1">
        <f t="shared" si="35"/>
        <v>1</v>
      </c>
      <c r="AS175" s="15">
        <f t="shared" si="36"/>
        <v>1</v>
      </c>
    </row>
    <row r="176" spans="1:45">
      <c r="A176" t="str">
        <f>'Model output'!A175</f>
        <v>TCGA-EM-A2OV</v>
      </c>
      <c r="B176" s="33">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29"/>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output'!G175)),AND(ISNUMBER(SEARCH("2",'Model output'!G175)),NOT(ISNUMBER(SEARCH("1 of 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output'!H175="","negative",IF(OR(ISNUMBER(SEARCH("lymph node",'Model output'!H175)),ISNUMBER(SEARCH("gland",'Model output'!H175)),ISNUMBER(SEARCH("lobe",'Model output'!H175)),ISNUMBER(SEARCH("isthmus",'Model output'!H175)),ISNUMBER(SEARCH("mediastinum",'Model output'!H175)),ISNUMBER(SEARCH("Not mentioned",'Model output'!H175)), ISNUMBER(SEARCH("Not applicable",'Model output'!H175)), ISNUMBER(SEARCH("paratracheal",'Model output'!H175)),ISNUMBER(SEARCH("fibroadipose tissue",'Model output'!H175)),ISNUMBER(SEARCH("thyroid node",'Model output'!H175)),ISNUMBER(SEARCH("skeletal muscle",'Model output'!H175)),ISNUMBER(SEARCH("right",'Model output'!H175)),ISNUMBER(SEARCH("left",'Model output'!H175)),ISNUMBER(SEARCH("Not specified",'Model output'!H175))),"negative","positive"))</f>
        <v>negative</v>
      </c>
      <c r="I176">
        <f>IF(OR('Model output'!I175="",'Model output'!I175="Not answered",'Model output'!I175="Not mentioned"),"",IF(ISNUMBER('Model output'!I175),'Model output'!I175,1))</f>
        <v>1</v>
      </c>
      <c r="J176">
        <f>IF(OR('Model output'!J175="",'Model output'!J175="Not answered",'Model output'!J175="Not mentioned"),"",IF(AND(ISNUMBER('Model output'!J175),'Model output'!J175&lt;=I176),'Model output'!J175,IF(AND(ISNUMBER('Model output'!J175), 'Model output'!J175&gt;=DATE(2024,1,1)), MIN(DAY('Model output'!J175), MONTH('Model output'!J175), YEAR('Model output'!J175)), IF(ISNUMBER(SEARCH("0/",'Model output'!J175)),0,IF(ISNUMBER(SEARCH("/",'Model output'!J175)), VALUE(LEFT('Model output'!J175, SEARCH("/",'Model output'!J175)-1)),1)))))</f>
        <v>0</v>
      </c>
      <c r="K176" t="str" cm="1">
        <f t="array" ref="K176">IF(COUNT(FIND({0,1,2,3,4,5,6,7,8,9},'Model output'!K175))&gt;0,'Model output'!K175,"")</f>
        <v/>
      </c>
      <c r="L176" s="8" t="str">
        <f t="shared" si="25"/>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v>
      </c>
      <c r="P176" t="str">
        <f>IF('Model output'!N175="","",'Model output'!N175)</f>
        <v>2.1 cm</v>
      </c>
      <c r="Q176" t="str">
        <f t="shared" si="26"/>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 ""))</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7" t="str">
        <f>IF('Model output'!S175="","",'Model output'!S175)</f>
        <v>Not identified</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1" t="str">
        <f>IF(OR('Model output'!V175="", 'Model output'!V175="No", AND(ISERROR(SEARCH("Positive",'Model output'!V175)), ISNUMBER(SEARCH("Negative",'Model output'!V175))), AND(ISNUMBER(SEARCH("Uninvolved",'Model output'!V175)),NOT(ISNUMBER(SEARCH("margins involved",'Model output'!V175)))), ISNUMBER(SEARCH("not involved",'Model output'!V175)), ISNUMBER(SEARCH("None",'Model output'!V175)), ISNUMBER(SEARCH("Free",'Model output'!V175)), ISNUMBER(SEARCH("1 mm",'Model output'!V175)), ISNUMBER(SEARCH("0.1 CM",'Model output'!V175)), ISNUMBER(SEARCH("less than 0.2 mm",'Model output'!V175)), ISNUMBER(SEARCH("less than 0.5 mm",'Model output'!V175)), ISNUMBER(SEARCH("less than 1.0 mm",'Model output'!V175)), ISNUMBER(SEARCH("noted very close",'Model output'!V175)), ISNUMBER(SEARCH("abut",'Model output'!V175)), ISNUMBER(SEARCH("not mentioned",'Model output'!V175)), ISNUMBER(SEARCH("Cannot be assessed",'Model output'!V175)), ISNUMBER(SEARCH("Lymphocyte invasion - present",'Model output'!V175))), "negative", "positive")</f>
        <v>negative</v>
      </c>
      <c r="AE176" s="35"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6" t="str">
        <f t="shared" si="27"/>
        <v>2</v>
      </c>
      <c r="AG176" s="36" t="str">
        <f t="shared" si="28"/>
        <v>0</v>
      </c>
      <c r="AH176" s="36" t="str">
        <f t="shared" si="30"/>
        <v>0</v>
      </c>
      <c r="AI176" s="37" t="str">
        <f t="shared" si="31"/>
        <v>I</v>
      </c>
      <c r="AJ176" s="38" t="s">
        <v>709</v>
      </c>
      <c r="AK176" s="37" t="s">
        <v>943</v>
      </c>
      <c r="AL176" s="37" t="s">
        <v>941</v>
      </c>
      <c r="AM176" s="37" t="s">
        <v>944</v>
      </c>
      <c r="AN176" s="37" t="s">
        <v>64</v>
      </c>
      <c r="AO176" s="23">
        <f t="shared" ca="1" si="32"/>
        <v>1</v>
      </c>
      <c r="AP176" s="1">
        <f t="shared" si="33"/>
        <v>1</v>
      </c>
      <c r="AQ176" s="1">
        <f t="shared" si="34"/>
        <v>1</v>
      </c>
      <c r="AR176" s="1">
        <f t="shared" si="35"/>
        <v>1</v>
      </c>
      <c r="AS176" s="15">
        <f t="shared" si="36"/>
        <v>1</v>
      </c>
    </row>
    <row r="177" spans="1:45">
      <c r="A177" t="str">
        <f>'Model output'!A176</f>
        <v>TCGA-EM-A2OW</v>
      </c>
      <c r="B177" s="33">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29"/>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output'!G176)),AND(ISNUMBER(SEARCH("2",'Model output'!G176)),NOT(ISNUMBER(SEARCH("1 of 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output'!H176="","negative",IF(OR(ISNUMBER(SEARCH("lymph node",'Model output'!H176)),ISNUMBER(SEARCH("gland",'Model output'!H176)),ISNUMBER(SEARCH("lobe",'Model output'!H176)),ISNUMBER(SEARCH("isthmus",'Model output'!H176)),ISNUMBER(SEARCH("mediastinum",'Model output'!H176)),ISNUMBER(SEARCH("Not mentioned",'Model output'!H176)), ISNUMBER(SEARCH("Not applicable",'Model output'!H176)), ISNUMBER(SEARCH("paratracheal",'Model output'!H176)),ISNUMBER(SEARCH("fibroadipose tissue",'Model output'!H176)),ISNUMBER(SEARCH("thyroid node",'Model output'!H176)),ISNUMBER(SEARCH("skeletal muscle",'Model output'!H176)),ISNUMBER(SEARCH("right",'Model output'!H176)),ISNUMBER(SEARCH("left",'Model output'!H176)),ISNUMBER(SEARCH("Not specified",'Model output'!H176))),"negative","positive"))</f>
        <v>negative</v>
      </c>
      <c r="I177">
        <f>IF(OR('Model output'!I176="",'Model output'!I176="Not answered",'Model output'!I176="Not mentioned"),"",IF(ISNUMBER('Model output'!I176),'Model output'!I176,1))</f>
        <v>0</v>
      </c>
      <c r="J177">
        <f>IF(OR('Model output'!J176="",'Model output'!J176="Not answered",'Model output'!J176="Not mentioned"),"",IF(AND(ISNUMBER('Model output'!J176),'Model output'!J176&lt;=I177),'Model output'!J176,IF(AND(ISNUMBER('Model output'!J176), 'Model output'!J176&gt;=DATE(2024,1,1)), MIN(DAY('Model output'!J176), MONTH('Model output'!J176), YEAR('Model output'!J176)), IF(ISNUMBER(SEARCH("0/",'Model output'!J176)),0,IF(ISNUMBER(SEARCH("/",'Model output'!J176)), VALUE(LEFT('Model output'!J176, SEARCH("/",'Model output'!J176)-1)),1)))))</f>
        <v>0</v>
      </c>
      <c r="K177" t="str" cm="1">
        <f t="array" ref="K177">IF(COUNT(FIND({0,1,2,3,4,5,6,7,8,9},'Model output'!K176))&gt;0,'Model output'!K176,"")</f>
        <v/>
      </c>
      <c r="L177" s="8" t="str">
        <f t="shared" si="25"/>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 Papillary carcinoma, macrofollicular variant, Papillary carcinoma, oncocytic or oxyphilic variant</v>
      </c>
      <c r="O177" t="str">
        <f>IF('Model output'!M176="","",'Model output'!M176)</f>
        <v/>
      </c>
      <c r="P177" t="str">
        <f>IF('Model output'!N176="","",'Model output'!N176)</f>
        <v>1.3cm</v>
      </c>
      <c r="Q177" t="str">
        <f t="shared" si="26"/>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 ""))</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7" t="str">
        <f>IF('Model output'!S176="","",'Model output'!S176)</f>
        <v>Not identified</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1" t="str">
        <f>IF(OR('Model output'!V176="", 'Model output'!V176="No", AND(ISERROR(SEARCH("Positive",'Model output'!V176)), ISNUMBER(SEARCH("Negative",'Model output'!V176))), AND(ISNUMBER(SEARCH("Uninvolved",'Model output'!V176)),NOT(ISNUMBER(SEARCH("margins involved",'Model output'!V176)))), ISNUMBER(SEARCH("not involved",'Model output'!V176)), ISNUMBER(SEARCH("None",'Model output'!V176)), ISNUMBER(SEARCH("Free",'Model output'!V176)), ISNUMBER(SEARCH("1 mm",'Model output'!V176)), ISNUMBER(SEARCH("0.1 CM",'Model output'!V176)), ISNUMBER(SEARCH("less than 0.2 mm",'Model output'!V176)), ISNUMBER(SEARCH("less than 0.5 mm",'Model output'!V176)), ISNUMBER(SEARCH("less than 1.0 mm",'Model output'!V176)), ISNUMBER(SEARCH("noted very close",'Model output'!V176)), ISNUMBER(SEARCH("abut",'Model output'!V176)), ISNUMBER(SEARCH("not mentioned",'Model output'!V176)), ISNUMBER(SEARCH("Cannot be assessed",'Model output'!V176)), ISNUMBER(SEARCH("Lymphocyte invasion - present",'Model output'!V176))), "negative", "positive")</f>
        <v>negative</v>
      </c>
      <c r="AE177" s="35"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6" t="str">
        <f t="shared" si="27"/>
        <v>1b</v>
      </c>
      <c r="AG177" s="36" t="str">
        <f t="shared" si="28"/>
        <v>0</v>
      </c>
      <c r="AH177" s="36" t="str">
        <f t="shared" si="30"/>
        <v>0</v>
      </c>
      <c r="AI177" s="37" t="str">
        <f t="shared" si="31"/>
        <v>I</v>
      </c>
      <c r="AJ177" s="38" t="s">
        <v>709</v>
      </c>
      <c r="AK177" s="37" t="s">
        <v>940</v>
      </c>
      <c r="AL177" s="37" t="s">
        <v>944</v>
      </c>
      <c r="AM177" s="37" t="s">
        <v>944</v>
      </c>
      <c r="AN177" s="37" t="s">
        <v>64</v>
      </c>
      <c r="AO177" s="23">
        <f t="shared" ca="1" si="32"/>
        <v>1</v>
      </c>
      <c r="AP177" s="1">
        <f t="shared" si="33"/>
        <v>1</v>
      </c>
      <c r="AQ177" s="1">
        <f t="shared" si="34"/>
        <v>1</v>
      </c>
      <c r="AR177" s="1">
        <f t="shared" si="35"/>
        <v>1</v>
      </c>
      <c r="AS177" s="15">
        <f t="shared" si="36"/>
        <v>1</v>
      </c>
    </row>
    <row r="178" spans="1:45">
      <c r="A178" t="str">
        <f>'Model output'!A177</f>
        <v>TCGA-EM-A2OX</v>
      </c>
      <c r="B178" s="33">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29"/>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output'!G177)),AND(ISNUMBER(SEARCH("2",'Model output'!G177)),NOT(ISNUMBER(SEARCH("1 of 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
      </c>
      <c r="H178" t="str">
        <f>IF('Model output'!H177="","negative",IF(OR(ISNUMBER(SEARCH("lymph node",'Model output'!H177)),ISNUMBER(SEARCH("gland",'Model output'!H177)),ISNUMBER(SEARCH("lobe",'Model output'!H177)),ISNUMBER(SEARCH("isthmus",'Model output'!H177)),ISNUMBER(SEARCH("mediastinum",'Model output'!H177)),ISNUMBER(SEARCH("Not mentioned",'Model output'!H177)), ISNUMBER(SEARCH("Not applicable",'Model output'!H177)), ISNUMBER(SEARCH("paratracheal",'Model output'!H177)),ISNUMBER(SEARCH("fibroadipose tissue",'Model output'!H177)),ISNUMBER(SEARCH("thyroid node",'Model output'!H177)),ISNUMBER(SEARCH("skeletal muscle",'Model output'!H177)),ISNUMBER(SEARCH("right",'Model output'!H177)),ISNUMBER(SEARCH("left",'Model output'!H177)),ISNUMBER(SEARCH("Not specified",'Model output'!H177))),"negative","positive"))</f>
        <v>negative</v>
      </c>
      <c r="I178">
        <f>IF(OR('Model output'!I177="",'Model output'!I177="Not answered",'Model output'!I177="Not mentioned"),"",IF(ISNUMBER('Model output'!I177),'Model output'!I177,1))</f>
        <v>9</v>
      </c>
      <c r="J178">
        <f>IF(OR('Model output'!J177="",'Model output'!J177="Not answered",'Model output'!J177="Not mentioned"),"",IF(AND(ISNUMBER('Model output'!J177),'Model output'!J177&lt;=I178),'Model output'!J177,IF(AND(ISNUMBER('Model output'!J177), 'Model output'!J177&gt;=DATE(2024,1,1)), MIN(DAY('Model output'!J177), MONTH('Model output'!J177), YEAR('Model output'!J177)), IF(ISNUMBER(SEARCH("0/",'Model output'!J177)),0,IF(ISNUMBER(SEARCH("/",'Model output'!J177)), VALUE(LEFT('Model output'!J177, SEARCH("/",'Model output'!J177)-1)),1)))))</f>
        <v>8</v>
      </c>
      <c r="K178" t="str" cm="1">
        <f t="array" ref="K178">IF(COUNT(FIND({0,1,2,3,4,5,6,7,8,9},'Model output'!K177))&gt;0,'Model output'!K177,"")</f>
        <v/>
      </c>
      <c r="L178" s="8" t="str">
        <f t="shared" si="25"/>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 classical (usual)</v>
      </c>
      <c r="O178" t="str">
        <f>IF('Model output'!M177="","",'Model output'!M177)</f>
        <v>focal tall cell change (&lt;5%)</v>
      </c>
      <c r="P178" t="str">
        <f>IF('Model output'!N177="","",'Model output'!N177)</f>
        <v>1.8cm</v>
      </c>
      <c r="Q178" t="str">
        <f t="shared" si="26"/>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 ""))</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7" t="str">
        <f>IF('Model output'!S177="","",'Model output'!S177)</f>
        <v>Not identified</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1" t="str">
        <f>IF(OR('Model output'!V177="", 'Model output'!V177="No", AND(ISERROR(SEARCH("Positive",'Model output'!V177)), ISNUMBER(SEARCH("Negative",'Model output'!V177))), AND(ISNUMBER(SEARCH("Uninvolved",'Model output'!V177)),NOT(ISNUMBER(SEARCH("margins involved",'Model output'!V177)))), ISNUMBER(SEARCH("not involved",'Model output'!V177)), ISNUMBER(SEARCH("None",'Model output'!V177)), ISNUMBER(SEARCH("Free",'Model output'!V177)), ISNUMBER(SEARCH("1 mm",'Model output'!V177)), ISNUMBER(SEARCH("0.1 CM",'Model output'!V177)), ISNUMBER(SEARCH("less than 0.2 mm",'Model output'!V177)), ISNUMBER(SEARCH("less than 0.5 mm",'Model output'!V177)), ISNUMBER(SEARCH("less than 1.0 mm",'Model output'!V177)), ISNUMBER(SEARCH("noted very close",'Model output'!V177)), ISNUMBER(SEARCH("abut",'Model output'!V177)), ISNUMBER(SEARCH("not mentioned",'Model output'!V177)), ISNUMBER(SEARCH("Cannot be assessed",'Model output'!V177)), ISNUMBER(SEARCH("Lymphocyte invasion - present",'Model output'!V177))), "negative", "positive")</f>
        <v>negative</v>
      </c>
      <c r="AE178" s="35"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6" t="str">
        <f t="shared" si="27"/>
        <v>1b</v>
      </c>
      <c r="AG178" s="36" t="str">
        <f t="shared" si="28"/>
        <v>1a</v>
      </c>
      <c r="AH178" s="36" t="str">
        <f t="shared" si="30"/>
        <v>0</v>
      </c>
      <c r="AI178" s="37" t="str">
        <f t="shared" si="31"/>
        <v>I</v>
      </c>
      <c r="AJ178" s="38" t="s">
        <v>710</v>
      </c>
      <c r="AK178" s="37" t="s">
        <v>940</v>
      </c>
      <c r="AL178" s="37" t="s">
        <v>940</v>
      </c>
      <c r="AM178" s="37" t="s">
        <v>944</v>
      </c>
      <c r="AN178" s="37" t="s">
        <v>64</v>
      </c>
      <c r="AO178" s="23">
        <f t="shared" ca="1" si="32"/>
        <v>1</v>
      </c>
      <c r="AP178" s="1">
        <f t="shared" si="33"/>
        <v>1</v>
      </c>
      <c r="AQ178" s="1">
        <f t="shared" si="34"/>
        <v>0</v>
      </c>
      <c r="AR178" s="1">
        <f t="shared" si="35"/>
        <v>1</v>
      </c>
      <c r="AS178" s="15">
        <f t="shared" si="36"/>
        <v>1</v>
      </c>
    </row>
    <row r="179" spans="1:45">
      <c r="A179" t="str">
        <f>'Model output'!A178</f>
        <v>TCGA-EM-A2OY</v>
      </c>
      <c r="B179" s="33">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29"/>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output'!G178)),AND(ISNUMBER(SEARCH("2",'Model output'!G178)),NOT(ISNUMBER(SEARCH("1 of 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output'!H178="","negative",IF(OR(ISNUMBER(SEARCH("lymph node",'Model output'!H178)),ISNUMBER(SEARCH("gland",'Model output'!H178)),ISNUMBER(SEARCH("lobe",'Model output'!H178)),ISNUMBER(SEARCH("isthmus",'Model output'!H178)),ISNUMBER(SEARCH("mediastinum",'Model output'!H178)),ISNUMBER(SEARCH("Not mentioned",'Model output'!H178)), ISNUMBER(SEARCH("Not applicable",'Model output'!H178)), ISNUMBER(SEARCH("paratracheal",'Model output'!H178)),ISNUMBER(SEARCH("fibroadipose tissue",'Model output'!H178)),ISNUMBER(SEARCH("thyroid node",'Model output'!H178)),ISNUMBER(SEARCH("skeletal muscle",'Model output'!H178)),ISNUMBER(SEARCH("right",'Model output'!H178)),ISNUMBER(SEARCH("left",'Model output'!H178)),ISNUMBER(SEARCH("Not specified",'Model output'!H178))),"negative","positive"))</f>
        <v>negative</v>
      </c>
      <c r="I179">
        <f>IF(OR('Model output'!I178="",'Model output'!I178="Not answered",'Model output'!I178="Not mentioned"),"",IF(ISNUMBER('Model output'!I178),'Model output'!I178,1))</f>
        <v>1</v>
      </c>
      <c r="J179">
        <f>IF(OR('Model output'!J178="",'Model output'!J178="Not answered",'Model output'!J178="Not mentioned"),"",IF(AND(ISNUMBER('Model output'!J178),'Model output'!J178&lt;=I179),'Model output'!J178,IF(AND(ISNUMBER('Model output'!J178), 'Model output'!J178&gt;=DATE(2024,1,1)), MIN(DAY('Model output'!J178), MONTH('Model output'!J178), YEAR('Model output'!J178)), IF(ISNUMBER(SEARCH("0/",'Model output'!J178)),0,IF(ISNUMBER(SEARCH("/",'Model output'!J178)), VALUE(LEFT('Model output'!J178, SEARCH("/",'Model output'!J178)-1)),1)))))</f>
        <v>0</v>
      </c>
      <c r="K179" t="str" cm="1">
        <f t="array" ref="K179">IF(COUNT(FIND({0,1,2,3,4,5,6,7,8,9},'Model output'!K178))&gt;0,'Model output'!K178,"")</f>
        <v/>
      </c>
      <c r="L179" s="8" t="str">
        <f t="shared" si="25"/>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
      </c>
      <c r="P179" t="str">
        <f>IF('Model output'!N178="","",'Model output'!N178)</f>
        <v>2.6 cm</v>
      </c>
      <c r="Q179" t="str">
        <f t="shared" si="26"/>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 ""))</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7"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1" t="str">
        <f>IF(OR('Model output'!V178="", 'Model output'!V178="No", AND(ISERROR(SEARCH("Positive",'Model output'!V178)), ISNUMBER(SEARCH("Negative",'Model output'!V178))), AND(ISNUMBER(SEARCH("Uninvolved",'Model output'!V178)),NOT(ISNUMBER(SEARCH("margins involved",'Model output'!V178)))), ISNUMBER(SEARCH("not involved",'Model output'!V178)), ISNUMBER(SEARCH("None",'Model output'!V178)), ISNUMBER(SEARCH("Free",'Model output'!V178)), ISNUMBER(SEARCH("1 mm",'Model output'!V178)), ISNUMBER(SEARCH("0.1 CM",'Model output'!V178)), ISNUMBER(SEARCH("less than 0.2 mm",'Model output'!V178)), ISNUMBER(SEARCH("less than 0.5 mm",'Model output'!V178)), ISNUMBER(SEARCH("less than 1.0 mm",'Model output'!V178)), ISNUMBER(SEARCH("noted very close",'Model output'!V178)), ISNUMBER(SEARCH("abut",'Model output'!V178)), ISNUMBER(SEARCH("not mentioned",'Model output'!V178)), ISNUMBER(SEARCH("Cannot be assessed",'Model output'!V178)), ISNUMBER(SEARCH("Lymphocyte invasion - present",'Model output'!V178))), "negative", "positive")</f>
        <v>negative</v>
      </c>
      <c r="AE179" s="35"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6" t="str">
        <f t="shared" si="27"/>
        <v>2</v>
      </c>
      <c r="AG179" s="36" t="str">
        <f t="shared" si="28"/>
        <v>0</v>
      </c>
      <c r="AH179" s="36" t="str">
        <f t="shared" si="30"/>
        <v>0</v>
      </c>
      <c r="AI179" s="37" t="str">
        <f t="shared" si="31"/>
        <v>I</v>
      </c>
      <c r="AJ179" s="38" t="s">
        <v>710</v>
      </c>
      <c r="AK179" s="37" t="s">
        <v>943</v>
      </c>
      <c r="AL179" s="37" t="s">
        <v>941</v>
      </c>
      <c r="AM179" s="37" t="s">
        <v>944</v>
      </c>
      <c r="AN179" s="37" t="s">
        <v>64</v>
      </c>
      <c r="AO179" s="23">
        <f t="shared" ca="1" si="32"/>
        <v>0</v>
      </c>
      <c r="AP179" s="1">
        <f t="shared" si="33"/>
        <v>1</v>
      </c>
      <c r="AQ179" s="1">
        <f t="shared" si="34"/>
        <v>1</v>
      </c>
      <c r="AR179" s="1">
        <f t="shared" si="35"/>
        <v>1</v>
      </c>
      <c r="AS179" s="15">
        <f t="shared" si="36"/>
        <v>1</v>
      </c>
    </row>
    <row r="180" spans="1:45">
      <c r="A180" t="str">
        <f>'Model output'!A179</f>
        <v>TCGA-EM-A2OZ</v>
      </c>
      <c r="B180" s="33">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29"/>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output'!G179)),AND(ISNUMBER(SEARCH("2",'Model output'!G179)),NOT(ISNUMBER(SEARCH("1 of 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output'!H179="","negative",IF(OR(ISNUMBER(SEARCH("lymph node",'Model output'!H179)),ISNUMBER(SEARCH("gland",'Model output'!H179)),ISNUMBER(SEARCH("lobe",'Model output'!H179)),ISNUMBER(SEARCH("isthmus",'Model output'!H179)),ISNUMBER(SEARCH("mediastinum",'Model output'!H179)),ISNUMBER(SEARCH("Not mentioned",'Model output'!H179)), ISNUMBER(SEARCH("Not applicable",'Model output'!H179)), ISNUMBER(SEARCH("paratracheal",'Model output'!H179)),ISNUMBER(SEARCH("fibroadipose tissue",'Model output'!H179)),ISNUMBER(SEARCH("thyroid node",'Model output'!H179)),ISNUMBER(SEARCH("skeletal muscle",'Model output'!H179)),ISNUMBER(SEARCH("right",'Model output'!H179)),ISNUMBER(SEARCH("left",'Model output'!H179)),ISNUMBER(SEARCH("Not specified",'Model output'!H179))),"negative","positive"))</f>
        <v>negative</v>
      </c>
      <c r="I180">
        <f>IF(OR('Model output'!I179="",'Model output'!I179="Not answered",'Model output'!I179="Not mentioned"),"",IF(ISNUMBER('Model output'!I179),'Model output'!I179,1))</f>
        <v>2</v>
      </c>
      <c r="J180">
        <f>IF(OR('Model output'!J179="",'Model output'!J179="Not answered",'Model output'!J179="Not mentioned"),"",IF(AND(ISNUMBER('Model output'!J179),'Model output'!J179&lt;=I180),'Model output'!J179,IF(AND(ISNUMBER('Model output'!J179), 'Model output'!J179&gt;=DATE(2024,1,1)), MIN(DAY('Model output'!J179), MONTH('Model output'!J179), YEAR('Model output'!J179)), IF(ISNUMBER(SEARCH("0/",'Model output'!J179)),0,IF(ISNUMBER(SEARCH("/",'Model output'!J179)), VALUE(LEFT('Model output'!J179, SEARCH("/",'Model output'!J179)-1)),1)))))</f>
        <v>0</v>
      </c>
      <c r="K180" t="str" cm="1">
        <f t="array" ref="K180">IF(COUNT(FIND({0,1,2,3,4,5,6,7,8,9},'Model output'!K179))&gt;0,'Model output'!K179,"")</f>
        <v/>
      </c>
      <c r="L180" s="8" t="str">
        <f t="shared" si="25"/>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26"/>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 ""))</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7"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1" t="str">
        <f>IF(OR('Model output'!V179="", 'Model output'!V179="No", AND(ISERROR(SEARCH("Positive",'Model output'!V179)), ISNUMBER(SEARCH("Negative",'Model output'!V179))), AND(ISNUMBER(SEARCH("Uninvolved",'Model output'!V179)),NOT(ISNUMBER(SEARCH("margins involved",'Model output'!V179)))), ISNUMBER(SEARCH("not involved",'Model output'!V179)), ISNUMBER(SEARCH("None",'Model output'!V179)), ISNUMBER(SEARCH("Free",'Model output'!V179)), ISNUMBER(SEARCH("1 mm",'Model output'!V179)), ISNUMBER(SEARCH("0.1 CM",'Model output'!V179)), ISNUMBER(SEARCH("less than 0.2 mm",'Model output'!V179)), ISNUMBER(SEARCH("less than 0.5 mm",'Model output'!V179)), ISNUMBER(SEARCH("less than 1.0 mm",'Model output'!V179)), ISNUMBER(SEARCH("noted very close",'Model output'!V179)), ISNUMBER(SEARCH("abut",'Model output'!V179)), ISNUMBER(SEARCH("not mentioned",'Model output'!V179)), ISNUMBER(SEARCH("Cannot be assessed",'Model output'!V179)), ISNUMBER(SEARCH("Lymphocyte invasion - present",'Model output'!V179))), "negative", "positive")</f>
        <v>negative</v>
      </c>
      <c r="AE180" s="35"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6" t="str">
        <f t="shared" si="27"/>
        <v>1b</v>
      </c>
      <c r="AG180" s="36" t="str">
        <f t="shared" si="28"/>
        <v>0</v>
      </c>
      <c r="AH180" s="36" t="str">
        <f t="shared" si="30"/>
        <v>0</v>
      </c>
      <c r="AI180" s="37" t="str">
        <f t="shared" si="31"/>
        <v>I</v>
      </c>
      <c r="AJ180" s="38" t="s">
        <v>710</v>
      </c>
      <c r="AK180" s="37" t="s">
        <v>940</v>
      </c>
      <c r="AL180" s="37" t="s">
        <v>941</v>
      </c>
      <c r="AM180" s="37" t="s">
        <v>944</v>
      </c>
      <c r="AN180" s="37" t="s">
        <v>64</v>
      </c>
      <c r="AO180" s="23">
        <f t="shared" ca="1" si="32"/>
        <v>0</v>
      </c>
      <c r="AP180" s="1">
        <f t="shared" si="33"/>
        <v>1</v>
      </c>
      <c r="AQ180" s="1">
        <f t="shared" si="34"/>
        <v>1</v>
      </c>
      <c r="AR180" s="1">
        <f t="shared" si="35"/>
        <v>1</v>
      </c>
      <c r="AS180" s="15">
        <f t="shared" si="36"/>
        <v>1</v>
      </c>
    </row>
    <row r="181" spans="1:45">
      <c r="A181" t="str">
        <f>'Model output'!A180</f>
        <v>TCGA-EM-A2P0</v>
      </c>
      <c r="B181" s="33">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29"/>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output'!G180)),AND(ISNUMBER(SEARCH("2",'Model output'!G180)),NOT(ISNUMBER(SEARCH("1 of 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
      </c>
      <c r="H181" t="str">
        <f>IF('Model output'!H180="","negative",IF(OR(ISNUMBER(SEARCH("lymph node",'Model output'!H180)),ISNUMBER(SEARCH("gland",'Model output'!H180)),ISNUMBER(SEARCH("lobe",'Model output'!H180)),ISNUMBER(SEARCH("isthmus",'Model output'!H180)),ISNUMBER(SEARCH("mediastinum",'Model output'!H180)),ISNUMBER(SEARCH("Not mentioned",'Model output'!H180)), ISNUMBER(SEARCH("Not applicable",'Model output'!H180)), ISNUMBER(SEARCH("paratracheal",'Model output'!H180)),ISNUMBER(SEARCH("fibroadipose tissue",'Model output'!H180)),ISNUMBER(SEARCH("thyroid node",'Model output'!H180)),ISNUMBER(SEARCH("skeletal muscle",'Model output'!H180)),ISNUMBER(SEARCH("right",'Model output'!H180)),ISNUMBER(SEARCH("left",'Model output'!H180)),ISNUMBER(SEARCH("Not specified",'Model output'!H180))),"negative","positive"))</f>
        <v>negative</v>
      </c>
      <c r="I181">
        <f>IF(OR('Model output'!I180="",'Model output'!I180="Not answered",'Model output'!I180="Not mentioned"),"",IF(ISNUMBER('Model output'!I180),'Model output'!I180,1))</f>
        <v>34</v>
      </c>
      <c r="J181">
        <f>IF(OR('Model output'!J180="",'Model output'!J180="Not answered",'Model output'!J180="Not mentioned"),"",IF(AND(ISNUMBER('Model output'!J180),'Model output'!J180&lt;=I181),'Model output'!J180,IF(AND(ISNUMBER('Model output'!J180), 'Model output'!J180&gt;=DATE(2024,1,1)), MIN(DAY('Model output'!J180), MONTH('Model output'!J180), YEAR('Model output'!J180)), IF(ISNUMBER(SEARCH("0/",'Model output'!J180)),0,IF(ISNUMBER(SEARCH("/",'Model output'!J180)), VALUE(LEFT('Model output'!J180, SEARCH("/",'Model output'!J180)-1)),1)))))</f>
        <v>9</v>
      </c>
      <c r="K181" t="str" cm="1">
        <f t="array" ref="K181">IF(COUNT(FIND({0,1,2,3,4,5,6,7,8,9},'Model output'!K180))&gt;0,'Model output'!K180,"")</f>
        <v/>
      </c>
      <c r="L181" s="8" t="str">
        <f t="shared" si="25"/>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papillary carcinoma</v>
      </c>
      <c r="O181" t="str">
        <f>IF('Model output'!M180="","",'Model output'!M180)</f>
        <v>classical (usual), with hobnail cell change</v>
      </c>
      <c r="P181" t="str">
        <f>IF('Model output'!N180="","",'Model output'!N180)</f>
        <v>2.1 cm</v>
      </c>
      <c r="Q181" t="str">
        <f t="shared" si="26"/>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 ""))</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7" t="str">
        <f>IF('Model output'!S180="","",'Model output'!S180)</f>
        <v>Not identified</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1" t="str">
        <f>IF(OR('Model output'!V180="", 'Model output'!V180="No", AND(ISERROR(SEARCH("Positive",'Model output'!V180)), ISNUMBER(SEARCH("Negative",'Model output'!V180))), AND(ISNUMBER(SEARCH("Uninvolved",'Model output'!V180)),NOT(ISNUMBER(SEARCH("margins involved",'Model output'!V180)))), ISNUMBER(SEARCH("not involved",'Model output'!V180)), ISNUMBER(SEARCH("None",'Model output'!V180)), ISNUMBER(SEARCH("Free",'Model output'!V180)), ISNUMBER(SEARCH("1 mm",'Model output'!V180)), ISNUMBER(SEARCH("0.1 CM",'Model output'!V180)), ISNUMBER(SEARCH("less than 0.2 mm",'Model output'!V180)), ISNUMBER(SEARCH("less than 0.5 mm",'Model output'!V180)), ISNUMBER(SEARCH("less than 1.0 mm",'Model output'!V180)), ISNUMBER(SEARCH("noted very close",'Model output'!V180)), ISNUMBER(SEARCH("abut",'Model output'!V180)), ISNUMBER(SEARCH("not mentioned",'Model output'!V180)), ISNUMBER(SEARCH("Cannot be assessed",'Model output'!V180)), ISNUMBER(SEARCH("Lymphocyte invasion - present",'Model output'!V180))), "negative", "positive")</f>
        <v>negative</v>
      </c>
      <c r="AE181" s="35"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6" t="str">
        <f t="shared" si="27"/>
        <v>2</v>
      </c>
      <c r="AG181" s="36" t="str">
        <f t="shared" si="28"/>
        <v>1a</v>
      </c>
      <c r="AH181" s="36" t="str">
        <f t="shared" si="30"/>
        <v>0</v>
      </c>
      <c r="AI181" s="37" t="str">
        <f t="shared" si="31"/>
        <v>I</v>
      </c>
      <c r="AJ181" s="38" t="s">
        <v>710</v>
      </c>
      <c r="AK181" s="37" t="s">
        <v>943</v>
      </c>
      <c r="AL181" s="37" t="s">
        <v>940</v>
      </c>
      <c r="AM181" s="37" t="s">
        <v>944</v>
      </c>
      <c r="AN181" s="37" t="s">
        <v>64</v>
      </c>
      <c r="AO181" s="23">
        <f t="shared" ca="1" si="32"/>
        <v>1</v>
      </c>
      <c r="AP181" s="1">
        <f t="shared" si="33"/>
        <v>1</v>
      </c>
      <c r="AQ181" s="1">
        <f t="shared" si="34"/>
        <v>0</v>
      </c>
      <c r="AR181" s="1">
        <f t="shared" si="35"/>
        <v>1</v>
      </c>
      <c r="AS181" s="15">
        <f t="shared" si="36"/>
        <v>1</v>
      </c>
    </row>
    <row r="182" spans="1:45">
      <c r="A182" t="str">
        <f>'Model output'!A181</f>
        <v>TCGA-EM-A2P1</v>
      </c>
      <c r="B182" s="33">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29"/>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output'!G181)),AND(ISNUMBER(SEARCH("2",'Model output'!G181)),NOT(ISNUMBER(SEARCH("1 of 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output'!H181="","negative",IF(OR(ISNUMBER(SEARCH("lymph node",'Model output'!H181)),ISNUMBER(SEARCH("gland",'Model output'!H181)),ISNUMBER(SEARCH("lobe",'Model output'!H181)),ISNUMBER(SEARCH("isthmus",'Model output'!H181)),ISNUMBER(SEARCH("mediastinum",'Model output'!H181)),ISNUMBER(SEARCH("Not mentioned",'Model output'!H181)), ISNUMBER(SEARCH("Not applicable",'Model output'!H181)), ISNUMBER(SEARCH("paratracheal",'Model output'!H181)),ISNUMBER(SEARCH("fibroadipose tissue",'Model output'!H181)),ISNUMBER(SEARCH("thyroid node",'Model output'!H181)),ISNUMBER(SEARCH("skeletal muscle",'Model output'!H181)),ISNUMBER(SEARCH("right",'Model output'!H181)),ISNUMBER(SEARCH("left",'Model output'!H181)),ISNUMBER(SEARCH("Not specified",'Model output'!H181))),"negative","positive"))</f>
        <v>negative</v>
      </c>
      <c r="I182">
        <f>IF(OR('Model output'!I181="",'Model output'!I181="Not answered",'Model output'!I181="Not mentioned"),"",IF(ISNUMBER('Model output'!I181),'Model output'!I181,1))</f>
        <v>54</v>
      </c>
      <c r="J182">
        <f>IF(OR('Model output'!J181="",'Model output'!J181="Not answered",'Model output'!J181="Not mentioned"),"",IF(AND(ISNUMBER('Model output'!J181),'Model output'!J181&lt;=I182),'Model output'!J181,IF(AND(ISNUMBER('Model output'!J181), 'Model output'!J181&gt;=DATE(2024,1,1)), MIN(DAY('Model output'!J181), MONTH('Model output'!J181), YEAR('Model output'!J181)), IF(ISNUMBER(SEARCH("0/",'Model output'!J181)),0,IF(ISNUMBER(SEARCH("/",'Model output'!J181)), VALUE(LEFT('Model output'!J181, SEARCH("/",'Model output'!J181)-1)),1)))))</f>
        <v>15</v>
      </c>
      <c r="K182" t="str" cm="1">
        <f t="array" ref="K182">IF(COUNT(FIND({0,1,2,3,4,5,6,7,8,9},'Model output'!K181))&gt;0,'Model output'!K181,"")</f>
        <v/>
      </c>
      <c r="L182" s="8" t="str">
        <f t="shared" si="25"/>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 Warthin-like variant with focal follicular growth</v>
      </c>
      <c r="O182" t="str">
        <f>IF('Model output'!M181="","",'Model output'!M181)</f>
        <v>Not mentioned in the clinical note</v>
      </c>
      <c r="P182" t="str">
        <f>IF('Model output'!N181="","",'Model output'!N181)</f>
        <v>3.1 cm</v>
      </c>
      <c r="Q182" t="str">
        <f t="shared" si="26"/>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 ""))</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7"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Yes</v>
      </c>
      <c r="AB182" t="str">
        <f>IF(AA182&lt;&gt;"Yes","",IF(OR('Model output'!U181="",ISNUMBER(SEARCH("Not identified",'Model output'!U181))),"",'Model output'!U181))</f>
        <v>Not mentioned in the clinical note</v>
      </c>
      <c r="AC182" s="1" t="str">
        <f>IF(OR('Model output'!V181="", 'Model output'!V181="No", AND(ISERROR(SEARCH("Positive",'Model output'!V181)), ISNUMBER(SEARCH("Negative",'Model output'!V181))), AND(ISNUMBER(SEARCH("Uninvolved",'Model output'!V181)),NOT(ISNUMBER(SEARCH("margins involved",'Model output'!V181)))), ISNUMBER(SEARCH("not involved",'Model output'!V181)), ISNUMBER(SEARCH("None",'Model output'!V181)), ISNUMBER(SEARCH("Free",'Model output'!V181)), ISNUMBER(SEARCH("1 mm",'Model output'!V181)), ISNUMBER(SEARCH("0.1 CM",'Model output'!V181)), ISNUMBER(SEARCH("less than 0.2 mm",'Model output'!V181)), ISNUMBER(SEARCH("less than 0.5 mm",'Model output'!V181)), ISNUMBER(SEARCH("less than 1.0 mm",'Model output'!V181)), ISNUMBER(SEARCH("noted very close",'Model output'!V181)), ISNUMBER(SEARCH("abut",'Model output'!V181)), ISNUMBER(SEARCH("not mentioned",'Model output'!V181)), ISNUMBER(SEARCH("Cannot be assessed",'Model output'!V181)), ISNUMBER(SEARCH("Lymphocyte invasion - present",'Model output'!V181))), "negative", "positive")</f>
        <v>negative</v>
      </c>
      <c r="AE182" s="35"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6" t="str">
        <f t="shared" si="27"/>
        <v>2</v>
      </c>
      <c r="AG182" s="36" t="str">
        <f t="shared" si="28"/>
        <v>1b</v>
      </c>
      <c r="AH182" s="36" t="str">
        <f t="shared" si="30"/>
        <v>0</v>
      </c>
      <c r="AI182" s="37" t="str">
        <f t="shared" si="31"/>
        <v>I</v>
      </c>
      <c r="AJ182" s="38" t="s">
        <v>710</v>
      </c>
      <c r="AK182" s="37" t="s">
        <v>943</v>
      </c>
      <c r="AL182" s="37" t="s">
        <v>940</v>
      </c>
      <c r="AM182" s="37" t="s">
        <v>944</v>
      </c>
      <c r="AN182" s="37" t="s">
        <v>64</v>
      </c>
      <c r="AO182" s="23">
        <f t="shared" ca="1" si="32"/>
        <v>1</v>
      </c>
      <c r="AP182" s="1">
        <f t="shared" si="33"/>
        <v>1</v>
      </c>
      <c r="AQ182" s="1">
        <f t="shared" si="34"/>
        <v>1</v>
      </c>
      <c r="AR182" s="1">
        <f t="shared" si="35"/>
        <v>1</v>
      </c>
      <c r="AS182" s="15">
        <f t="shared" si="36"/>
        <v>1</v>
      </c>
    </row>
    <row r="183" spans="1:45">
      <c r="A183" t="str">
        <f>'Model output'!A182</f>
        <v>TCGA-EM-A2P2</v>
      </c>
      <c r="B183" s="33">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29"/>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output'!G182)),AND(ISNUMBER(SEARCH("2",'Model output'!G182)),NOT(ISNUMBER(SEARCH("1 of 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output'!H182="","negative",IF(OR(ISNUMBER(SEARCH("lymph node",'Model output'!H182)),ISNUMBER(SEARCH("gland",'Model output'!H182)),ISNUMBER(SEARCH("lobe",'Model output'!H182)),ISNUMBER(SEARCH("isthmus",'Model output'!H182)),ISNUMBER(SEARCH("mediastinum",'Model output'!H182)),ISNUMBER(SEARCH("Not mentioned",'Model output'!H182)), ISNUMBER(SEARCH("Not applicable",'Model output'!H182)), ISNUMBER(SEARCH("paratracheal",'Model output'!H182)),ISNUMBER(SEARCH("fibroadipose tissue",'Model output'!H182)),ISNUMBER(SEARCH("thyroid node",'Model output'!H182)),ISNUMBER(SEARCH("skeletal muscle",'Model output'!H182)),ISNUMBER(SEARCH("right",'Model output'!H182)),ISNUMBER(SEARCH("left",'Model output'!H182)),ISNUMBER(SEARCH("Not specified",'Model output'!H182))),"negative","positive"))</f>
        <v>negative</v>
      </c>
      <c r="I183">
        <f>IF(OR('Model output'!I182="",'Model output'!I182="Not answered",'Model output'!I182="Not mentioned"),"",IF(ISNUMBER('Model output'!I182),'Model output'!I182,1))</f>
        <v>5</v>
      </c>
      <c r="J183">
        <f>IF(OR('Model output'!J182="",'Model output'!J182="Not answered",'Model output'!J182="Not mentioned"),"",IF(AND(ISNUMBER('Model output'!J182),'Model output'!J182&lt;=I183),'Model output'!J182,IF(AND(ISNUMBER('Model output'!J182), 'Model output'!J182&gt;=DATE(2024,1,1)), MIN(DAY('Model output'!J182), MONTH('Model output'!J182), YEAR('Model output'!J182)), IF(ISNUMBER(SEARCH("0/",'Model output'!J182)),0,IF(ISNUMBER(SEARCH("/",'Model output'!J182)), VALUE(LEFT('Model output'!J182, SEARCH("/",'Model output'!J182)-1)),1)))))</f>
        <v>0</v>
      </c>
      <c r="K183" t="str" cm="1">
        <f t="array" ref="K183">IF(COUNT(FIND({0,1,2,3,4,5,6,7,8,9},'Model output'!K182))&gt;0,'Model output'!K182,"")</f>
        <v/>
      </c>
      <c r="L183" s="8" t="str">
        <f t="shared" si="25"/>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 Papillary carcinoma, solid variant, Papillary carcinoma, other variant: trabecular</v>
      </c>
      <c r="O183" t="str">
        <f>IF('Model output'!M182="","",'Model output'!M182)</f>
        <v/>
      </c>
      <c r="P183" t="str">
        <f>IF('Model output'!N182="","",'Model output'!N182)</f>
        <v>5.0cm</v>
      </c>
      <c r="Q183" t="str">
        <f t="shared" si="26"/>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 ""))</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7" t="str">
        <f>IF('Model output'!S182="","",'Model output'!S182)</f>
        <v>Not identified</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1" t="str">
        <f>IF(OR('Model output'!V182="", 'Model output'!V182="No", AND(ISERROR(SEARCH("Positive",'Model output'!V182)), ISNUMBER(SEARCH("Negative",'Model output'!V182))), AND(ISNUMBER(SEARCH("Uninvolved",'Model output'!V182)),NOT(ISNUMBER(SEARCH("margins involved",'Model output'!V182)))), ISNUMBER(SEARCH("not involved",'Model output'!V182)), ISNUMBER(SEARCH("None",'Model output'!V182)), ISNUMBER(SEARCH("Free",'Model output'!V182)), ISNUMBER(SEARCH("1 mm",'Model output'!V182)), ISNUMBER(SEARCH("0.1 CM",'Model output'!V182)), ISNUMBER(SEARCH("less than 0.2 mm",'Model output'!V182)), ISNUMBER(SEARCH("less than 0.5 mm",'Model output'!V182)), ISNUMBER(SEARCH("less than 1.0 mm",'Model output'!V182)), ISNUMBER(SEARCH("noted very close",'Model output'!V182)), ISNUMBER(SEARCH("abut",'Model output'!V182)), ISNUMBER(SEARCH("not mentioned",'Model output'!V182)), ISNUMBER(SEARCH("Cannot be assessed",'Model output'!V182)), ISNUMBER(SEARCH("Lymphocyte invasion - present",'Model output'!V182))), "negative", "positive")</f>
        <v>negative</v>
      </c>
      <c r="AE183" s="35"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6" t="str">
        <f t="shared" si="27"/>
        <v>3a</v>
      </c>
      <c r="AG183" s="36" t="str">
        <f t="shared" si="28"/>
        <v>0</v>
      </c>
      <c r="AH183" s="36" t="str">
        <f t="shared" si="30"/>
        <v>0</v>
      </c>
      <c r="AI183" s="37" t="str">
        <f t="shared" si="31"/>
        <v>I</v>
      </c>
      <c r="AJ183" s="38" t="s">
        <v>710</v>
      </c>
      <c r="AK183" s="37" t="s">
        <v>945</v>
      </c>
      <c r="AL183" s="37" t="s">
        <v>941</v>
      </c>
      <c r="AM183" s="37" t="s">
        <v>944</v>
      </c>
      <c r="AN183" s="37" t="s">
        <v>64</v>
      </c>
      <c r="AO183" s="23">
        <f t="shared" ca="1" si="32"/>
        <v>1</v>
      </c>
      <c r="AP183" s="1">
        <f t="shared" si="33"/>
        <v>1</v>
      </c>
      <c r="AQ183" s="1">
        <f t="shared" si="34"/>
        <v>1</v>
      </c>
      <c r="AR183" s="1">
        <f t="shared" si="35"/>
        <v>1</v>
      </c>
      <c r="AS183" s="15">
        <f t="shared" si="36"/>
        <v>1</v>
      </c>
    </row>
    <row r="184" spans="1:45">
      <c r="A184" t="str">
        <f>'Model output'!A183</f>
        <v>TCGA-EM-A2P3</v>
      </c>
      <c r="B184" s="33">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29"/>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output'!G183)),AND(ISNUMBER(SEARCH("2",'Model output'!G183)),NOT(ISNUMBER(SEARCH("1 of 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output'!H183="","negative",IF(OR(ISNUMBER(SEARCH("lymph node",'Model output'!H183)),ISNUMBER(SEARCH("gland",'Model output'!H183)),ISNUMBER(SEARCH("lobe",'Model output'!H183)),ISNUMBER(SEARCH("isthmus",'Model output'!H183)),ISNUMBER(SEARCH("mediastinum",'Model output'!H183)),ISNUMBER(SEARCH("Not mentioned",'Model output'!H183)), ISNUMBER(SEARCH("Not applicable",'Model output'!H183)), ISNUMBER(SEARCH("paratracheal",'Model output'!H183)),ISNUMBER(SEARCH("fibroadipose tissue",'Model output'!H183)),ISNUMBER(SEARCH("thyroid node",'Model output'!H183)),ISNUMBER(SEARCH("skeletal muscle",'Model output'!H183)),ISNUMBER(SEARCH("right",'Model output'!H183)),ISNUMBER(SEARCH("left",'Model output'!H183)),ISNUMBER(SEARCH("Not specified",'Model output'!H183))),"negative","positive"))</f>
        <v>negative</v>
      </c>
      <c r="I184">
        <f>IF(OR('Model output'!I183="",'Model output'!I183="Not answered",'Model output'!I183="Not mentioned"),"",IF(ISNUMBER('Model output'!I183),'Model output'!I183,1))</f>
        <v>0</v>
      </c>
      <c r="J184">
        <f>IF(OR('Model output'!J183="",'Model output'!J183="Not answered",'Model output'!J183="Not mentioned"),"",IF(AND(ISNUMBER('Model output'!J183),'Model output'!J183&lt;=I184),'Model output'!J183,IF(AND(ISNUMBER('Model output'!J183), 'Model output'!J183&gt;=DATE(2024,1,1)), MIN(DAY('Model output'!J183), MONTH('Model output'!J183), YEAR('Model output'!J183)), IF(ISNUMBER(SEARCH("0/",'Model output'!J183)),0,IF(ISNUMBER(SEARCH("/",'Model output'!J183)), VALUE(LEFT('Model output'!J183, SEARCH("/",'Model output'!J183)-1)),1)))))</f>
        <v>0</v>
      </c>
      <c r="K184" t="str" cm="1">
        <f t="array" ref="K184">IF(COUNT(FIND({0,1,2,3,4,5,6,7,8,9},'Model output'!K183))&gt;0,'Model output'!K183,"")</f>
        <v/>
      </c>
      <c r="L184" s="8" t="str">
        <f t="shared" si="25"/>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 classical (usual) and Papillary carcinoma, follicular variant</v>
      </c>
      <c r="O184" t="str">
        <f>IF('Model output'!M183="","",'Model output'!M183)</f>
        <v/>
      </c>
      <c r="P184" t="str">
        <f>IF('Model output'!N183="","",'Model output'!N183)</f>
        <v>1.4cm</v>
      </c>
      <c r="Q184" t="str">
        <f t="shared" si="26"/>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 ""))</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7"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1" t="str">
        <f>IF(OR('Model output'!V183="", 'Model output'!V183="No", AND(ISERROR(SEARCH("Positive",'Model output'!V183)), ISNUMBER(SEARCH("Negative",'Model output'!V183))), AND(ISNUMBER(SEARCH("Uninvolved",'Model output'!V183)),NOT(ISNUMBER(SEARCH("margins involved",'Model output'!V183)))), ISNUMBER(SEARCH("not involved",'Model output'!V183)), ISNUMBER(SEARCH("None",'Model output'!V183)), ISNUMBER(SEARCH("Free",'Model output'!V183)), ISNUMBER(SEARCH("1 mm",'Model output'!V183)), ISNUMBER(SEARCH("0.1 CM",'Model output'!V183)), ISNUMBER(SEARCH("less than 0.2 mm",'Model output'!V183)), ISNUMBER(SEARCH("less than 0.5 mm",'Model output'!V183)), ISNUMBER(SEARCH("less than 1.0 mm",'Model output'!V183)), ISNUMBER(SEARCH("noted very close",'Model output'!V183)), ISNUMBER(SEARCH("abut",'Model output'!V183)), ISNUMBER(SEARCH("not mentioned",'Model output'!V183)), ISNUMBER(SEARCH("Cannot be assessed",'Model output'!V183)), ISNUMBER(SEARCH("Lymphocyte invasion - present",'Model output'!V183))), "negative", "positive")</f>
        <v>negative</v>
      </c>
      <c r="AE184" s="35"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6" t="str">
        <f t="shared" si="27"/>
        <v>1b</v>
      </c>
      <c r="AG184" s="36" t="str">
        <f t="shared" si="28"/>
        <v>0</v>
      </c>
      <c r="AH184" s="36" t="str">
        <f t="shared" si="30"/>
        <v>0</v>
      </c>
      <c r="AI184" s="37" t="str">
        <f t="shared" si="31"/>
        <v>I</v>
      </c>
      <c r="AJ184" s="38" t="s">
        <v>709</v>
      </c>
      <c r="AK184" s="37" t="s">
        <v>940</v>
      </c>
      <c r="AL184" s="37" t="s">
        <v>944</v>
      </c>
      <c r="AM184" s="37" t="s">
        <v>944</v>
      </c>
      <c r="AN184" s="37" t="s">
        <v>64</v>
      </c>
      <c r="AO184" s="23">
        <f t="shared" ca="1" si="32"/>
        <v>1</v>
      </c>
      <c r="AP184" s="1">
        <f t="shared" si="33"/>
        <v>1</v>
      </c>
      <c r="AQ184" s="1">
        <f t="shared" si="34"/>
        <v>1</v>
      </c>
      <c r="AR184" s="1">
        <f t="shared" si="35"/>
        <v>1</v>
      </c>
      <c r="AS184" s="15">
        <f t="shared" si="36"/>
        <v>1</v>
      </c>
    </row>
    <row r="185" spans="1:45">
      <c r="A185" t="str">
        <f>'Model output'!A184</f>
        <v>TCGA-EM-A3AI</v>
      </c>
      <c r="B185" s="33">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29"/>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output'!G184)),AND(ISNUMBER(SEARCH("2",'Model output'!G184)),NOT(ISNUMBER(SEARCH("1 of 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output'!H184="","negative",IF(OR(ISNUMBER(SEARCH("lymph node",'Model output'!H184)),ISNUMBER(SEARCH("gland",'Model output'!H184)),ISNUMBER(SEARCH("lobe",'Model output'!H184)),ISNUMBER(SEARCH("isthmus",'Model output'!H184)),ISNUMBER(SEARCH("mediastinum",'Model output'!H184)),ISNUMBER(SEARCH("Not mentioned",'Model output'!H184)), ISNUMBER(SEARCH("Not applicable",'Model output'!H184)), ISNUMBER(SEARCH("paratracheal",'Model output'!H184)),ISNUMBER(SEARCH("fibroadipose tissue",'Model output'!H184)),ISNUMBER(SEARCH("thyroid node",'Model output'!H184)),ISNUMBER(SEARCH("skeletal muscle",'Model output'!H184)),ISNUMBER(SEARCH("right",'Model output'!H184)),ISNUMBER(SEARCH("left",'Model output'!H184)),ISNUMBER(SEARCH("Not specified",'Model output'!H184))),"negative","positive"))</f>
        <v>negative</v>
      </c>
      <c r="I185">
        <f>IF(OR('Model output'!I184="",'Model output'!I184="Not answered",'Model output'!I184="Not mentioned"),"",IF(ISNUMBER('Model output'!I184),'Model output'!I184,1))</f>
        <v>0</v>
      </c>
      <c r="J185">
        <f>IF(OR('Model output'!J184="",'Model output'!J184="Not answered",'Model output'!J184="Not mentioned"),"",IF(AND(ISNUMBER('Model output'!J184),'Model output'!J184&lt;=I185),'Model output'!J184,IF(AND(ISNUMBER('Model output'!J184), 'Model output'!J184&gt;=DATE(2024,1,1)), MIN(DAY('Model output'!J184), MONTH('Model output'!J184), YEAR('Model output'!J184)), IF(ISNUMBER(SEARCH("0/",'Model output'!J184)),0,IF(ISNUMBER(SEARCH("/",'Model output'!J184)), VALUE(LEFT('Model output'!J184, SEARCH("/",'Model output'!J184)-1)),1)))))</f>
        <v>0</v>
      </c>
      <c r="K185" t="str" cm="1">
        <f t="array" ref="K185">IF(COUNT(FIND({0,1,2,3,4,5,6,7,8,9},'Model output'!K184))&gt;0,'Model output'!K184,"")</f>
        <v/>
      </c>
      <c r="L185" s="8" t="str">
        <f t="shared" si="25"/>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
      </c>
      <c r="P185" t="str">
        <f>IF('Model output'!N184="","",'Model output'!N184)</f>
        <v>2.3cm</v>
      </c>
      <c r="Q185" t="str">
        <f t="shared" si="26"/>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 ""))</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7"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1" t="str">
        <f>IF(OR('Model output'!V184="", 'Model output'!V184="No", AND(ISERROR(SEARCH("Positive",'Model output'!V184)), ISNUMBER(SEARCH("Negative",'Model output'!V184))), AND(ISNUMBER(SEARCH("Uninvolved",'Model output'!V184)),NOT(ISNUMBER(SEARCH("margins involved",'Model output'!V184)))), ISNUMBER(SEARCH("not involved",'Model output'!V184)), ISNUMBER(SEARCH("None",'Model output'!V184)), ISNUMBER(SEARCH("Free",'Model output'!V184)), ISNUMBER(SEARCH("1 mm",'Model output'!V184)), ISNUMBER(SEARCH("0.1 CM",'Model output'!V184)), ISNUMBER(SEARCH("less than 0.2 mm",'Model output'!V184)), ISNUMBER(SEARCH("less than 0.5 mm",'Model output'!V184)), ISNUMBER(SEARCH("less than 1.0 mm",'Model output'!V184)), ISNUMBER(SEARCH("noted very close",'Model output'!V184)), ISNUMBER(SEARCH("abut",'Model output'!V184)), ISNUMBER(SEARCH("not mentioned",'Model output'!V184)), ISNUMBER(SEARCH("Cannot be assessed",'Model output'!V184)), ISNUMBER(SEARCH("Lymphocyte invasion - present",'Model output'!V184))), "negative", "positive")</f>
        <v>negative</v>
      </c>
      <c r="AE185" s="35"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6" t="str">
        <f t="shared" si="27"/>
        <v>2</v>
      </c>
      <c r="AG185" s="36" t="str">
        <f t="shared" si="28"/>
        <v>0</v>
      </c>
      <c r="AH185" s="36" t="str">
        <f t="shared" si="30"/>
        <v>0</v>
      </c>
      <c r="AI185" s="37" t="str">
        <f t="shared" si="31"/>
        <v>I</v>
      </c>
      <c r="AJ185" s="38" t="s">
        <v>709</v>
      </c>
      <c r="AK185" s="37" t="s">
        <v>943</v>
      </c>
      <c r="AL185" s="37" t="s">
        <v>944</v>
      </c>
      <c r="AM185" s="37" t="s">
        <v>944</v>
      </c>
      <c r="AN185" s="37" t="s">
        <v>64</v>
      </c>
      <c r="AO185" s="23">
        <f t="shared" ca="1" si="32"/>
        <v>1</v>
      </c>
      <c r="AP185" s="1">
        <f t="shared" si="33"/>
        <v>1</v>
      </c>
      <c r="AQ185" s="1">
        <f t="shared" si="34"/>
        <v>1</v>
      </c>
      <c r="AR185" s="1">
        <f t="shared" si="35"/>
        <v>1</v>
      </c>
      <c r="AS185" s="15">
        <f t="shared" si="36"/>
        <v>1</v>
      </c>
    </row>
    <row r="186" spans="1:45">
      <c r="A186" t="str">
        <f>'Model output'!A185</f>
        <v>TCGA-EM-A3AJ</v>
      </c>
      <c r="B186" s="33">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29"/>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output'!G185)),AND(ISNUMBER(SEARCH("2",'Model output'!G185)),NOT(ISNUMBER(SEARCH("1 of 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
      </c>
      <c r="H186" t="str">
        <f>IF('Model output'!H185="","negative",IF(OR(ISNUMBER(SEARCH("lymph node",'Model output'!H185)),ISNUMBER(SEARCH("gland",'Model output'!H185)),ISNUMBER(SEARCH("lobe",'Model output'!H185)),ISNUMBER(SEARCH("isthmus",'Model output'!H185)),ISNUMBER(SEARCH("mediastinum",'Model output'!H185)),ISNUMBER(SEARCH("Not mentioned",'Model output'!H185)), ISNUMBER(SEARCH("Not applicable",'Model output'!H185)), ISNUMBER(SEARCH("paratracheal",'Model output'!H185)),ISNUMBER(SEARCH("fibroadipose tissue",'Model output'!H185)),ISNUMBER(SEARCH("thyroid node",'Model output'!H185)),ISNUMBER(SEARCH("skeletal muscle",'Model output'!H185)),ISNUMBER(SEARCH("right",'Model output'!H185)),ISNUMBER(SEARCH("left",'Model output'!H185)),ISNUMBER(SEARCH("Not specified",'Model output'!H185))),"negative","positive"))</f>
        <v>negative</v>
      </c>
      <c r="I186">
        <f>IF(OR('Model output'!I185="",'Model output'!I185="Not answered",'Model output'!I185="Not mentioned"),"",IF(ISNUMBER('Model output'!I185),'Model output'!I185,1))</f>
        <v>24</v>
      </c>
      <c r="J186">
        <f>IF(OR('Model output'!J185="",'Model output'!J185="Not answered",'Model output'!J185="Not mentioned"),"",IF(AND(ISNUMBER('Model output'!J185),'Model output'!J185&lt;=I186),'Model output'!J185,IF(AND(ISNUMBER('Model output'!J185), 'Model output'!J185&gt;=DATE(2024,1,1)), MIN(DAY('Model output'!J185), MONTH('Model output'!J185), YEAR('Model output'!J185)), IF(ISNUMBER(SEARCH("0/",'Model output'!J185)),0,IF(ISNUMBER(SEARCH("/",'Model output'!J185)), VALUE(LEFT('Model output'!J185, SEARCH("/",'Model output'!J185)-1)),1)))))</f>
        <v>4</v>
      </c>
      <c r="K186" t="str" cm="1">
        <f t="array" ref="K186">IF(COUNT(FIND({0,1,2,3,4,5,6,7,8,9},'Model output'!K185))&gt;0,'Model output'!K185,"")</f>
        <v/>
      </c>
      <c r="L186" s="8" t="str">
        <f t="shared" si="25"/>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v>
      </c>
      <c r="O186" t="str">
        <f>IF('Model output'!M185="","",'Model output'!M185)</f>
        <v>follicular variant, classical (usual), papillary carcinoma, other with focal hobnail cell change</v>
      </c>
      <c r="P186" t="str">
        <f>IF('Model output'!N185="","",'Model output'!N185)</f>
        <v>4.1cm</v>
      </c>
      <c r="Q186" t="str">
        <f t="shared" si="26"/>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 ""))</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7" t="str">
        <f>IF('Model output'!S185="","",'Model output'!S185)</f>
        <v>Cannot be assessed</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1" t="str">
        <f>IF(OR('Model output'!V185="", 'Model output'!V185="No", AND(ISERROR(SEARCH("Positive",'Model output'!V185)), ISNUMBER(SEARCH("Negative",'Model output'!V185))), AND(ISNUMBER(SEARCH("Uninvolved",'Model output'!V185)),NOT(ISNUMBER(SEARCH("margins involved",'Model output'!V185)))), ISNUMBER(SEARCH("not involved",'Model output'!V185)), ISNUMBER(SEARCH("None",'Model output'!V185)), ISNUMBER(SEARCH("Free",'Model output'!V185)), ISNUMBER(SEARCH("1 mm",'Model output'!V185)), ISNUMBER(SEARCH("0.1 CM",'Model output'!V185)), ISNUMBER(SEARCH("less than 0.2 mm",'Model output'!V185)), ISNUMBER(SEARCH("less than 0.5 mm",'Model output'!V185)), ISNUMBER(SEARCH("less than 1.0 mm",'Model output'!V185)), ISNUMBER(SEARCH("noted very close",'Model output'!V185)), ISNUMBER(SEARCH("abut",'Model output'!V185)), ISNUMBER(SEARCH("not mentioned",'Model output'!V185)), ISNUMBER(SEARCH("Cannot be assessed",'Model output'!V185)), ISNUMBER(SEARCH("Lymphocyte invasion - present",'Model output'!V185))), "negative", "positive")</f>
        <v>positive</v>
      </c>
      <c r="AE186" s="35"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6" t="str">
        <f t="shared" si="27"/>
        <v>3a</v>
      </c>
      <c r="AG186" s="36" t="str">
        <f t="shared" si="28"/>
        <v>1a</v>
      </c>
      <c r="AH186" s="36" t="str">
        <f t="shared" si="30"/>
        <v>0</v>
      </c>
      <c r="AI186" s="37" t="str">
        <f t="shared" si="31"/>
        <v>I</v>
      </c>
      <c r="AJ186" s="38" t="s">
        <v>707</v>
      </c>
      <c r="AK186" s="37" t="s">
        <v>945</v>
      </c>
      <c r="AL186" s="37" t="s">
        <v>615</v>
      </c>
      <c r="AM186" s="37" t="s">
        <v>944</v>
      </c>
      <c r="AN186" s="37" t="s">
        <v>64</v>
      </c>
      <c r="AO186" s="23">
        <f t="shared" si="32"/>
        <v>1</v>
      </c>
      <c r="AP186" s="1">
        <f t="shared" si="33"/>
        <v>1</v>
      </c>
      <c r="AQ186" s="1">
        <f t="shared" si="34"/>
        <v>1</v>
      </c>
      <c r="AR186" s="1">
        <f t="shared" si="35"/>
        <v>1</v>
      </c>
      <c r="AS186" s="15">
        <f t="shared" si="36"/>
        <v>1</v>
      </c>
    </row>
    <row r="187" spans="1:45">
      <c r="A187" t="str">
        <f>'Model output'!A186</f>
        <v>TCGA-EM-A3AK</v>
      </c>
      <c r="B187" s="33">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29"/>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output'!G186)),AND(ISNUMBER(SEARCH("2",'Model output'!G186)),NOT(ISNUMBER(SEARCH("1 of 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output'!H186="","negative",IF(OR(ISNUMBER(SEARCH("lymph node",'Model output'!H186)),ISNUMBER(SEARCH("gland",'Model output'!H186)),ISNUMBER(SEARCH("lobe",'Model output'!H186)),ISNUMBER(SEARCH("isthmus",'Model output'!H186)),ISNUMBER(SEARCH("mediastinum",'Model output'!H186)),ISNUMBER(SEARCH("Not mentioned",'Model output'!H186)), ISNUMBER(SEARCH("Not applicable",'Model output'!H186)), ISNUMBER(SEARCH("paratracheal",'Model output'!H186)),ISNUMBER(SEARCH("fibroadipose tissue",'Model output'!H186)),ISNUMBER(SEARCH("thyroid node",'Model output'!H186)),ISNUMBER(SEARCH("skeletal muscle",'Model output'!H186)),ISNUMBER(SEARCH("right",'Model output'!H186)),ISNUMBER(SEARCH("left",'Model output'!H186)),ISNUMBER(SEARCH("Not specified",'Model output'!H186))),"negative","positive"))</f>
        <v>negative</v>
      </c>
      <c r="I187">
        <f>IF(OR('Model output'!I186="",'Model output'!I186="Not answered",'Model output'!I186="Not mentioned"),"",IF(ISNUMBER('Model output'!I186),'Model output'!I186,1))</f>
        <v>2</v>
      </c>
      <c r="J187">
        <f>IF(OR('Model output'!J186="",'Model output'!J186="Not answered",'Model output'!J186="Not mentioned"),"",IF(AND(ISNUMBER('Model output'!J186),'Model output'!J186&lt;=I187),'Model output'!J186,IF(AND(ISNUMBER('Model output'!J186), 'Model output'!J186&gt;=DATE(2024,1,1)), MIN(DAY('Model output'!J186), MONTH('Model output'!J186), YEAR('Model output'!J186)), IF(ISNUMBER(SEARCH("0/",'Model output'!J186)),0,IF(ISNUMBER(SEARCH("/",'Model output'!J186)), VALUE(LEFT('Model output'!J186, SEARCH("/",'Model output'!J186)-1)),1)))))</f>
        <v>0</v>
      </c>
      <c r="K187" t="str" cm="1">
        <f t="array" ref="K187">IF(COUNT(FIND({0,1,2,3,4,5,6,7,8,9},'Model output'!K186))&gt;0,'Model output'!K186,"")</f>
        <v/>
      </c>
      <c r="L187" s="8" t="str">
        <f t="shared" si="25"/>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v>
      </c>
      <c r="O187" t="str">
        <f>IF('Model output'!M186="","",'Model output'!M186)</f>
        <v>classical (usual)</v>
      </c>
      <c r="P187" t="str">
        <f>IF('Model output'!N186="","",'Model output'!N186)</f>
        <v>2.0cm</v>
      </c>
      <c r="Q187" t="str">
        <f t="shared" si="26"/>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 ""))</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7" t="str">
        <f>IF('Model output'!S186="","",'Model output'!S186)</f>
        <v>Not identified</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1" t="str">
        <f>IF(OR('Model output'!V186="", 'Model output'!V186="No", AND(ISERROR(SEARCH("Positive",'Model output'!V186)), ISNUMBER(SEARCH("Negative",'Model output'!V186))), AND(ISNUMBER(SEARCH("Uninvolved",'Model output'!V186)),NOT(ISNUMBER(SEARCH("margins involved",'Model output'!V186)))), ISNUMBER(SEARCH("not involved",'Model output'!V186)), ISNUMBER(SEARCH("None",'Model output'!V186)), ISNUMBER(SEARCH("Free",'Model output'!V186)), ISNUMBER(SEARCH("1 mm",'Model output'!V186)), ISNUMBER(SEARCH("0.1 CM",'Model output'!V186)), ISNUMBER(SEARCH("less than 0.2 mm",'Model output'!V186)), ISNUMBER(SEARCH("less than 0.5 mm",'Model output'!V186)), ISNUMBER(SEARCH("less than 1.0 mm",'Model output'!V186)), ISNUMBER(SEARCH("noted very close",'Model output'!V186)), ISNUMBER(SEARCH("abut",'Model output'!V186)), ISNUMBER(SEARCH("not mentioned",'Model output'!V186)), ISNUMBER(SEARCH("Cannot be assessed",'Model output'!V186)), ISNUMBER(SEARCH("Lymphocyte invasion - present",'Model output'!V186))), "negative", "positive")</f>
        <v>negative</v>
      </c>
      <c r="AE187" s="35"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36" t="str">
        <f t="shared" si="27"/>
        <v>1b</v>
      </c>
      <c r="AG187" s="36" t="str">
        <f t="shared" si="28"/>
        <v>0</v>
      </c>
      <c r="AH187" s="36" t="str">
        <f t="shared" si="30"/>
        <v>0</v>
      </c>
      <c r="AI187" s="37" t="str">
        <f t="shared" si="31"/>
        <v>I</v>
      </c>
      <c r="AJ187" s="38" t="s">
        <v>710</v>
      </c>
      <c r="AK187" s="37" t="s">
        <v>940</v>
      </c>
      <c r="AL187" s="37" t="s">
        <v>941</v>
      </c>
      <c r="AM187" s="37" t="s">
        <v>944</v>
      </c>
      <c r="AN187" s="37" t="s">
        <v>64</v>
      </c>
      <c r="AO187" s="23">
        <f t="shared" ca="1" si="32"/>
        <v>0</v>
      </c>
      <c r="AP187" s="1">
        <f t="shared" si="33"/>
        <v>1</v>
      </c>
      <c r="AQ187" s="1">
        <f t="shared" si="34"/>
        <v>1</v>
      </c>
      <c r="AR187" s="1">
        <f t="shared" si="35"/>
        <v>1</v>
      </c>
      <c r="AS187" s="15">
        <f t="shared" si="36"/>
        <v>1</v>
      </c>
    </row>
    <row r="188" spans="1:45">
      <c r="A188" t="str">
        <f>'Model output'!A187</f>
        <v>TCGA-EM-A3AL</v>
      </c>
      <c r="B188" s="33">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29"/>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output'!G187)),AND(ISNUMBER(SEARCH("2",'Model output'!G187)),NOT(ISNUMBER(SEARCH("1 of 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output'!H187="","negative",IF(OR(ISNUMBER(SEARCH("lymph node",'Model output'!H187)),ISNUMBER(SEARCH("gland",'Model output'!H187)),ISNUMBER(SEARCH("lobe",'Model output'!H187)),ISNUMBER(SEARCH("isthmus",'Model output'!H187)),ISNUMBER(SEARCH("mediastinum",'Model output'!H187)),ISNUMBER(SEARCH("Not mentioned",'Model output'!H187)), ISNUMBER(SEARCH("Not applicable",'Model output'!H187)), ISNUMBER(SEARCH("paratracheal",'Model output'!H187)),ISNUMBER(SEARCH("fibroadipose tissue",'Model output'!H187)),ISNUMBER(SEARCH("thyroid node",'Model output'!H187)),ISNUMBER(SEARCH("skeletal muscle",'Model output'!H187)),ISNUMBER(SEARCH("right",'Model output'!H187)),ISNUMBER(SEARCH("left",'Model output'!H187)),ISNUMBER(SEARCH("Not specified",'Model output'!H187))),"negative","positive"))</f>
        <v>negative</v>
      </c>
      <c r="I188">
        <f>IF(OR('Model output'!I187="",'Model output'!I187="Not answered",'Model output'!I187="Not mentioned"),"",IF(ISNUMBER('Model output'!I187),'Model output'!I187,1))</f>
        <v>14</v>
      </c>
      <c r="J188">
        <f>IF(OR('Model output'!J187="",'Model output'!J187="Not answered",'Model output'!J187="Not mentioned"),"",IF(AND(ISNUMBER('Model output'!J187),'Model output'!J187&lt;=I188),'Model output'!J187,IF(AND(ISNUMBER('Model output'!J187), 'Model output'!J187&gt;=DATE(2024,1,1)), MIN(DAY('Model output'!J187), MONTH('Model output'!J187), YEAR('Model output'!J187)), IF(ISNUMBER(SEARCH("0/",'Model output'!J187)),0,IF(ISNUMBER(SEARCH("/",'Model output'!J187)), VALUE(LEFT('Model output'!J187, SEARCH("/",'Model output'!J187)-1)),1)))))</f>
        <v>0</v>
      </c>
      <c r="K188" t="str" cm="1">
        <f t="array" ref="K188">IF(COUNT(FIND({0,1,2,3,4,5,6,7,8,9},'Model output'!K187))&gt;0,'Model output'!K187,"")</f>
        <v/>
      </c>
      <c r="L188" s="8" t="str">
        <f t="shared" si="25"/>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
      </c>
      <c r="P188" t="str">
        <f>IF('Model output'!N187="","",'Model output'!N187)</f>
        <v>1.9 cm</v>
      </c>
      <c r="Q188" t="str">
        <f t="shared" si="26"/>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 ""))</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7" t="str">
        <f>IF('Model output'!S187="","",'Model output'!S187)</f>
        <v>Not identified</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1" t="str">
        <f>IF(OR('Model output'!V187="", 'Model output'!V187="No", AND(ISERROR(SEARCH("Positive",'Model output'!V187)), ISNUMBER(SEARCH("Negative",'Model output'!V187))), AND(ISNUMBER(SEARCH("Uninvolved",'Model output'!V187)),NOT(ISNUMBER(SEARCH("margins involved",'Model output'!V187)))), ISNUMBER(SEARCH("not involved",'Model output'!V187)), ISNUMBER(SEARCH("None",'Model output'!V187)), ISNUMBER(SEARCH("Free",'Model output'!V187)), ISNUMBER(SEARCH("1 mm",'Model output'!V187)), ISNUMBER(SEARCH("0.1 CM",'Model output'!V187)), ISNUMBER(SEARCH("less than 0.2 mm",'Model output'!V187)), ISNUMBER(SEARCH("less than 0.5 mm",'Model output'!V187)), ISNUMBER(SEARCH("less than 1.0 mm",'Model output'!V187)), ISNUMBER(SEARCH("noted very close",'Model output'!V187)), ISNUMBER(SEARCH("abut",'Model output'!V187)), ISNUMBER(SEARCH("not mentioned",'Model output'!V187)), ISNUMBER(SEARCH("Cannot be assessed",'Model output'!V187)), ISNUMBER(SEARCH("Lymphocyte invasion - present",'Model output'!V187))), "negative", "positive")</f>
        <v>negative</v>
      </c>
      <c r="AE188" s="35"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6" t="str">
        <f t="shared" si="27"/>
        <v>1b</v>
      </c>
      <c r="AG188" s="36" t="str">
        <f t="shared" si="28"/>
        <v>0</v>
      </c>
      <c r="AH188" s="36" t="str">
        <f t="shared" si="30"/>
        <v>0</v>
      </c>
      <c r="AI188" s="37" t="str">
        <f t="shared" si="31"/>
        <v>I</v>
      </c>
      <c r="AJ188" s="38" t="s">
        <v>709</v>
      </c>
      <c r="AK188" s="37" t="s">
        <v>940</v>
      </c>
      <c r="AL188" s="37" t="s">
        <v>941</v>
      </c>
      <c r="AM188" s="37" t="s">
        <v>944</v>
      </c>
      <c r="AN188" s="37" t="s">
        <v>64</v>
      </c>
      <c r="AO188" s="23">
        <f t="shared" ca="1" si="32"/>
        <v>1</v>
      </c>
      <c r="AP188" s="1">
        <f t="shared" si="33"/>
        <v>1</v>
      </c>
      <c r="AQ188" s="1">
        <f t="shared" si="34"/>
        <v>1</v>
      </c>
      <c r="AR188" s="1">
        <f t="shared" si="35"/>
        <v>1</v>
      </c>
      <c r="AS188" s="15">
        <f t="shared" si="36"/>
        <v>1</v>
      </c>
    </row>
    <row r="189" spans="1:45">
      <c r="A189" t="str">
        <f>'Model output'!A188</f>
        <v>TCGA-EM-A3AN</v>
      </c>
      <c r="B189" s="33">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29"/>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output'!G188)),AND(ISNUMBER(SEARCH("2",'Model output'!G188)),NOT(ISNUMBER(SEARCH("1 of 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
      </c>
      <c r="H189" t="str">
        <f>IF('Model output'!H188="","negative",IF(OR(ISNUMBER(SEARCH("lymph node",'Model output'!H188)),ISNUMBER(SEARCH("gland",'Model output'!H188)),ISNUMBER(SEARCH("lobe",'Model output'!H188)),ISNUMBER(SEARCH("isthmus",'Model output'!H188)),ISNUMBER(SEARCH("mediastinum",'Model output'!H188)),ISNUMBER(SEARCH("Not mentioned",'Model output'!H188)), ISNUMBER(SEARCH("Not applicable",'Model output'!H188)), ISNUMBER(SEARCH("paratracheal",'Model output'!H188)),ISNUMBER(SEARCH("fibroadipose tissue",'Model output'!H188)),ISNUMBER(SEARCH("thyroid node",'Model output'!H188)),ISNUMBER(SEARCH("skeletal muscle",'Model output'!H188)),ISNUMBER(SEARCH("right",'Model output'!H188)),ISNUMBER(SEARCH("left",'Model output'!H188)),ISNUMBER(SEARCH("Not specified",'Model output'!H188))),"negative","positive"))</f>
        <v>negative</v>
      </c>
      <c r="I189">
        <f>IF(OR('Model output'!I188="",'Model output'!I188="Not answered",'Model output'!I188="Not mentioned"),"",IF(ISNUMBER('Model output'!I188),'Model output'!I188,1))</f>
        <v>80</v>
      </c>
      <c r="J189">
        <f>IF(OR('Model output'!J188="",'Model output'!J188="Not answered",'Model output'!J188="Not mentioned"),"",IF(AND(ISNUMBER('Model output'!J188),'Model output'!J188&lt;=I189),'Model output'!J188,IF(AND(ISNUMBER('Model output'!J188), 'Model output'!J188&gt;=DATE(2024,1,1)), MIN(DAY('Model output'!J188), MONTH('Model output'!J188), YEAR('Model output'!J188)), IF(ISNUMBER(SEARCH("0/",'Model output'!J188)),0,IF(ISNUMBER(SEARCH("/",'Model output'!J188)), VALUE(LEFT('Model output'!J188, SEARCH("/",'Model output'!J188)-1)),1)))))</f>
        <v>27</v>
      </c>
      <c r="K189" t="str" cm="1">
        <f t="array" ref="K189">IF(COUNT(FIND({0,1,2,3,4,5,6,7,8,9},'Model output'!K188))&gt;0,'Model output'!K188,"")</f>
        <v/>
      </c>
      <c r="L189" s="8" t="str">
        <f t="shared" si="25"/>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v>
      </c>
      <c r="O189" t="str">
        <f>IF('Model output'!M188="","",'Model output'!M188)</f>
        <v>classical (usual) and follicular variant</v>
      </c>
      <c r="P189" t="str">
        <f>IF('Model output'!N188="","",'Model output'!N188)</f>
        <v>1.2 cm</v>
      </c>
      <c r="Q189" t="str">
        <f t="shared" si="26"/>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 ""))</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7"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1" t="str">
        <f>IF(OR('Model output'!V188="", 'Model output'!V188="No", AND(ISERROR(SEARCH("Positive",'Model output'!V188)), ISNUMBER(SEARCH("Negative",'Model output'!V188))), AND(ISNUMBER(SEARCH("Uninvolved",'Model output'!V188)),NOT(ISNUMBER(SEARCH("margins involved",'Model output'!V188)))), ISNUMBER(SEARCH("not involved",'Model output'!V188)), ISNUMBER(SEARCH("None",'Model output'!V188)), ISNUMBER(SEARCH("Free",'Model output'!V188)), ISNUMBER(SEARCH("1 mm",'Model output'!V188)), ISNUMBER(SEARCH("0.1 CM",'Model output'!V188)), ISNUMBER(SEARCH("less than 0.2 mm",'Model output'!V188)), ISNUMBER(SEARCH("less than 0.5 mm",'Model output'!V188)), ISNUMBER(SEARCH("less than 1.0 mm",'Model output'!V188)), ISNUMBER(SEARCH("noted very close",'Model output'!V188)), ISNUMBER(SEARCH("abut",'Model output'!V188)), ISNUMBER(SEARCH("not mentioned",'Model output'!V188)), ISNUMBER(SEARCH("Cannot be assessed",'Model output'!V188)), ISNUMBER(SEARCH("Lymphocyte invasion - present",'Model output'!V188))), "negative", "positive")</f>
        <v>positive</v>
      </c>
      <c r="AE189" s="35"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6" t="str">
        <f t="shared" si="27"/>
        <v>1b</v>
      </c>
      <c r="AG189" s="36" t="str">
        <f t="shared" si="28"/>
        <v>1a</v>
      </c>
      <c r="AH189" s="36" t="str">
        <f t="shared" si="30"/>
        <v>0</v>
      </c>
      <c r="AI189" s="37" t="str">
        <f t="shared" si="31"/>
        <v>I</v>
      </c>
      <c r="AJ189" s="38" t="s">
        <v>707</v>
      </c>
      <c r="AK189" s="37" t="s">
        <v>940</v>
      </c>
      <c r="AL189" s="37" t="s">
        <v>940</v>
      </c>
      <c r="AM189" s="37" t="s">
        <v>944</v>
      </c>
      <c r="AN189" s="37" t="s">
        <v>64</v>
      </c>
      <c r="AO189" s="23">
        <f t="shared" si="32"/>
        <v>1</v>
      </c>
      <c r="AP189" s="1">
        <f t="shared" si="33"/>
        <v>1</v>
      </c>
      <c r="AQ189" s="1">
        <f t="shared" si="34"/>
        <v>0</v>
      </c>
      <c r="AR189" s="1">
        <f t="shared" si="35"/>
        <v>1</v>
      </c>
      <c r="AS189" s="15">
        <f t="shared" si="36"/>
        <v>1</v>
      </c>
    </row>
    <row r="190" spans="1:45">
      <c r="A190" t="str">
        <f>'Model output'!A189</f>
        <v>TCGA-EM-A3AO</v>
      </c>
      <c r="B190" s="33">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29"/>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output'!G189)),AND(ISNUMBER(SEARCH("2",'Model output'!G189)),NOT(ISNUMBER(SEARCH("1 of 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
      </c>
      <c r="H190" t="str">
        <f>IF('Model output'!H189="","negative",IF(OR(ISNUMBER(SEARCH("lymph node",'Model output'!H189)),ISNUMBER(SEARCH("gland",'Model output'!H189)),ISNUMBER(SEARCH("lobe",'Model output'!H189)),ISNUMBER(SEARCH("isthmus",'Model output'!H189)),ISNUMBER(SEARCH("mediastinum",'Model output'!H189)),ISNUMBER(SEARCH("Not mentioned",'Model output'!H189)), ISNUMBER(SEARCH("Not applicable",'Model output'!H189)), ISNUMBER(SEARCH("paratracheal",'Model output'!H189)),ISNUMBER(SEARCH("fibroadipose tissue",'Model output'!H189)),ISNUMBER(SEARCH("thyroid node",'Model output'!H189)),ISNUMBER(SEARCH("skeletal muscle",'Model output'!H189)),ISNUMBER(SEARCH("right",'Model output'!H189)),ISNUMBER(SEARCH("left",'Model output'!H189)),ISNUMBER(SEARCH("Not specified",'Model output'!H189))),"negative","positive"))</f>
        <v>negative</v>
      </c>
      <c r="I190">
        <f>IF(OR('Model output'!I189="",'Model output'!I189="Not answered",'Model output'!I189="Not mentioned"),"",IF(ISNUMBER('Model output'!I189),'Model output'!I189,1))</f>
        <v>28</v>
      </c>
      <c r="J190">
        <f>IF(OR('Model output'!J189="",'Model output'!J189="Not answered",'Model output'!J189="Not mentioned"),"",IF(AND(ISNUMBER('Model output'!J189),'Model output'!J189&lt;=I190),'Model output'!J189,IF(AND(ISNUMBER('Model output'!J189), 'Model output'!J189&gt;=DATE(2024,1,1)), MIN(DAY('Model output'!J189), MONTH('Model output'!J189), YEAR('Model output'!J189)), IF(ISNUMBER(SEARCH("0/",'Model output'!J189)),0,IF(ISNUMBER(SEARCH("/",'Model output'!J189)), VALUE(LEFT('Model output'!J189, SEARCH("/",'Model output'!J189)-1)),1)))))</f>
        <v>10</v>
      </c>
      <c r="K190" t="str" cm="1">
        <f t="array" ref="K190">IF(COUNT(FIND({0,1,2,3,4,5,6,7,8,9},'Model output'!K189))&gt;0,'Model output'!K189,"")</f>
        <v/>
      </c>
      <c r="L190" s="8" t="str">
        <f t="shared" ref="L190:L253" si="37">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190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papillary</v>
      </c>
      <c r="O190" t="str">
        <f>IF('Model output'!M189="","",'Model output'!M189)</f>
        <v>classical (usual) and follicular variant</v>
      </c>
      <c r="P190" t="str">
        <f>IF('Model output'!N189="","",'Model output'!N189)</f>
        <v>3.0cm</v>
      </c>
      <c r="Q190" t="str">
        <f t="shared" si="26"/>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 ""))</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7" t="str">
        <f>IF('Model output'!S189="","",'Model output'!S189)</f>
        <v>Not identified</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1" t="str">
        <f>IF(OR('Model output'!V189="", 'Model output'!V189="No", AND(ISERROR(SEARCH("Positive",'Model output'!V189)), ISNUMBER(SEARCH("Negative",'Model output'!V189))), AND(ISNUMBER(SEARCH("Uninvolved",'Model output'!V189)),NOT(ISNUMBER(SEARCH("margins involved",'Model output'!V189)))), ISNUMBER(SEARCH("not involved",'Model output'!V189)), ISNUMBER(SEARCH("None",'Model output'!V189)), ISNUMBER(SEARCH("Free",'Model output'!V189)), ISNUMBER(SEARCH("1 mm",'Model output'!V189)), ISNUMBER(SEARCH("0.1 CM",'Model output'!V189)), ISNUMBER(SEARCH("less than 0.2 mm",'Model output'!V189)), ISNUMBER(SEARCH("less than 0.5 mm",'Model output'!V189)), ISNUMBER(SEARCH("less than 1.0 mm",'Model output'!V189)), ISNUMBER(SEARCH("noted very close",'Model output'!V189)), ISNUMBER(SEARCH("abut",'Model output'!V189)), ISNUMBER(SEARCH("not mentioned",'Model output'!V189)), ISNUMBER(SEARCH("Cannot be assessed",'Model output'!V189)), ISNUMBER(SEARCH("Lymphocyte invasion - present",'Model output'!V189))), "negative", "positive")</f>
        <v>negative</v>
      </c>
      <c r="AE190" s="35"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36" t="str">
        <f t="shared" si="27"/>
        <v>2</v>
      </c>
      <c r="AG190" s="36" t="str">
        <f t="shared" si="28"/>
        <v>1a</v>
      </c>
      <c r="AH190" s="36" t="str">
        <f t="shared" si="30"/>
        <v>0</v>
      </c>
      <c r="AI190" s="37" t="str">
        <f t="shared" si="31"/>
        <v>II</v>
      </c>
      <c r="AJ190" s="38" t="s">
        <v>707</v>
      </c>
      <c r="AK190" s="37" t="s">
        <v>943</v>
      </c>
      <c r="AL190" s="37" t="s">
        <v>940</v>
      </c>
      <c r="AM190" s="37" t="s">
        <v>944</v>
      </c>
      <c r="AN190" s="37" t="s">
        <v>942</v>
      </c>
      <c r="AO190" s="23">
        <f t="shared" ca="1" si="32"/>
        <v>0</v>
      </c>
      <c r="AP190" s="1">
        <f t="shared" si="33"/>
        <v>1</v>
      </c>
      <c r="AQ190" s="1">
        <f t="shared" si="34"/>
        <v>0</v>
      </c>
      <c r="AR190" s="1">
        <f t="shared" si="35"/>
        <v>1</v>
      </c>
      <c r="AS190" s="15">
        <f t="shared" si="36"/>
        <v>1</v>
      </c>
    </row>
    <row r="191" spans="1:45">
      <c r="A191" t="str">
        <f>'Model output'!A190</f>
        <v>TCGA-EM-A3AP</v>
      </c>
      <c r="B191" s="33">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0</v>
      </c>
      <c r="F191" t="str">
        <f t="shared" ref="F191:F224" si="38">IF(OR(G191&lt;&gt;"",AND(J191&lt;&gt;"",ISNUMBER(J191),J191&gt;0),AND(M191&lt;&gt;"",M191&gt;0)),"positive","negative")</f>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output'!G190)),AND(ISNUMBER(SEARCH("2",'Model output'!G190)),NOT(ISNUMBER(SEARCH("1 of 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output'!H190="","negative",IF(OR(ISNUMBER(SEARCH("lymph node",'Model output'!H190)),ISNUMBER(SEARCH("gland",'Model output'!H190)),ISNUMBER(SEARCH("lobe",'Model output'!H190)),ISNUMBER(SEARCH("isthmus",'Model output'!H190)),ISNUMBER(SEARCH("mediastinum",'Model output'!H190)),ISNUMBER(SEARCH("Not mentioned",'Model output'!H190)), ISNUMBER(SEARCH("Not applicable",'Model output'!H190)), ISNUMBER(SEARCH("paratracheal",'Model output'!H190)),ISNUMBER(SEARCH("fibroadipose tissue",'Model output'!H190)),ISNUMBER(SEARCH("thyroid node",'Model output'!H190)),ISNUMBER(SEARCH("skeletal muscle",'Model output'!H190)),ISNUMBER(SEARCH("right",'Model output'!H190)),ISNUMBER(SEARCH("left",'Model output'!H190)),ISNUMBER(SEARCH("Not specified",'Model output'!H190))),"negative","positive"))</f>
        <v>negative</v>
      </c>
      <c r="I191">
        <f>IF(OR('Model output'!I190="",'Model output'!I190="Not answered",'Model output'!I190="Not mentioned"),"",IF(ISNUMBER('Model output'!I190),'Model output'!I190,1))</f>
        <v>0</v>
      </c>
      <c r="J191">
        <f>IF(OR('Model output'!J190="",'Model output'!J190="Not answered",'Model output'!J190="Not mentioned"),"",IF(AND(ISNUMBER('Model output'!J190),'Model output'!J190&lt;=I191),'Model output'!J190,IF(AND(ISNUMBER('Model output'!J190), 'Model output'!J190&gt;=DATE(2024,1,1)), MIN(DAY('Model output'!J190), MONTH('Model output'!J190), YEAR('Model output'!J190)), IF(ISNUMBER(SEARCH("0/",'Model output'!J190)),0,IF(ISNUMBER(SEARCH("/",'Model output'!J190)), VALUE(LEFT('Model output'!J190, SEARCH("/",'Model output'!J190)-1)),1)))))</f>
        <v>0</v>
      </c>
      <c r="K191" t="str" cm="1">
        <f t="array" ref="K191">IF(COUNT(FIND({0,1,2,3,4,5,6,7,8,9},'Model output'!K190))&gt;0,'Model output'!K190,"")</f>
        <v/>
      </c>
      <c r="L191" s="8" t="str">
        <f t="shared" si="37"/>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 cm</v>
      </c>
      <c r="Q191" t="str">
        <f t="shared" ref="Q191:Q254" si="3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191,"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"largest", ""), "upper", ""), "left", ""), "right", ""), "Left", ""), "Right", ""), "middle", ""), "for", ""), "Up to", ""), "up to", ","), "range from", ""), "Not mentioned", ""), "entire", ""), "and is", ""), "is", ""), "in", ""), "In", ""), "and", ","), "(", ""), ")", ""), "A", ""), "B", ""), "x", ","), ":", ""), "focus", ""), "multiple", ""), "g", ""), "to", ","), "/", ""), "less than", ""), "&lt;", ""), " ",""))</f>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 ""))</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7"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1" t="str">
        <f>IF(OR('Model output'!V190="", 'Model output'!V190="No", AND(ISERROR(SEARCH("Positive",'Model output'!V190)), ISNUMBER(SEARCH("Negative",'Model output'!V190))), AND(ISNUMBER(SEARCH("Uninvolved",'Model output'!V190)),NOT(ISNUMBER(SEARCH("margins involved",'Model output'!V190)))), ISNUMBER(SEARCH("not involved",'Model output'!V190)), ISNUMBER(SEARCH("None",'Model output'!V190)), ISNUMBER(SEARCH("Free",'Model output'!V190)), ISNUMBER(SEARCH("1 mm",'Model output'!V190)), ISNUMBER(SEARCH("0.1 CM",'Model output'!V190)), ISNUMBER(SEARCH("less than 0.2 mm",'Model output'!V190)), ISNUMBER(SEARCH("less than 0.5 mm",'Model output'!V190)), ISNUMBER(SEARCH("less than 1.0 mm",'Model output'!V190)), ISNUMBER(SEARCH("noted very close",'Model output'!V190)), ISNUMBER(SEARCH("abut",'Model output'!V190)), ISNUMBER(SEARCH("not mentioned",'Model output'!V190)), ISNUMBER(SEARCH("Cannot be assessed",'Model output'!V190)), ISNUMBER(SEARCH("Lymphocyte invasion - present",'Model output'!V190))), "negative", "positive")</f>
        <v>negative</v>
      </c>
      <c r="AE191" s="35"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6" t="str">
        <f t="shared" ref="AF191:AF254" si="40">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6" t="str">
        <f t="shared" ref="AG191:AG254" si="41">IF(AND(ISNUMBER(J191),J191&gt;0),
IF(G191="lateral", "1b", "1a"),"0")</f>
        <v>0</v>
      </c>
      <c r="AH191" s="36" t="str">
        <f t="shared" si="30"/>
        <v>0</v>
      </c>
      <c r="AI191" s="37" t="str">
        <f t="shared" si="31"/>
        <v>I</v>
      </c>
      <c r="AJ191" s="38" t="s">
        <v>709</v>
      </c>
      <c r="AK191" s="37" t="s">
        <v>943</v>
      </c>
      <c r="AL191" s="37" t="s">
        <v>944</v>
      </c>
      <c r="AM191" s="37" t="s">
        <v>944</v>
      </c>
      <c r="AN191" s="37" t="s">
        <v>64</v>
      </c>
      <c r="AO191" s="23">
        <f t="shared" ca="1" si="32"/>
        <v>1</v>
      </c>
      <c r="AP191" s="1">
        <f t="shared" si="33"/>
        <v>1</v>
      </c>
      <c r="AQ191" s="1">
        <f t="shared" si="34"/>
        <v>1</v>
      </c>
      <c r="AR191" s="1">
        <f t="shared" si="35"/>
        <v>1</v>
      </c>
      <c r="AS191" s="15">
        <f t="shared" si="36"/>
        <v>1</v>
      </c>
    </row>
    <row r="192" spans="1:45">
      <c r="A192" t="str">
        <f>'Model output'!A191</f>
        <v>TCGA-EM-A3AQ</v>
      </c>
      <c r="B192" s="33">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38"/>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output'!G191)),AND(ISNUMBER(SEARCH("2",'Model output'!G191)),NOT(ISNUMBER(SEARCH("1 of 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output'!H191="","negative",IF(OR(ISNUMBER(SEARCH("lymph node",'Model output'!H191)),ISNUMBER(SEARCH("gland",'Model output'!H191)),ISNUMBER(SEARCH("lobe",'Model output'!H191)),ISNUMBER(SEARCH("isthmus",'Model output'!H191)),ISNUMBER(SEARCH("mediastinum",'Model output'!H191)),ISNUMBER(SEARCH("Not mentioned",'Model output'!H191)), ISNUMBER(SEARCH("Not applicable",'Model output'!H191)), ISNUMBER(SEARCH("paratracheal",'Model output'!H191)),ISNUMBER(SEARCH("fibroadipose tissue",'Model output'!H191)),ISNUMBER(SEARCH("thyroid node",'Model output'!H191)),ISNUMBER(SEARCH("skeletal muscle",'Model output'!H191)),ISNUMBER(SEARCH("right",'Model output'!H191)),ISNUMBER(SEARCH("left",'Model output'!H191)),ISNUMBER(SEARCH("Not specified",'Model output'!H191))),"negative","positive"))</f>
        <v>negative</v>
      </c>
      <c r="I192">
        <f>IF(OR('Model output'!I191="",'Model output'!I191="Not answered",'Model output'!I191="Not mentioned"),"",IF(ISNUMBER('Model output'!I191),'Model output'!I191,1))</f>
        <v>3</v>
      </c>
      <c r="J192">
        <f>IF(OR('Model output'!J191="",'Model output'!J191="Not answered",'Model output'!J191="Not mentioned"),"",IF(AND(ISNUMBER('Model output'!J191),'Model output'!J191&lt;=I192),'Model output'!J191,IF(AND(ISNUMBER('Model output'!J191), 'Model output'!J191&gt;=DATE(2024,1,1)), MIN(DAY('Model output'!J191), MONTH('Model output'!J191), YEAR('Model output'!J191)), IF(ISNUMBER(SEARCH("0/",'Model output'!J191)),0,IF(ISNUMBER(SEARCH("/",'Model output'!J191)), VALUE(LEFT('Model output'!J191, SEARCH("/",'Model output'!J191)-1)),1)))))</f>
        <v>0</v>
      </c>
      <c r="K192" t="str" cm="1">
        <f t="array" ref="K192">IF(COUNT(FIND({0,1,2,3,4,5,6,7,8,9},'Model output'!K191))&gt;0,'Model output'!K191,"")</f>
        <v/>
      </c>
      <c r="L192" s="8" t="str">
        <f t="shared" si="37"/>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follicular variant, microcarcinoma (occult, small or microscopic) variant, oncocytic follicular variant</v>
      </c>
      <c r="P192" t="str">
        <f>IF('Model output'!N191="","",'Model output'!N191)</f>
        <v>1.3cm</v>
      </c>
      <c r="Q192" t="str">
        <f t="shared" si="39"/>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 ""))</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7" t="str">
        <f>IF('Model output'!S191="","",'Model output'!S191)</f>
        <v>Not identified</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1" t="str">
        <f>IF(OR('Model output'!V191="", 'Model output'!V191="No", AND(ISERROR(SEARCH("Positive",'Model output'!V191)), ISNUMBER(SEARCH("Negative",'Model output'!V191))), AND(ISNUMBER(SEARCH("Uninvolved",'Model output'!V191)),NOT(ISNUMBER(SEARCH("margins involved",'Model output'!V191)))), ISNUMBER(SEARCH("not involved",'Model output'!V191)), ISNUMBER(SEARCH("None",'Model output'!V191)), ISNUMBER(SEARCH("Free",'Model output'!V191)), ISNUMBER(SEARCH("1 mm",'Model output'!V191)), ISNUMBER(SEARCH("0.1 CM",'Model output'!V191)), ISNUMBER(SEARCH("less than 0.2 mm",'Model output'!V191)), ISNUMBER(SEARCH("less than 0.5 mm",'Model output'!V191)), ISNUMBER(SEARCH("less than 1.0 mm",'Model output'!V191)), ISNUMBER(SEARCH("noted very close",'Model output'!V191)), ISNUMBER(SEARCH("abut",'Model output'!V191)), ISNUMBER(SEARCH("not mentioned",'Model output'!V191)), ISNUMBER(SEARCH("Cannot be assessed",'Model output'!V191)), ISNUMBER(SEARCH("Lymphocyte invasion - present",'Model output'!V191))), "negative", "positive")</f>
        <v>negative</v>
      </c>
      <c r="AE192" s="35"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6" t="str">
        <f t="shared" si="40"/>
        <v>1b</v>
      </c>
      <c r="AG192" s="36" t="str">
        <f t="shared" si="41"/>
        <v>0</v>
      </c>
      <c r="AH192" s="36" t="str">
        <f t="shared" ref="AH192:AH255" si="42">IF(OR(H192="unknown"),"x",IF(H192="negative","0","1"))</f>
        <v>0</v>
      </c>
      <c r="AI192" s="37" t="str">
        <f t="shared" ref="AI192:AI255" si="43">IF(AND(B192&lt;55,AH192="0"),"I",
IF(AND(B192&lt;55,AH192="1"),"II",
IF(AH192="1","IVB",
IF(AND(AF192="4b",AH192="0"),"IVA",
IF(AND(AF192="4a",AH192="0"),"III",
IF(AND(OR(AF192="3a",AF192="3b",AF192="3"),AH192="0"),"II",
IF(AND(AF192="2",OR(AG192="1",AG192="1a",AG192="1b"),AH192="0"),"II",
IF(AND(OR(AF192="1a",AF192="1b",AF192="1"),OR(AG192="1",AG192="1a",AG192="1b"),AH192="0"),"II","I"
))))))))</f>
        <v>I</v>
      </c>
      <c r="AJ192" s="38" t="s">
        <v>709</v>
      </c>
      <c r="AK192" s="37" t="s">
        <v>940</v>
      </c>
      <c r="AL192" s="37" t="s">
        <v>941</v>
      </c>
      <c r="AM192" s="37" t="s">
        <v>944</v>
      </c>
      <c r="AN192" s="37" t="s">
        <v>64</v>
      </c>
      <c r="AO192" s="23">
        <f t="shared" ca="1" si="32"/>
        <v>1</v>
      </c>
      <c r="AP192" s="1">
        <f t="shared" si="33"/>
        <v>1</v>
      </c>
      <c r="AQ192" s="1">
        <f t="shared" si="34"/>
        <v>1</v>
      </c>
      <c r="AR192" s="1">
        <f t="shared" si="35"/>
        <v>1</v>
      </c>
      <c r="AS192" s="15">
        <f t="shared" si="36"/>
        <v>1</v>
      </c>
    </row>
    <row r="193" spans="1:45">
      <c r="A193" t="str">
        <f>'Model output'!A192</f>
        <v>TCGA-EM-A3AR</v>
      </c>
      <c r="B193" s="33">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38"/>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output'!G192)),AND(ISNUMBER(SEARCH("2",'Model output'!G192)),NOT(ISNUMBER(SEARCH("1 of 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
      </c>
      <c r="H193" t="str">
        <f>IF('Model output'!H192="","negative",IF(OR(ISNUMBER(SEARCH("lymph node",'Model output'!H192)),ISNUMBER(SEARCH("gland",'Model output'!H192)),ISNUMBER(SEARCH("lobe",'Model output'!H192)),ISNUMBER(SEARCH("isthmus",'Model output'!H192)),ISNUMBER(SEARCH("mediastinum",'Model output'!H192)),ISNUMBER(SEARCH("Not mentioned",'Model output'!H192)), ISNUMBER(SEARCH("Not applicable",'Model output'!H192)), ISNUMBER(SEARCH("paratracheal",'Model output'!H192)),ISNUMBER(SEARCH("fibroadipose tissue",'Model output'!H192)),ISNUMBER(SEARCH("thyroid node",'Model output'!H192)),ISNUMBER(SEARCH("skeletal muscle",'Model output'!H192)),ISNUMBER(SEARCH("right",'Model output'!H192)),ISNUMBER(SEARCH("left",'Model output'!H192)),ISNUMBER(SEARCH("Not specified",'Model output'!H192))),"negative","positive"))</f>
        <v>negative</v>
      </c>
      <c r="I193">
        <f>IF(OR('Model output'!I192="",'Model output'!I192="Not answered",'Model output'!I192="Not mentioned"),"",IF(ISNUMBER('Model output'!I192),'Model output'!I192,1))</f>
        <v>1</v>
      </c>
      <c r="J193">
        <f>IF(OR('Model output'!J192="",'Model output'!J192="Not answered",'Model output'!J192="Not mentioned"),"",IF(AND(ISNUMBER('Model output'!J192),'Model output'!J192&lt;=I193),'Model output'!J192,IF(AND(ISNUMBER('Model output'!J192), 'Model output'!J192&gt;=DATE(2024,1,1)), MIN(DAY('Model output'!J192), MONTH('Model output'!J192), YEAR('Model output'!J192)), IF(ISNUMBER(SEARCH("0/",'Model output'!J192)),0,IF(ISNUMBER(SEARCH("/",'Model output'!J192)), VALUE(LEFT('Model output'!J192, SEARCH("/",'Model output'!J192)-1)),1)))))</f>
        <v>1</v>
      </c>
      <c r="K193" t="str" cm="1">
        <f t="array" ref="K193">IF(COUNT(FIND({0,1,2,3,4,5,6,7,8,9},'Model output'!K192))&gt;0,'Model output'!K192,"")</f>
        <v/>
      </c>
      <c r="L193" s="8" t="str">
        <f t="shared" si="37"/>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
      </c>
      <c r="P193" t="str">
        <f>IF('Model output'!N192="","",'Model output'!N192)</f>
        <v>1.2cm</v>
      </c>
      <c r="Q193" t="str">
        <f t="shared" si="39"/>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 ""))</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7" t="str">
        <f>IF('Model output'!S192="","",'Model output'!S192)</f>
        <v>Not identified</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1" t="str">
        <f>IF(OR('Model output'!V192="", 'Model output'!V192="No", AND(ISERROR(SEARCH("Positive",'Model output'!V192)), ISNUMBER(SEARCH("Negative",'Model output'!V192))), AND(ISNUMBER(SEARCH("Uninvolved",'Model output'!V192)),NOT(ISNUMBER(SEARCH("margins involved",'Model output'!V192)))), ISNUMBER(SEARCH("not involved",'Model output'!V192)), ISNUMBER(SEARCH("None",'Model output'!V192)), ISNUMBER(SEARCH("Free",'Model output'!V192)), ISNUMBER(SEARCH("1 mm",'Model output'!V192)), ISNUMBER(SEARCH("0.1 CM",'Model output'!V192)), ISNUMBER(SEARCH("less than 0.2 mm",'Model output'!V192)), ISNUMBER(SEARCH("less than 0.5 mm",'Model output'!V192)), ISNUMBER(SEARCH("less than 1.0 mm",'Model output'!V192)), ISNUMBER(SEARCH("noted very close",'Model output'!V192)), ISNUMBER(SEARCH("abut",'Model output'!V192)), ISNUMBER(SEARCH("not mentioned",'Model output'!V192)), ISNUMBER(SEARCH("Cannot be assessed",'Model output'!V192)), ISNUMBER(SEARCH("Lymphocyte invasion - present",'Model output'!V192))), "negative", "positive")</f>
        <v>negative</v>
      </c>
      <c r="AE193" s="35"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6" t="str">
        <f t="shared" si="40"/>
        <v>1b</v>
      </c>
      <c r="AG193" s="36" t="str">
        <f t="shared" si="41"/>
        <v>1a</v>
      </c>
      <c r="AH193" s="36" t="str">
        <f t="shared" si="42"/>
        <v>0</v>
      </c>
      <c r="AI193" s="37" t="str">
        <f t="shared" si="43"/>
        <v>I</v>
      </c>
      <c r="AJ193" s="38" t="s">
        <v>709</v>
      </c>
      <c r="AK193" s="37" t="s">
        <v>940</v>
      </c>
      <c r="AL193" s="37" t="s">
        <v>615</v>
      </c>
      <c r="AM193" s="37" t="s">
        <v>944</v>
      </c>
      <c r="AN193" s="37" t="s">
        <v>64</v>
      </c>
      <c r="AO193" s="23">
        <f t="shared" ca="1" si="32"/>
        <v>0</v>
      </c>
      <c r="AP193" s="1">
        <f t="shared" si="33"/>
        <v>1</v>
      </c>
      <c r="AQ193" s="1">
        <f t="shared" si="34"/>
        <v>1</v>
      </c>
      <c r="AR193" s="1">
        <f t="shared" si="35"/>
        <v>1</v>
      </c>
      <c r="AS193" s="15">
        <f t="shared" si="36"/>
        <v>1</v>
      </c>
    </row>
    <row r="194" spans="1:45">
      <c r="A194" t="str">
        <f>'Model output'!A193</f>
        <v>TCGA-EM-A3FJ</v>
      </c>
      <c r="B194" s="33">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38"/>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output'!G193)),AND(ISNUMBER(SEARCH("2",'Model output'!G193)),NOT(ISNUMBER(SEARCH("1 of 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
      </c>
      <c r="H194" t="str">
        <f>IF('Model output'!H193="","negative",IF(OR(ISNUMBER(SEARCH("lymph node",'Model output'!H193)),ISNUMBER(SEARCH("gland",'Model output'!H193)),ISNUMBER(SEARCH("lobe",'Model output'!H193)),ISNUMBER(SEARCH("isthmus",'Model output'!H193)),ISNUMBER(SEARCH("mediastinum",'Model output'!H193)),ISNUMBER(SEARCH("Not mentioned",'Model output'!H193)), ISNUMBER(SEARCH("Not applicable",'Model output'!H193)), ISNUMBER(SEARCH("paratracheal",'Model output'!H193)),ISNUMBER(SEARCH("fibroadipose tissue",'Model output'!H193)),ISNUMBER(SEARCH("thyroid node",'Model output'!H193)),ISNUMBER(SEARCH("skeletal muscle",'Model output'!H193)),ISNUMBER(SEARCH("right",'Model output'!H193)),ISNUMBER(SEARCH("left",'Model output'!H193)),ISNUMBER(SEARCH("Not specified",'Model output'!H193))),"negative","positive"))</f>
        <v>negative</v>
      </c>
      <c r="I194">
        <f>IF(OR('Model output'!I193="",'Model output'!I193="Not answered",'Model output'!I193="Not mentioned"),"",IF(ISNUMBER('Model output'!I193),'Model output'!I193,1))</f>
        <v>33</v>
      </c>
      <c r="J194">
        <f>IF(OR('Model output'!J193="",'Model output'!J193="Not answered",'Model output'!J193="Not mentioned"),"",IF(AND(ISNUMBER('Model output'!J193),'Model output'!J193&lt;=I194),'Model output'!J193,IF(AND(ISNUMBER('Model output'!J193), 'Model output'!J193&gt;=DATE(2024,1,1)), MIN(DAY('Model output'!J193), MONTH('Model output'!J193), YEAR('Model output'!J193)), IF(ISNUMBER(SEARCH("0/",'Model output'!J193)),0,IF(ISNUMBER(SEARCH("/",'Model output'!J193)), VALUE(LEFT('Model output'!J193, SEARCH("/",'Model output'!J193)-1)),1)))))</f>
        <v>12</v>
      </c>
      <c r="K194" t="str" cm="1">
        <f t="array" ref="K194">IF(COUNT(FIND({0,1,2,3,4,5,6,7,8,9},'Model output'!K193))&gt;0,'Model output'!K193,"")</f>
        <v/>
      </c>
      <c r="L194" s="8" t="str">
        <f t="shared" si="37"/>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v>
      </c>
      <c r="O194" t="str">
        <f>IF('Model output'!M193="","",'Model output'!M193)</f>
        <v>classical type</v>
      </c>
      <c r="P194" t="str">
        <f>IF('Model output'!N193="","",'Model output'!N193)</f>
        <v>1.0 cm</v>
      </c>
      <c r="Q194" t="str">
        <f t="shared" si="39"/>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 ""))</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7"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1" t="str">
        <f>IF(OR('Model output'!V193="", 'Model output'!V193="No", AND(ISERROR(SEARCH("Positive",'Model output'!V193)), ISNUMBER(SEARCH("Negative",'Model output'!V193))), AND(ISNUMBER(SEARCH("Uninvolved",'Model output'!V193)),NOT(ISNUMBER(SEARCH("margins involved",'Model output'!V193)))), ISNUMBER(SEARCH("not involved",'Model output'!V193)), ISNUMBER(SEARCH("None",'Model output'!V193)), ISNUMBER(SEARCH("Free",'Model output'!V193)), ISNUMBER(SEARCH("1 mm",'Model output'!V193)), ISNUMBER(SEARCH("0.1 CM",'Model output'!V193)), ISNUMBER(SEARCH("less than 0.2 mm",'Model output'!V193)), ISNUMBER(SEARCH("less than 0.5 mm",'Model output'!V193)), ISNUMBER(SEARCH("less than 1.0 mm",'Model output'!V193)), ISNUMBER(SEARCH("noted very close",'Model output'!V193)), ISNUMBER(SEARCH("abut",'Model output'!V193)), ISNUMBER(SEARCH("not mentioned",'Model output'!V193)), ISNUMBER(SEARCH("Cannot be assessed",'Model output'!V193)), ISNUMBER(SEARCH("Lymphocyte invasion - present",'Model output'!V193))), "negative", "positive")</f>
        <v>negative</v>
      </c>
      <c r="AE194" s="35"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6" t="str">
        <f t="shared" si="40"/>
        <v>1a</v>
      </c>
      <c r="AG194" s="36" t="str">
        <f t="shared" si="41"/>
        <v>1a</v>
      </c>
      <c r="AH194" s="36" t="str">
        <f t="shared" si="42"/>
        <v>0</v>
      </c>
      <c r="AI194" s="37" t="str">
        <f t="shared" si="43"/>
        <v>I</v>
      </c>
      <c r="AJ194" s="38" t="s">
        <v>710</v>
      </c>
      <c r="AK194" s="37" t="s">
        <v>615</v>
      </c>
      <c r="AL194" s="37" t="s">
        <v>940</v>
      </c>
      <c r="AM194" s="37" t="s">
        <v>944</v>
      </c>
      <c r="AN194" s="37" t="s">
        <v>64</v>
      </c>
      <c r="AO194" s="23">
        <f t="shared" ca="1" si="32"/>
        <v>1</v>
      </c>
      <c r="AP194" s="1">
        <f t="shared" si="33"/>
        <v>1</v>
      </c>
      <c r="AQ194" s="1">
        <f t="shared" si="34"/>
        <v>0</v>
      </c>
      <c r="AR194" s="1">
        <f t="shared" si="35"/>
        <v>1</v>
      </c>
      <c r="AS194" s="15">
        <f t="shared" si="36"/>
        <v>1</v>
      </c>
    </row>
    <row r="195" spans="1:45">
      <c r="A195" t="str">
        <f>'Model output'!A194</f>
        <v>TCGA-EM-A3FK</v>
      </c>
      <c r="B195" s="33">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38"/>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output'!G194)),AND(ISNUMBER(SEARCH("2",'Model output'!G194)),NOT(ISNUMBER(SEARCH("1 of 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output'!H194="","negative",IF(OR(ISNUMBER(SEARCH("lymph node",'Model output'!H194)),ISNUMBER(SEARCH("gland",'Model output'!H194)),ISNUMBER(SEARCH("lobe",'Model output'!H194)),ISNUMBER(SEARCH("isthmus",'Model output'!H194)),ISNUMBER(SEARCH("mediastinum",'Model output'!H194)),ISNUMBER(SEARCH("Not mentioned",'Model output'!H194)), ISNUMBER(SEARCH("Not applicable",'Model output'!H194)), ISNUMBER(SEARCH("paratracheal",'Model output'!H194)),ISNUMBER(SEARCH("fibroadipose tissue",'Model output'!H194)),ISNUMBER(SEARCH("thyroid node",'Model output'!H194)),ISNUMBER(SEARCH("skeletal muscle",'Model output'!H194)),ISNUMBER(SEARCH("right",'Model output'!H194)),ISNUMBER(SEARCH("left",'Model output'!H194)),ISNUMBER(SEARCH("Not specified",'Model output'!H194))),"negative","positive"))</f>
        <v>negative</v>
      </c>
      <c r="I195">
        <f>IF(OR('Model output'!I194="",'Model output'!I194="Not answered",'Model output'!I194="Not mentioned"),"",IF(ISNUMBER('Model output'!I194),'Model output'!I194,1))</f>
        <v>25</v>
      </c>
      <c r="J195">
        <f>IF(OR('Model output'!J194="",'Model output'!J194="Not answered",'Model output'!J194="Not mentioned"),"",IF(AND(ISNUMBER('Model output'!J194),'Model output'!J194&lt;=I195),'Model output'!J194,IF(AND(ISNUMBER('Model output'!J194), 'Model output'!J194&gt;=DATE(2024,1,1)), MIN(DAY('Model output'!J194), MONTH('Model output'!J194), YEAR('Model output'!J194)), IF(ISNUMBER(SEARCH("0/",'Model output'!J194)),0,IF(ISNUMBER(SEARCH("/",'Model output'!J194)), VALUE(LEFT('Model output'!J194, SEARCH("/",'Model output'!J194)-1)),1)))))</f>
        <v>17</v>
      </c>
      <c r="K195" t="str" cm="1">
        <f t="array" ref="K195">IF(COUNT(FIND({0,1,2,3,4,5,6,7,8,9},'Model output'!K194))&gt;0,'Model output'!K194,"")</f>
        <v/>
      </c>
      <c r="L195" s="8" t="str">
        <f t="shared" si="37"/>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classical (usual)</v>
      </c>
      <c r="P195" t="str">
        <f>IF('Model output'!N194="","",'Model output'!N194)</f>
        <v>1.2cm</v>
      </c>
      <c r="Q195" t="str">
        <f t="shared" si="39"/>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 ""))</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7" t="str">
        <f>IF('Model output'!S194="","",'Model output'!S194)</f>
        <v>Not identified</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1" t="str">
        <f>IF(OR('Model output'!V194="", 'Model output'!V194="No", AND(ISERROR(SEARCH("Positive",'Model output'!V194)), ISNUMBER(SEARCH("Negative",'Model output'!V194))), AND(ISNUMBER(SEARCH("Uninvolved",'Model output'!V194)),NOT(ISNUMBER(SEARCH("margins involved",'Model output'!V194)))), ISNUMBER(SEARCH("not involved",'Model output'!V194)), ISNUMBER(SEARCH("None",'Model output'!V194)), ISNUMBER(SEARCH("Free",'Model output'!V194)), ISNUMBER(SEARCH("1 mm",'Model output'!V194)), ISNUMBER(SEARCH("0.1 CM",'Model output'!V194)), ISNUMBER(SEARCH("less than 0.2 mm",'Model output'!V194)), ISNUMBER(SEARCH("less than 0.5 mm",'Model output'!V194)), ISNUMBER(SEARCH("less than 1.0 mm",'Model output'!V194)), ISNUMBER(SEARCH("noted very close",'Model output'!V194)), ISNUMBER(SEARCH("abut",'Model output'!V194)), ISNUMBER(SEARCH("not mentioned",'Model output'!V194)), ISNUMBER(SEARCH("Cannot be assessed",'Model output'!V194)), ISNUMBER(SEARCH("Lymphocyte invasion - present",'Model output'!V194))), "negative", "positive")</f>
        <v>negative</v>
      </c>
      <c r="AE195" s="35"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6" t="str">
        <f t="shared" si="40"/>
        <v>1b</v>
      </c>
      <c r="AG195" s="36" t="str">
        <f t="shared" si="41"/>
        <v>1b</v>
      </c>
      <c r="AH195" s="36" t="str">
        <f t="shared" si="42"/>
        <v>0</v>
      </c>
      <c r="AI195" s="37" t="str">
        <f t="shared" si="43"/>
        <v>I</v>
      </c>
      <c r="AJ195" s="38" t="s">
        <v>710</v>
      </c>
      <c r="AK195" s="37" t="s">
        <v>940</v>
      </c>
      <c r="AL195" s="37" t="s">
        <v>940</v>
      </c>
      <c r="AM195" s="37" t="s">
        <v>944</v>
      </c>
      <c r="AN195" s="37" t="s">
        <v>64</v>
      </c>
      <c r="AO195" s="23">
        <f t="shared" ref="AO195:AO258" ca="1" si="44">IF(AE195=AJ195,1,0)</f>
        <v>1</v>
      </c>
      <c r="AP195" s="1">
        <f t="shared" ref="AP195:AP258" si="45">IF(AF195=AK195, 1, IF(AND(AF195="x", AK195="0"), 1, IF(AND(AF195="0", AK195="x"), 1, 0)))</f>
        <v>1</v>
      </c>
      <c r="AQ195" s="1">
        <f t="shared" ref="AQ195:AQ258" si="46">IF(AG195=AL195, 1, IF(AND(AG195="x", AL195="0"), 1, IF(AND(AG195="0", AL195="x"), 1, 0)))</f>
        <v>1</v>
      </c>
      <c r="AR195" s="1">
        <f t="shared" ref="AR195:AR258" si="47">IF(AH195=AM195, 1, IF(AND(AH195="x", AM195="0"), 1, IF(AND(AH195="0", AM195="x"), 1, 0)))</f>
        <v>1</v>
      </c>
      <c r="AS195" s="15">
        <f t="shared" ref="AS195:AS258" si="48">IF(AI195=AN195,1,0)</f>
        <v>1</v>
      </c>
    </row>
    <row r="196" spans="1:45">
      <c r="A196" t="str">
        <f>'Model output'!A195</f>
        <v>TCGA-EM-A3FL</v>
      </c>
      <c r="B196" s="33">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38"/>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output'!G195)),AND(ISNUMBER(SEARCH("2",'Model output'!G195)),NOT(ISNUMBER(SEARCH("1 of 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output'!H195="","negative",IF(OR(ISNUMBER(SEARCH("lymph node",'Model output'!H195)),ISNUMBER(SEARCH("gland",'Model output'!H195)),ISNUMBER(SEARCH("lobe",'Model output'!H195)),ISNUMBER(SEARCH("isthmus",'Model output'!H195)),ISNUMBER(SEARCH("mediastinum",'Model output'!H195)),ISNUMBER(SEARCH("Not mentioned",'Model output'!H195)), ISNUMBER(SEARCH("Not applicable",'Model output'!H195)), ISNUMBER(SEARCH("paratracheal",'Model output'!H195)),ISNUMBER(SEARCH("fibroadipose tissue",'Model output'!H195)),ISNUMBER(SEARCH("thyroid node",'Model output'!H195)),ISNUMBER(SEARCH("skeletal muscle",'Model output'!H195)),ISNUMBER(SEARCH("right",'Model output'!H195)),ISNUMBER(SEARCH("left",'Model output'!H195)),ISNUMBER(SEARCH("Not specified",'Model output'!H195))),"negative","positive"))</f>
        <v>negative</v>
      </c>
      <c r="I196">
        <f>IF(OR('Model output'!I195="",'Model output'!I195="Not answered",'Model output'!I195="Not mentioned"),"",IF(ISNUMBER('Model output'!I195),'Model output'!I195,1))</f>
        <v>0</v>
      </c>
      <c r="J196">
        <f>IF(OR('Model output'!J195="",'Model output'!J195="Not answered",'Model output'!J195="Not mentioned"),"",IF(AND(ISNUMBER('Model output'!J195),'Model output'!J195&lt;=I196),'Model output'!J195,IF(AND(ISNUMBER('Model output'!J195), 'Model output'!J195&gt;=DATE(2024,1,1)), MIN(DAY('Model output'!J195), MONTH('Model output'!J195), YEAR('Model output'!J195)), IF(ISNUMBER(SEARCH("0/",'Model output'!J195)),0,IF(ISNUMBER(SEARCH("/",'Model output'!J195)), VALUE(LEFT('Model output'!J195, SEARCH("/",'Model output'!J195)-1)),1)))))</f>
        <v>0</v>
      </c>
      <c r="K196" t="str" cm="1">
        <f t="array" ref="K196">IF(COUNT(FIND({0,1,2,3,4,5,6,7,8,9},'Model output'!K195))&gt;0,'Model output'!K195,"")</f>
        <v/>
      </c>
      <c r="L196" s="8" t="str">
        <f t="shared" si="37"/>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
      </c>
      <c r="P196" t="str">
        <f>IF('Model output'!N195="","",'Model output'!N195)</f>
        <v>1.5 cm</v>
      </c>
      <c r="Q196" t="str">
        <f t="shared" si="39"/>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 ""))</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7" t="str">
        <f>IF('Model output'!S195="","",'Model output'!S195)</f>
        <v>Not identified</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1" t="str">
        <f>IF(OR('Model output'!V195="", 'Model output'!V195="No", AND(ISERROR(SEARCH("Positive",'Model output'!V195)), ISNUMBER(SEARCH("Negative",'Model output'!V195))), AND(ISNUMBER(SEARCH("Uninvolved",'Model output'!V195)),NOT(ISNUMBER(SEARCH("margins involved",'Model output'!V195)))), ISNUMBER(SEARCH("not involved",'Model output'!V195)), ISNUMBER(SEARCH("None",'Model output'!V195)), ISNUMBER(SEARCH("Free",'Model output'!V195)), ISNUMBER(SEARCH("1 mm",'Model output'!V195)), ISNUMBER(SEARCH("0.1 CM",'Model output'!V195)), ISNUMBER(SEARCH("less than 0.2 mm",'Model output'!V195)), ISNUMBER(SEARCH("less than 0.5 mm",'Model output'!V195)), ISNUMBER(SEARCH("less than 1.0 mm",'Model output'!V195)), ISNUMBER(SEARCH("noted very close",'Model output'!V195)), ISNUMBER(SEARCH("abut",'Model output'!V195)), ISNUMBER(SEARCH("not mentioned",'Model output'!V195)), ISNUMBER(SEARCH("Cannot be assessed",'Model output'!V195)), ISNUMBER(SEARCH("Lymphocyte invasion - present",'Model output'!V195))), "negative", "positive")</f>
        <v>negative</v>
      </c>
      <c r="AE196" s="35"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6" t="str">
        <f t="shared" si="40"/>
        <v>1b</v>
      </c>
      <c r="AG196" s="36" t="str">
        <f t="shared" si="41"/>
        <v>0</v>
      </c>
      <c r="AH196" s="36" t="str">
        <f t="shared" si="42"/>
        <v>0</v>
      </c>
      <c r="AI196" s="37" t="str">
        <f t="shared" si="43"/>
        <v>I</v>
      </c>
      <c r="AJ196" s="38" t="s">
        <v>709</v>
      </c>
      <c r="AK196" s="37" t="s">
        <v>940</v>
      </c>
      <c r="AL196" s="37" t="s">
        <v>944</v>
      </c>
      <c r="AM196" s="37" t="s">
        <v>944</v>
      </c>
      <c r="AN196" s="37" t="s">
        <v>64</v>
      </c>
      <c r="AO196" s="23">
        <f t="shared" ca="1" si="44"/>
        <v>1</v>
      </c>
      <c r="AP196" s="1">
        <f t="shared" si="45"/>
        <v>1</v>
      </c>
      <c r="AQ196" s="1">
        <f t="shared" si="46"/>
        <v>1</v>
      </c>
      <c r="AR196" s="1">
        <f t="shared" si="47"/>
        <v>1</v>
      </c>
      <c r="AS196" s="15">
        <f t="shared" si="48"/>
        <v>1</v>
      </c>
    </row>
    <row r="197" spans="1:45">
      <c r="A197" t="str">
        <f>'Model output'!A196</f>
        <v>TCGA-EM-A3FM</v>
      </c>
      <c r="B197" s="33">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38"/>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output'!G196)),AND(ISNUMBER(SEARCH("2",'Model output'!G196)),NOT(ISNUMBER(SEARCH("1 of 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central</v>
      </c>
      <c r="H197" t="str">
        <f>IF('Model output'!H196="","negative",IF(OR(ISNUMBER(SEARCH("lymph node",'Model output'!H196)),ISNUMBER(SEARCH("gland",'Model output'!H196)),ISNUMBER(SEARCH("lobe",'Model output'!H196)),ISNUMBER(SEARCH("isthmus",'Model output'!H196)),ISNUMBER(SEARCH("mediastinum",'Model output'!H196)),ISNUMBER(SEARCH("Not mentioned",'Model output'!H196)), ISNUMBER(SEARCH("Not applicable",'Model output'!H196)), ISNUMBER(SEARCH("paratracheal",'Model output'!H196)),ISNUMBER(SEARCH("fibroadipose tissue",'Model output'!H196)),ISNUMBER(SEARCH("thyroid node",'Model output'!H196)),ISNUMBER(SEARCH("skeletal muscle",'Model output'!H196)),ISNUMBER(SEARCH("right",'Model output'!H196)),ISNUMBER(SEARCH("left",'Model output'!H196)),ISNUMBER(SEARCH("Not specified",'Model output'!H196))),"negative","positive"))</f>
        <v>negative</v>
      </c>
      <c r="I197">
        <f>IF(OR('Model output'!I196="",'Model output'!I196="Not answered",'Model output'!I196="Not mentioned"),"",IF(ISNUMBER('Model output'!I196),'Model output'!I196,1))</f>
        <v>53</v>
      </c>
      <c r="J197">
        <f>IF(OR('Model output'!J196="",'Model output'!J196="Not answered",'Model output'!J196="Not mentioned"),"",IF(AND(ISNUMBER('Model output'!J196),'Model output'!J196&lt;=I197),'Model output'!J196,IF(AND(ISNUMBER('Model output'!J196), 'Model output'!J196&gt;=DATE(2024,1,1)), MIN(DAY('Model output'!J196), MONTH('Model output'!J196), YEAR('Model output'!J196)), IF(ISNUMBER(SEARCH("0/",'Model output'!J196)),0,IF(ISNUMBER(SEARCH("/",'Model output'!J196)), VALUE(LEFT('Model output'!J196, SEARCH("/",'Model output'!J196)-1)),1)))))</f>
        <v>17</v>
      </c>
      <c r="K197" t="str" cm="1">
        <f t="array" ref="K197">IF(COUNT(FIND({0,1,2,3,4,5,6,7,8,9},'Model output'!K196))&gt;0,'Model output'!K196,"")</f>
        <v/>
      </c>
      <c r="L197" s="8" t="str">
        <f t="shared" si="37"/>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 carcinoma, classical (usual)</v>
      </c>
      <c r="O197" t="str">
        <f>IF('Model output'!M196="","",'Model output'!M196)</f>
        <v>with focal tall cell change (5%)</v>
      </c>
      <c r="P197" t="str">
        <f>IF('Model output'!N196="","",'Model output'!N196)</f>
        <v>2.2cm</v>
      </c>
      <c r="Q197" t="str">
        <f t="shared" si="39"/>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t="str">
        <f>IF('Model output'!O196="","",'Model output'!O196)</f>
        <v>Multiple</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 ""))</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7" t="str">
        <f>IF('Model output'!S196="","",'Model output'!S196)</f>
        <v>Not identified</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1" t="str">
        <f>IF(OR('Model output'!V196="", 'Model output'!V196="No", AND(ISERROR(SEARCH("Positive",'Model output'!V196)), ISNUMBER(SEARCH("Negative",'Model output'!V196))), AND(ISNUMBER(SEARCH("Uninvolved",'Model output'!V196)),NOT(ISNUMBER(SEARCH("margins involved",'Model output'!V196)))), ISNUMBER(SEARCH("not involved",'Model output'!V196)), ISNUMBER(SEARCH("None",'Model output'!V196)), ISNUMBER(SEARCH("Free",'Model output'!V196)), ISNUMBER(SEARCH("1 mm",'Model output'!V196)), ISNUMBER(SEARCH("0.1 CM",'Model output'!V196)), ISNUMBER(SEARCH("less than 0.2 mm",'Model output'!V196)), ISNUMBER(SEARCH("less than 0.5 mm",'Model output'!V196)), ISNUMBER(SEARCH("less than 1.0 mm",'Model output'!V196)), ISNUMBER(SEARCH("noted very close",'Model output'!V196)), ISNUMBER(SEARCH("abut",'Model output'!V196)), ISNUMBER(SEARCH("not mentioned",'Model output'!V196)), ISNUMBER(SEARCH("Cannot be assessed",'Model output'!V196)), ISNUMBER(SEARCH("Lymphocyte invasion - present",'Model output'!V196))), "negative", "positive")</f>
        <v>negative</v>
      </c>
      <c r="AE197" s="35"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6" t="str">
        <f t="shared" si="40"/>
        <v>2</v>
      </c>
      <c r="AG197" s="36" t="str">
        <f t="shared" si="41"/>
        <v>1a</v>
      </c>
      <c r="AH197" s="36" t="str">
        <f t="shared" si="42"/>
        <v>0</v>
      </c>
      <c r="AI197" s="37" t="str">
        <f t="shared" si="43"/>
        <v>II</v>
      </c>
      <c r="AJ197" s="38" t="s">
        <v>710</v>
      </c>
      <c r="AK197" s="37" t="s">
        <v>943</v>
      </c>
      <c r="AL197" s="37" t="s">
        <v>940</v>
      </c>
      <c r="AM197" s="37" t="s">
        <v>944</v>
      </c>
      <c r="AN197" s="37" t="s">
        <v>942</v>
      </c>
      <c r="AO197" s="23">
        <f t="shared" ca="1" si="44"/>
        <v>1</v>
      </c>
      <c r="AP197" s="1">
        <f t="shared" si="45"/>
        <v>1</v>
      </c>
      <c r="AQ197" s="1">
        <f t="shared" si="46"/>
        <v>0</v>
      </c>
      <c r="AR197" s="1">
        <f t="shared" si="47"/>
        <v>1</v>
      </c>
      <c r="AS197" s="15">
        <f t="shared" si="48"/>
        <v>1</v>
      </c>
    </row>
    <row r="198" spans="1:45">
      <c r="A198" t="str">
        <f>'Model output'!A197</f>
        <v>TCGA-EM-A3FN</v>
      </c>
      <c r="B198" s="33">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38"/>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output'!G197)),AND(ISNUMBER(SEARCH("2",'Model output'!G197)),NOT(ISNUMBER(SEARCH("1 of 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output'!H197="","negative",IF(OR(ISNUMBER(SEARCH("lymph node",'Model output'!H197)),ISNUMBER(SEARCH("gland",'Model output'!H197)),ISNUMBER(SEARCH("lobe",'Model output'!H197)),ISNUMBER(SEARCH("isthmus",'Model output'!H197)),ISNUMBER(SEARCH("mediastinum",'Model output'!H197)),ISNUMBER(SEARCH("Not mentioned",'Model output'!H197)), ISNUMBER(SEARCH("Not applicable",'Model output'!H197)), ISNUMBER(SEARCH("paratracheal",'Model output'!H197)),ISNUMBER(SEARCH("fibroadipose tissue",'Model output'!H197)),ISNUMBER(SEARCH("thyroid node",'Model output'!H197)),ISNUMBER(SEARCH("skeletal muscle",'Model output'!H197)),ISNUMBER(SEARCH("right",'Model output'!H197)),ISNUMBER(SEARCH("left",'Model output'!H197)),ISNUMBER(SEARCH("Not specified",'Model output'!H197))),"negative","positive"))</f>
        <v>negative</v>
      </c>
      <c r="I198">
        <f>IF(OR('Model output'!I197="",'Model output'!I197="Not answered",'Model output'!I197="Not mentioned"),"",IF(ISNUMBER('Model output'!I197),'Model output'!I197,1))</f>
        <v>2</v>
      </c>
      <c r="J198">
        <f>IF(OR('Model output'!J197="",'Model output'!J197="Not answered",'Model output'!J197="Not mentioned"),"",IF(AND(ISNUMBER('Model output'!J197),'Model output'!J197&lt;=I198),'Model output'!J197,IF(AND(ISNUMBER('Model output'!J197), 'Model output'!J197&gt;=DATE(2024,1,1)), MIN(DAY('Model output'!J197), MONTH('Model output'!J197), YEAR('Model output'!J197)), IF(ISNUMBER(SEARCH("0/",'Model output'!J197)),0,IF(ISNUMBER(SEARCH("/",'Model output'!J197)), VALUE(LEFT('Model output'!J197, SEARCH("/",'Model output'!J197)-1)),1)))))</f>
        <v>0</v>
      </c>
      <c r="K198" t="str" cm="1">
        <f t="array" ref="K198">IF(COUNT(FIND({0,1,2,3,4,5,6,7,8,9},'Model output'!K197))&gt;0,'Model output'!K197,"")</f>
        <v/>
      </c>
      <c r="L198" s="8" t="str">
        <f t="shared" si="37"/>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
      </c>
      <c r="P198" t="str">
        <f>IF('Model output'!N197="","",'Model output'!N197)</f>
        <v>4.2cm</v>
      </c>
      <c r="Q198" t="str">
        <f t="shared" si="39"/>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 ""))</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7" t="str">
        <f>IF('Model output'!S197="","",'Model output'!S197)</f>
        <v>Not identified</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1" t="str">
        <f>IF(OR('Model output'!V197="", 'Model output'!V197="No", AND(ISERROR(SEARCH("Positive",'Model output'!V197)), ISNUMBER(SEARCH("Negative",'Model output'!V197))), AND(ISNUMBER(SEARCH("Uninvolved",'Model output'!V197)),NOT(ISNUMBER(SEARCH("margins involved",'Model output'!V197)))), ISNUMBER(SEARCH("not involved",'Model output'!V197)), ISNUMBER(SEARCH("None",'Model output'!V197)), ISNUMBER(SEARCH("Free",'Model output'!V197)), ISNUMBER(SEARCH("1 mm",'Model output'!V197)), ISNUMBER(SEARCH("0.1 CM",'Model output'!V197)), ISNUMBER(SEARCH("less than 0.2 mm",'Model output'!V197)), ISNUMBER(SEARCH("less than 0.5 mm",'Model output'!V197)), ISNUMBER(SEARCH("less than 1.0 mm",'Model output'!V197)), ISNUMBER(SEARCH("noted very close",'Model output'!V197)), ISNUMBER(SEARCH("abut",'Model output'!V197)), ISNUMBER(SEARCH("not mentioned",'Model output'!V197)), ISNUMBER(SEARCH("Cannot be assessed",'Model output'!V197)), ISNUMBER(SEARCH("Lymphocyte invasion - present",'Model output'!V197))), "negative", "positive")</f>
        <v>negative</v>
      </c>
      <c r="AE198" s="35"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6" t="str">
        <f t="shared" si="40"/>
        <v>3a</v>
      </c>
      <c r="AG198" s="36" t="str">
        <f t="shared" si="41"/>
        <v>0</v>
      </c>
      <c r="AH198" s="36" t="str">
        <f t="shared" si="42"/>
        <v>0</v>
      </c>
      <c r="AI198" s="37" t="str">
        <f t="shared" si="43"/>
        <v>I</v>
      </c>
      <c r="AJ198" s="38" t="s">
        <v>709</v>
      </c>
      <c r="AK198" s="37" t="s">
        <v>945</v>
      </c>
      <c r="AL198" s="37" t="s">
        <v>941</v>
      </c>
      <c r="AM198" s="37" t="s">
        <v>944</v>
      </c>
      <c r="AN198" s="37" t="s">
        <v>64</v>
      </c>
      <c r="AO198" s="23">
        <f t="shared" ca="1" si="44"/>
        <v>1</v>
      </c>
      <c r="AP198" s="1">
        <f t="shared" si="45"/>
        <v>1</v>
      </c>
      <c r="AQ198" s="1">
        <f t="shared" si="46"/>
        <v>1</v>
      </c>
      <c r="AR198" s="1">
        <f t="shared" si="47"/>
        <v>1</v>
      </c>
      <c r="AS198" s="15">
        <f t="shared" si="48"/>
        <v>1</v>
      </c>
    </row>
    <row r="199" spans="1:45">
      <c r="A199" t="str">
        <f>'Model output'!A198</f>
        <v>TCGA-EM-A3FO</v>
      </c>
      <c r="B199" s="33">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
      </c>
      <c r="F199" t="str">
        <f t="shared" si="38"/>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output'!G198)),AND(ISNUMBER(SEARCH("2",'Model output'!G198)),NOT(ISNUMBER(SEARCH("1 of 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output'!H198="","negative",IF(OR(ISNUMBER(SEARCH("lymph node",'Model output'!H198)),ISNUMBER(SEARCH("gland",'Model output'!H198)),ISNUMBER(SEARCH("lobe",'Model output'!H198)),ISNUMBER(SEARCH("isthmus",'Model output'!H198)),ISNUMBER(SEARCH("mediastinum",'Model output'!H198)),ISNUMBER(SEARCH("Not mentioned",'Model output'!H198)), ISNUMBER(SEARCH("Not applicable",'Model output'!H198)), ISNUMBER(SEARCH("paratracheal",'Model output'!H198)),ISNUMBER(SEARCH("fibroadipose tissue",'Model output'!H198)),ISNUMBER(SEARCH("thyroid node",'Model output'!H198)),ISNUMBER(SEARCH("skeletal muscle",'Model output'!H198)),ISNUMBER(SEARCH("right",'Model output'!H198)),ISNUMBER(SEARCH("left",'Model output'!H198)),ISNUMBER(SEARCH("Not specified",'Model output'!H198))),"negative","positive"))</f>
        <v>negative</v>
      </c>
      <c r="I199">
        <f>IF(OR('Model output'!I198="",'Model output'!I198="Not answered",'Model output'!I198="Not mentioned"),"",IF(ISNUMBER('Model output'!I198),'Model output'!I198,1))</f>
        <v>3</v>
      </c>
      <c r="J199">
        <f>IF(OR('Model output'!J198="",'Model output'!J198="Not answered",'Model output'!J198="Not mentioned"),"",IF(AND(ISNUMBER('Model output'!J198),'Model output'!J198&lt;=I199),'Model output'!J198,IF(AND(ISNUMBER('Model output'!J198), 'Model output'!J198&gt;=DATE(2024,1,1)), MIN(DAY('Model output'!J198), MONTH('Model output'!J198), YEAR('Model output'!J198)), IF(ISNUMBER(SEARCH("0/",'Model output'!J198)),0,IF(ISNUMBER(SEARCH("/",'Model output'!J198)), VALUE(LEFT('Model output'!J198, SEARCH("/",'Model output'!J198)-1)),1)))))</f>
        <v>0</v>
      </c>
      <c r="K199" t="str" cm="1">
        <f t="array" ref="K199">IF(COUNT(FIND({0,1,2,3,4,5,6,7,8,9},'Model output'!K198))&gt;0,'Model output'!K198,"")</f>
        <v/>
      </c>
      <c r="L199" s="8" t="str">
        <f t="shared" si="37"/>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Angioinvasive classical variant papillary carcinoma, follicular variant papillary carcinoma</v>
      </c>
      <c r="O199" t="str">
        <f>IF('Model output'!M198="","",'Model output'!M198)</f>
        <v>classical (usual), follicular</v>
      </c>
      <c r="P199" t="str">
        <f>IF('Model output'!N198="","",'Model output'!N198)</f>
        <v>4.4 cm</v>
      </c>
      <c r="Q199" t="str">
        <f t="shared" si="39"/>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 ""))</f>
        <v>&lt;4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7" t="str">
        <f>IF('Model output'!S198="","",'Model output'!S198)</f>
        <v>Not identified</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1" t="str">
        <f>IF(OR('Model output'!V198="", 'Model output'!V198="No", AND(ISERROR(SEARCH("Positive",'Model output'!V198)), ISNUMBER(SEARCH("Negative",'Model output'!V198))), AND(ISNUMBER(SEARCH("Uninvolved",'Model output'!V198)),NOT(ISNUMBER(SEARCH("margins involved",'Model output'!V198)))), ISNUMBER(SEARCH("not involved",'Model output'!V198)), ISNUMBER(SEARCH("None",'Model output'!V198)), ISNUMBER(SEARCH("Free",'Model output'!V198)), ISNUMBER(SEARCH("1 mm",'Model output'!V198)), ISNUMBER(SEARCH("0.1 CM",'Model output'!V198)), ISNUMBER(SEARCH("less than 0.2 mm",'Model output'!V198)), ISNUMBER(SEARCH("less than 0.5 mm",'Model output'!V198)), ISNUMBER(SEARCH("less than 1.0 mm",'Model output'!V198)), ISNUMBER(SEARCH("noted very close",'Model output'!V198)), ISNUMBER(SEARCH("abut",'Model output'!V198)), ISNUMBER(SEARCH("not mentioned",'Model output'!V198)), ISNUMBER(SEARCH("Cannot be assessed",'Model output'!V198)), ISNUMBER(SEARCH("Lymphocyte invasion - present",'Model output'!V198))), "negative", "positive")</f>
        <v>negative</v>
      </c>
      <c r="AE199" s="35"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6" t="str">
        <f t="shared" si="40"/>
        <v>3a</v>
      </c>
      <c r="AG199" s="36" t="str">
        <f t="shared" si="41"/>
        <v>0</v>
      </c>
      <c r="AH199" s="36" t="str">
        <f t="shared" si="42"/>
        <v>0</v>
      </c>
      <c r="AI199" s="37" t="str">
        <f t="shared" si="43"/>
        <v>I</v>
      </c>
      <c r="AJ199" s="38" t="s">
        <v>710</v>
      </c>
      <c r="AK199" s="37" t="s">
        <v>945</v>
      </c>
      <c r="AL199" s="37" t="s">
        <v>941</v>
      </c>
      <c r="AM199" s="37" t="s">
        <v>944</v>
      </c>
      <c r="AN199" s="37" t="s">
        <v>64</v>
      </c>
      <c r="AO199" s="23">
        <f t="shared" ca="1" si="44"/>
        <v>1</v>
      </c>
      <c r="AP199" s="1">
        <f t="shared" si="45"/>
        <v>1</v>
      </c>
      <c r="AQ199" s="1">
        <f t="shared" si="46"/>
        <v>1</v>
      </c>
      <c r="AR199" s="1">
        <f t="shared" si="47"/>
        <v>1</v>
      </c>
      <c r="AS199" s="15">
        <f t="shared" si="48"/>
        <v>1</v>
      </c>
    </row>
    <row r="200" spans="1:45">
      <c r="A200" t="str">
        <f>'Model output'!A199</f>
        <v>TCGA-EM-A3FP</v>
      </c>
      <c r="B200" s="33">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38"/>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output'!G199)),AND(ISNUMBER(SEARCH("2",'Model output'!G199)),NOT(ISNUMBER(SEARCH("1 of 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output'!H199="","negative",IF(OR(ISNUMBER(SEARCH("lymph node",'Model output'!H199)),ISNUMBER(SEARCH("gland",'Model output'!H199)),ISNUMBER(SEARCH("lobe",'Model output'!H199)),ISNUMBER(SEARCH("isthmus",'Model output'!H199)),ISNUMBER(SEARCH("mediastinum",'Model output'!H199)),ISNUMBER(SEARCH("Not mentioned",'Model output'!H199)), ISNUMBER(SEARCH("Not applicable",'Model output'!H199)), ISNUMBER(SEARCH("paratracheal",'Model output'!H199)),ISNUMBER(SEARCH("fibroadipose tissue",'Model output'!H199)),ISNUMBER(SEARCH("thyroid node",'Model output'!H199)),ISNUMBER(SEARCH("skeletal muscle",'Model output'!H199)),ISNUMBER(SEARCH("right",'Model output'!H199)),ISNUMBER(SEARCH("left",'Model output'!H199)),ISNUMBER(SEARCH("Not specified",'Model output'!H199))),"negative","positive"))</f>
        <v>negative</v>
      </c>
      <c r="I200">
        <f>IF(OR('Model output'!I199="",'Model output'!I199="Not answered",'Model output'!I199="Not mentioned"),"",IF(ISNUMBER('Model output'!I199),'Model output'!I199,1))</f>
        <v>3</v>
      </c>
      <c r="J200">
        <f>IF(OR('Model output'!J199="",'Model output'!J199="Not answered",'Model output'!J199="Not mentioned"),"",IF(AND(ISNUMBER('Model output'!J199),'Model output'!J199&lt;=I200),'Model output'!J199,IF(AND(ISNUMBER('Model output'!J199), 'Model output'!J199&gt;=DATE(2024,1,1)), MIN(DAY('Model output'!J199), MONTH('Model output'!J199), YEAR('Model output'!J199)), IF(ISNUMBER(SEARCH("0/",'Model output'!J199)),0,IF(ISNUMBER(SEARCH("/",'Model output'!J199)), VALUE(LEFT('Model output'!J199, SEARCH("/",'Model output'!J199)-1)),1)))))</f>
        <v>0</v>
      </c>
      <c r="K200" t="str" cm="1">
        <f t="array" ref="K200">IF(COUNT(FIND({0,1,2,3,4,5,6,7,8,9},'Model output'!K199))&gt;0,'Model output'!K199,"")</f>
        <v/>
      </c>
      <c r="L200" s="8" t="str">
        <f t="shared" si="37"/>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2.2cm</v>
      </c>
      <c r="Q200" t="str">
        <f t="shared" si="39"/>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 ""))</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7" t="str">
        <f>IF('Model output'!S199="","",'Model output'!S199)</f>
        <v>Not identified</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1" t="str">
        <f>IF(OR('Model output'!V199="", 'Model output'!V199="No", AND(ISERROR(SEARCH("Positive",'Model output'!V199)), ISNUMBER(SEARCH("Negative",'Model output'!V199))), AND(ISNUMBER(SEARCH("Uninvolved",'Model output'!V199)),NOT(ISNUMBER(SEARCH("margins involved",'Model output'!V199)))), ISNUMBER(SEARCH("not involved",'Model output'!V199)), ISNUMBER(SEARCH("None",'Model output'!V199)), ISNUMBER(SEARCH("Free",'Model output'!V199)), ISNUMBER(SEARCH("1 mm",'Model output'!V199)), ISNUMBER(SEARCH("0.1 CM",'Model output'!V199)), ISNUMBER(SEARCH("less than 0.2 mm",'Model output'!V199)), ISNUMBER(SEARCH("less than 0.5 mm",'Model output'!V199)), ISNUMBER(SEARCH("less than 1.0 mm",'Model output'!V199)), ISNUMBER(SEARCH("noted very close",'Model output'!V199)), ISNUMBER(SEARCH("abut",'Model output'!V199)), ISNUMBER(SEARCH("not mentioned",'Model output'!V199)), ISNUMBER(SEARCH("Cannot be assessed",'Model output'!V199)), ISNUMBER(SEARCH("Lymphocyte invasion - present",'Model output'!V199))), "negative", "positive")</f>
        <v>negative</v>
      </c>
      <c r="AE200" s="35"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6" t="str">
        <f t="shared" si="40"/>
        <v>2</v>
      </c>
      <c r="AG200" s="36" t="str">
        <f t="shared" si="41"/>
        <v>0</v>
      </c>
      <c r="AH200" s="36" t="str">
        <f t="shared" si="42"/>
        <v>0</v>
      </c>
      <c r="AI200" s="37" t="str">
        <f t="shared" si="43"/>
        <v>I</v>
      </c>
      <c r="AJ200" s="38" t="s">
        <v>709</v>
      </c>
      <c r="AK200" s="37" t="s">
        <v>943</v>
      </c>
      <c r="AL200" s="37" t="s">
        <v>941</v>
      </c>
      <c r="AM200" s="37" t="s">
        <v>944</v>
      </c>
      <c r="AN200" s="37" t="s">
        <v>64</v>
      </c>
      <c r="AO200" s="23">
        <f t="shared" ca="1" si="44"/>
        <v>1</v>
      </c>
      <c r="AP200" s="1">
        <f t="shared" si="45"/>
        <v>1</v>
      </c>
      <c r="AQ200" s="1">
        <f t="shared" si="46"/>
        <v>1</v>
      </c>
      <c r="AR200" s="1">
        <f t="shared" si="47"/>
        <v>1</v>
      </c>
      <c r="AS200" s="15">
        <f t="shared" si="48"/>
        <v>1</v>
      </c>
    </row>
    <row r="201" spans="1:45">
      <c r="A201" t="str">
        <f>'Model output'!A200</f>
        <v>TCGA-EM-A3FQ</v>
      </c>
      <c r="B201" s="33">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
      </c>
      <c r="F201" t="str">
        <f t="shared" si="38"/>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output'!G200)),AND(ISNUMBER(SEARCH("2",'Model output'!G200)),NOT(ISNUMBER(SEARCH("1 of 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
      </c>
      <c r="H201" t="str">
        <f>IF('Model output'!H200="","negative",IF(OR(ISNUMBER(SEARCH("lymph node",'Model output'!H200)),ISNUMBER(SEARCH("gland",'Model output'!H200)),ISNUMBER(SEARCH("lobe",'Model output'!H200)),ISNUMBER(SEARCH("isthmus",'Model output'!H200)),ISNUMBER(SEARCH("mediastinum",'Model output'!H200)),ISNUMBER(SEARCH("Not mentioned",'Model output'!H200)), ISNUMBER(SEARCH("Not applicable",'Model output'!H200)), ISNUMBER(SEARCH("paratracheal",'Model output'!H200)),ISNUMBER(SEARCH("fibroadipose tissue",'Model output'!H200)),ISNUMBER(SEARCH("thyroid node",'Model output'!H200)),ISNUMBER(SEARCH("skeletal muscle",'Model output'!H200)),ISNUMBER(SEARCH("right",'Model output'!H200)),ISNUMBER(SEARCH("left",'Model output'!H200)),ISNUMBER(SEARCH("Not specified",'Model output'!H200))),"negative","positive"))</f>
        <v>negative</v>
      </c>
      <c r="I201">
        <f>IF(OR('Model output'!I200="",'Model output'!I200="Not answered",'Model output'!I200="Not mentioned"),"",IF(ISNUMBER('Model output'!I200),'Model output'!I200,1))</f>
        <v>66</v>
      </c>
      <c r="J201">
        <f>IF(OR('Model output'!J200="",'Model output'!J200="Not answered",'Model output'!J200="Not mentioned"),"",IF(AND(ISNUMBER('Model output'!J200),'Model output'!J200&lt;=I201),'Model output'!J200,IF(AND(ISNUMBER('Model output'!J200), 'Model output'!J200&gt;=DATE(2024,1,1)), MIN(DAY('Model output'!J200), MONTH('Model output'!J200), YEAR('Model output'!J200)), IF(ISNUMBER(SEARCH("0/",'Model output'!J200)),0,IF(ISNUMBER(SEARCH("/",'Model output'!J200)), VALUE(LEFT('Model output'!J200, SEARCH("/",'Model output'!J200)-1)),1)))))</f>
        <v>41</v>
      </c>
      <c r="K201" t="str" cm="1">
        <f t="array" ref="K201">IF(COUNT(FIND({0,1,2,3,4,5,6,7,8,9},'Model output'!K200))&gt;0,'Model output'!K200,"")</f>
        <v/>
      </c>
      <c r="L201" s="8" t="str">
        <f t="shared" si="37"/>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v>
      </c>
      <c r="O201" t="str">
        <f>IF('Model output'!M200="","",'Model output'!M200)</f>
        <v>classical (usual)</v>
      </c>
      <c r="P201" t="str">
        <f>IF('Model output'!N200="","",'Model output'!N200)</f>
        <v>4.8cm</v>
      </c>
      <c r="Q201" t="str">
        <f t="shared" si="39"/>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 ""))</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7"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1" t="str">
        <f>IF(OR('Model output'!V200="", 'Model output'!V200="No", AND(ISERROR(SEARCH("Positive",'Model output'!V200)), ISNUMBER(SEARCH("Negative",'Model output'!V200))), AND(ISNUMBER(SEARCH("Uninvolved",'Model output'!V200)),NOT(ISNUMBER(SEARCH("margins involved",'Model output'!V200)))), ISNUMBER(SEARCH("not involved",'Model output'!V200)), ISNUMBER(SEARCH("None",'Model output'!V200)), ISNUMBER(SEARCH("Free",'Model output'!V200)), ISNUMBER(SEARCH("1 mm",'Model output'!V200)), ISNUMBER(SEARCH("0.1 CM",'Model output'!V200)), ISNUMBER(SEARCH("less than 0.2 mm",'Model output'!V200)), ISNUMBER(SEARCH("less than 0.5 mm",'Model output'!V200)), ISNUMBER(SEARCH("less than 1.0 mm",'Model output'!V200)), ISNUMBER(SEARCH("noted very close",'Model output'!V200)), ISNUMBER(SEARCH("abut",'Model output'!V200)), ISNUMBER(SEARCH("not mentioned",'Model output'!V200)), ISNUMBER(SEARCH("Cannot be assessed",'Model output'!V200)), ISNUMBER(SEARCH("Lymphocyte invasion - present",'Model output'!V200))), "negative", "positive")</f>
        <v>negative</v>
      </c>
      <c r="AE201" s="35"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6" t="str">
        <f t="shared" si="40"/>
        <v>3a</v>
      </c>
      <c r="AG201" s="36" t="str">
        <f t="shared" si="41"/>
        <v>1a</v>
      </c>
      <c r="AH201" s="36" t="str">
        <f t="shared" si="42"/>
        <v>0</v>
      </c>
      <c r="AI201" s="37" t="str">
        <f t="shared" si="43"/>
        <v>I</v>
      </c>
      <c r="AJ201" s="38" t="s">
        <v>710</v>
      </c>
      <c r="AK201" s="37" t="s">
        <v>945</v>
      </c>
      <c r="AL201" s="37" t="s">
        <v>940</v>
      </c>
      <c r="AM201" s="37" t="s">
        <v>944</v>
      </c>
      <c r="AN201" s="37" t="s">
        <v>64</v>
      </c>
      <c r="AO201" s="23">
        <f t="shared" ca="1" si="44"/>
        <v>1</v>
      </c>
      <c r="AP201" s="1">
        <f t="shared" si="45"/>
        <v>1</v>
      </c>
      <c r="AQ201" s="1">
        <f t="shared" si="46"/>
        <v>0</v>
      </c>
      <c r="AR201" s="1">
        <f t="shared" si="47"/>
        <v>1</v>
      </c>
      <c r="AS201" s="15">
        <f t="shared" si="48"/>
        <v>1</v>
      </c>
    </row>
    <row r="202" spans="1:45">
      <c r="A202" t="str">
        <f>'Model output'!A201</f>
        <v>TCGA-EM-A3FR</v>
      </c>
      <c r="B202" s="33">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0</v>
      </c>
      <c r="F202" t="str">
        <f t="shared" si="38"/>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output'!G201)),AND(ISNUMBER(SEARCH("2",'Model output'!G201)),NOT(ISNUMBER(SEARCH("1 of 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
      </c>
      <c r="H202" t="str">
        <f>IF('Model output'!H201="","negative",IF(OR(ISNUMBER(SEARCH("lymph node",'Model output'!H201)),ISNUMBER(SEARCH("gland",'Model output'!H201)),ISNUMBER(SEARCH("lobe",'Model output'!H201)),ISNUMBER(SEARCH("isthmus",'Model output'!H201)),ISNUMBER(SEARCH("mediastinum",'Model output'!H201)),ISNUMBER(SEARCH("Not mentioned",'Model output'!H201)), ISNUMBER(SEARCH("Not applicable",'Model output'!H201)), ISNUMBER(SEARCH("paratracheal",'Model output'!H201)),ISNUMBER(SEARCH("fibroadipose tissue",'Model output'!H201)),ISNUMBER(SEARCH("thyroid node",'Model output'!H201)),ISNUMBER(SEARCH("skeletal muscle",'Model output'!H201)),ISNUMBER(SEARCH("right",'Model output'!H201)),ISNUMBER(SEARCH("left",'Model output'!H201)),ISNUMBER(SEARCH("Not specified",'Model output'!H201))),"negative","positive"))</f>
        <v>negative</v>
      </c>
      <c r="I202">
        <f>IF(OR('Model output'!I201="",'Model output'!I201="Not answered",'Model output'!I201="Not mentioned"),"",IF(ISNUMBER('Model output'!I201),'Model output'!I201,1))</f>
        <v>7</v>
      </c>
      <c r="J202">
        <f>IF(OR('Model output'!J201="",'Model output'!J201="Not answered",'Model output'!J201="Not mentioned"),"",IF(AND(ISNUMBER('Model output'!J201),'Model output'!J201&lt;=I202),'Model output'!J201,IF(AND(ISNUMBER('Model output'!J201), 'Model output'!J201&gt;=DATE(2024,1,1)), MIN(DAY('Model output'!J201), MONTH('Model output'!J201), YEAR('Model output'!J201)), IF(ISNUMBER(SEARCH("0/",'Model output'!J201)),0,IF(ISNUMBER(SEARCH("/",'Model output'!J201)), VALUE(LEFT('Model output'!J201, SEARCH("/",'Model output'!J201)-1)),1)))))</f>
        <v>2</v>
      </c>
      <c r="K202" t="str" cm="1">
        <f t="array" ref="K202">IF(COUNT(FIND({0,1,2,3,4,5,6,7,8,9},'Model output'!K201))&gt;0,'Model output'!K201,"")</f>
        <v/>
      </c>
      <c r="L202" s="8" t="str">
        <f t="shared" si="37"/>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 classical (usual)</v>
      </c>
      <c r="O202" t="str">
        <f>IF('Model output'!M201="","",'Model output'!M201)</f>
        <v/>
      </c>
      <c r="P202" t="str">
        <f>IF('Model output'!N201="","",'Model output'!N201)</f>
        <v>3.0cm</v>
      </c>
      <c r="Q202" t="str">
        <f t="shared" si="39"/>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 ""))</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7"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1" t="str">
        <f>IF(OR('Model output'!V201="", 'Model output'!V201="No", AND(ISERROR(SEARCH("Positive",'Model output'!V201)), ISNUMBER(SEARCH("Negative",'Model output'!V201))), AND(ISNUMBER(SEARCH("Uninvolved",'Model output'!V201)),NOT(ISNUMBER(SEARCH("margins involved",'Model output'!V201)))), ISNUMBER(SEARCH("not involved",'Model output'!V201)), ISNUMBER(SEARCH("None",'Model output'!V201)), ISNUMBER(SEARCH("Free",'Model output'!V201)), ISNUMBER(SEARCH("1 mm",'Model output'!V201)), ISNUMBER(SEARCH("0.1 CM",'Model output'!V201)), ISNUMBER(SEARCH("less than 0.2 mm",'Model output'!V201)), ISNUMBER(SEARCH("less than 0.5 mm",'Model output'!V201)), ISNUMBER(SEARCH("less than 1.0 mm",'Model output'!V201)), ISNUMBER(SEARCH("noted very close",'Model output'!V201)), ISNUMBER(SEARCH("abut",'Model output'!V201)), ISNUMBER(SEARCH("not mentioned",'Model output'!V201)), ISNUMBER(SEARCH("Cannot be assessed",'Model output'!V201)), ISNUMBER(SEARCH("Lymphocyte invasion - present",'Model output'!V201))), "negative", "positive")</f>
        <v>negative</v>
      </c>
      <c r="AE202" s="35"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6" t="str">
        <f t="shared" si="40"/>
        <v>2</v>
      </c>
      <c r="AG202" s="36" t="str">
        <f t="shared" si="41"/>
        <v>1a</v>
      </c>
      <c r="AH202" s="36" t="str">
        <f t="shared" si="42"/>
        <v>0</v>
      </c>
      <c r="AI202" s="37" t="str">
        <f t="shared" si="43"/>
        <v>II</v>
      </c>
      <c r="AJ202" s="38" t="s">
        <v>709</v>
      </c>
      <c r="AK202" s="37" t="s">
        <v>943</v>
      </c>
      <c r="AL202" s="37" t="s">
        <v>615</v>
      </c>
      <c r="AM202" s="37" t="s">
        <v>944</v>
      </c>
      <c r="AN202" s="37" t="s">
        <v>942</v>
      </c>
      <c r="AO202" s="23">
        <f t="shared" ca="1" si="44"/>
        <v>1</v>
      </c>
      <c r="AP202" s="1">
        <f t="shared" si="45"/>
        <v>1</v>
      </c>
      <c r="AQ202" s="1">
        <f t="shared" si="46"/>
        <v>1</v>
      </c>
      <c r="AR202" s="1">
        <f t="shared" si="47"/>
        <v>1</v>
      </c>
      <c r="AS202" s="15">
        <f t="shared" si="48"/>
        <v>1</v>
      </c>
    </row>
    <row r="203" spans="1:45">
      <c r="A203" t="str">
        <f>'Model output'!A202</f>
        <v>TCGA-EM-A3O3</v>
      </c>
      <c r="B203" s="33">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0</v>
      </c>
      <c r="F203" t="str">
        <f t="shared" si="38"/>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output'!G202)),AND(ISNUMBER(SEARCH("2",'Model output'!G202)),NOT(ISNUMBER(SEARCH("1 of 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
      </c>
      <c r="H203" t="str">
        <f>IF('Model output'!H202="","negative",IF(OR(ISNUMBER(SEARCH("lymph node",'Model output'!H202)),ISNUMBER(SEARCH("gland",'Model output'!H202)),ISNUMBER(SEARCH("lobe",'Model output'!H202)),ISNUMBER(SEARCH("isthmus",'Model output'!H202)),ISNUMBER(SEARCH("mediastinum",'Model output'!H202)),ISNUMBER(SEARCH("Not mentioned",'Model output'!H202)), ISNUMBER(SEARCH("Not applicable",'Model output'!H202)), ISNUMBER(SEARCH("paratracheal",'Model output'!H202)),ISNUMBER(SEARCH("fibroadipose tissue",'Model output'!H202)),ISNUMBER(SEARCH("thyroid node",'Model output'!H202)),ISNUMBER(SEARCH("skeletal muscle",'Model output'!H202)),ISNUMBER(SEARCH("right",'Model output'!H202)),ISNUMBER(SEARCH("left",'Model output'!H202)),ISNUMBER(SEARCH("Not specified",'Model output'!H202))),"negative","positive"))</f>
        <v>negative</v>
      </c>
      <c r="I203">
        <f>IF(OR('Model output'!I202="",'Model output'!I202="Not answered",'Model output'!I202="Not mentioned"),"",IF(ISNUMBER('Model output'!I202),'Model output'!I202,1))</f>
        <v>16</v>
      </c>
      <c r="J203">
        <f>IF(OR('Model output'!J202="",'Model output'!J202="Not answered",'Model output'!J202="Not mentioned"),"",IF(AND(ISNUMBER('Model output'!J202),'Model output'!J202&lt;=I203),'Model output'!J202,IF(AND(ISNUMBER('Model output'!J202), 'Model output'!J202&gt;=DATE(2024,1,1)), MIN(DAY('Model output'!J202), MONTH('Model output'!J202), YEAR('Model output'!J202)), IF(ISNUMBER(SEARCH("0/",'Model output'!J202)),0,IF(ISNUMBER(SEARCH("/",'Model output'!J202)), VALUE(LEFT('Model output'!J202, SEARCH("/",'Model output'!J202)-1)),1)))))</f>
        <v>3</v>
      </c>
      <c r="K203" t="str" cm="1">
        <f t="array" ref="K203">IF(COUNT(FIND({0,1,2,3,4,5,6,7,8,9},'Model output'!K202))&gt;0,'Model output'!K202,"")</f>
        <v/>
      </c>
      <c r="L203" s="8" t="str">
        <f t="shared" si="37"/>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classical.(usual)</v>
      </c>
      <c r="O203" t="str">
        <f>IF('Model output'!M202="","",'Model output'!M202)</f>
        <v>Papillary carcinoma, other variant with focal Warthin-like and hobnail cell change, and cribriform-morular architecture</v>
      </c>
      <c r="P203" t="str">
        <f>IF('Model output'!N202="","",'Model output'!N202)</f>
        <v>3.1 cm</v>
      </c>
      <c r="Q203" t="str">
        <f t="shared" si="39"/>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 ""))</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7"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1" t="str">
        <f>IF(OR('Model output'!V202="", 'Model output'!V202="No", AND(ISERROR(SEARCH("Positive",'Model output'!V202)), ISNUMBER(SEARCH("Negative",'Model output'!V202))), AND(ISNUMBER(SEARCH("Uninvolved",'Model output'!V202)),NOT(ISNUMBER(SEARCH("margins involved",'Model output'!V202)))), ISNUMBER(SEARCH("not involved",'Model output'!V202)), ISNUMBER(SEARCH("None",'Model output'!V202)), ISNUMBER(SEARCH("Free",'Model output'!V202)), ISNUMBER(SEARCH("1 mm",'Model output'!V202)), ISNUMBER(SEARCH("0.1 CM",'Model output'!V202)), ISNUMBER(SEARCH("less than 0.2 mm",'Model output'!V202)), ISNUMBER(SEARCH("less than 0.5 mm",'Model output'!V202)), ISNUMBER(SEARCH("less than 1.0 mm",'Model output'!V202)), ISNUMBER(SEARCH("noted very close",'Model output'!V202)), ISNUMBER(SEARCH("abut",'Model output'!V202)), ISNUMBER(SEARCH("not mentioned",'Model output'!V202)), ISNUMBER(SEARCH("Cannot be assessed",'Model output'!V202)), ISNUMBER(SEARCH("Lymphocyte invasion - present",'Model output'!V202))), "negative", "positive")</f>
        <v>negative</v>
      </c>
      <c r="AE203" s="35"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36" t="str">
        <f t="shared" si="40"/>
        <v>2</v>
      </c>
      <c r="AG203" s="36" t="str">
        <f t="shared" si="41"/>
        <v>1a</v>
      </c>
      <c r="AH203" s="36" t="str">
        <f t="shared" si="42"/>
        <v>0</v>
      </c>
      <c r="AI203" s="37" t="str">
        <f t="shared" si="43"/>
        <v>II</v>
      </c>
      <c r="AJ203" s="38" t="s">
        <v>710</v>
      </c>
      <c r="AK203" s="37" t="s">
        <v>943</v>
      </c>
      <c r="AL203" s="37" t="s">
        <v>615</v>
      </c>
      <c r="AM203" s="37" t="s">
        <v>944</v>
      </c>
      <c r="AN203" s="37" t="s">
        <v>942</v>
      </c>
      <c r="AO203" s="23">
        <f t="shared" ca="1" si="44"/>
        <v>1</v>
      </c>
      <c r="AP203" s="1">
        <f t="shared" si="45"/>
        <v>1</v>
      </c>
      <c r="AQ203" s="1">
        <f t="shared" si="46"/>
        <v>1</v>
      </c>
      <c r="AR203" s="1">
        <f t="shared" si="47"/>
        <v>1</v>
      </c>
      <c r="AS203" s="15">
        <f t="shared" si="48"/>
        <v>1</v>
      </c>
    </row>
    <row r="204" spans="1:45">
      <c r="A204" t="str">
        <f>'Model output'!A203</f>
        <v>TCGA-EM-A3O6</v>
      </c>
      <c r="B204" s="33">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38"/>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output'!G203)),AND(ISNUMBER(SEARCH("2",'Model output'!G203)),NOT(ISNUMBER(SEARCH("1 of 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output'!H203="","negative",IF(OR(ISNUMBER(SEARCH("lymph node",'Model output'!H203)),ISNUMBER(SEARCH("gland",'Model output'!H203)),ISNUMBER(SEARCH("lobe",'Model output'!H203)),ISNUMBER(SEARCH("isthmus",'Model output'!H203)),ISNUMBER(SEARCH("mediastinum",'Model output'!H203)),ISNUMBER(SEARCH("Not mentioned",'Model output'!H203)), ISNUMBER(SEARCH("Not applicable",'Model output'!H203)), ISNUMBER(SEARCH("paratracheal",'Model output'!H203)),ISNUMBER(SEARCH("fibroadipose tissue",'Model output'!H203)),ISNUMBER(SEARCH("thyroid node",'Model output'!H203)),ISNUMBER(SEARCH("skeletal muscle",'Model output'!H203)),ISNUMBER(SEARCH("right",'Model output'!H203)),ISNUMBER(SEARCH("left",'Model output'!H203)),ISNUMBER(SEARCH("Not specified",'Model output'!H203))),"negative","positive"))</f>
        <v>negative</v>
      </c>
      <c r="I204">
        <f>IF(OR('Model output'!I203="",'Model output'!I203="Not answered",'Model output'!I203="Not mentioned"),"",IF(ISNUMBER('Model output'!I203),'Model output'!I203,1))</f>
        <v>0</v>
      </c>
      <c r="J204">
        <f>IF(OR('Model output'!J203="",'Model output'!J203="Not answered",'Model output'!J203="Not mentioned"),"",IF(AND(ISNUMBER('Model output'!J203),'Model output'!J203&lt;=I204),'Model output'!J203,IF(AND(ISNUMBER('Model output'!J203), 'Model output'!J203&gt;=DATE(2024,1,1)), MIN(DAY('Model output'!J203), MONTH('Model output'!J203), YEAR('Model output'!J203)), IF(ISNUMBER(SEARCH("0/",'Model output'!J203)),0,IF(ISNUMBER(SEARCH("/",'Model output'!J203)), VALUE(LEFT('Model output'!J203, SEARCH("/",'Model output'!J203)-1)),1)))))</f>
        <v>0</v>
      </c>
      <c r="K204" t="str" cm="1">
        <f t="array" ref="K204">IF(COUNT(FIND({0,1,2,3,4,5,6,7,8,9},'Model output'!K203))&gt;0,'Model output'!K203,"")</f>
        <v/>
      </c>
      <c r="L204" s="8" t="str">
        <f t="shared" si="37"/>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4.0cm</v>
      </c>
      <c r="Q204" t="str">
        <f t="shared" si="39"/>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 ""))</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7" t="str">
        <f>IF('Model output'!S203="","",'Model output'!S203)</f>
        <v>Not identified</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
      </c>
      <c r="AB204" t="str">
        <f>IF(AA204&lt;&gt;"Yes","",IF(OR('Model output'!U203="",ISNUMBER(SEARCH("Not identified",'Model output'!U203))),"",'Model output'!U203))</f>
        <v/>
      </c>
      <c r="AC204" s="1" t="str">
        <f>IF(OR('Model output'!V203="", 'Model output'!V203="No", AND(ISERROR(SEARCH("Positive",'Model output'!V203)), ISNUMBER(SEARCH("Negative",'Model output'!V203))), AND(ISNUMBER(SEARCH("Uninvolved",'Model output'!V203)),NOT(ISNUMBER(SEARCH("margins involved",'Model output'!V203)))), ISNUMBER(SEARCH("not involved",'Model output'!V203)), ISNUMBER(SEARCH("None",'Model output'!V203)), ISNUMBER(SEARCH("Free",'Model output'!V203)), ISNUMBER(SEARCH("1 mm",'Model output'!V203)), ISNUMBER(SEARCH("0.1 CM",'Model output'!V203)), ISNUMBER(SEARCH("less than 0.2 mm",'Model output'!V203)), ISNUMBER(SEARCH("less than 0.5 mm",'Model output'!V203)), ISNUMBER(SEARCH("less than 1.0 mm",'Model output'!V203)), ISNUMBER(SEARCH("noted very close",'Model output'!V203)), ISNUMBER(SEARCH("abut",'Model output'!V203)), ISNUMBER(SEARCH("not mentioned",'Model output'!V203)), ISNUMBER(SEARCH("Cannot be assessed",'Model output'!V203)), ISNUMBER(SEARCH("Lymphocyte invasion - present",'Model output'!V203))), "negative", "positive")</f>
        <v>negative</v>
      </c>
      <c r="AE204" s="35"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6" t="str">
        <f t="shared" si="40"/>
        <v>2</v>
      </c>
      <c r="AG204" s="36" t="str">
        <f t="shared" si="41"/>
        <v>0</v>
      </c>
      <c r="AH204" s="36" t="str">
        <f t="shared" si="42"/>
        <v>0</v>
      </c>
      <c r="AI204" s="37" t="str">
        <f t="shared" si="43"/>
        <v>I</v>
      </c>
      <c r="AJ204" s="38" t="s">
        <v>709</v>
      </c>
      <c r="AK204" s="37" t="s">
        <v>943</v>
      </c>
      <c r="AL204" s="37" t="s">
        <v>944</v>
      </c>
      <c r="AM204" s="37" t="s">
        <v>944</v>
      </c>
      <c r="AN204" s="37" t="s">
        <v>64</v>
      </c>
      <c r="AO204" s="23">
        <f t="shared" ca="1" si="44"/>
        <v>1</v>
      </c>
      <c r="AP204" s="1">
        <f t="shared" si="45"/>
        <v>1</v>
      </c>
      <c r="AQ204" s="1">
        <f t="shared" si="46"/>
        <v>1</v>
      </c>
      <c r="AR204" s="1">
        <f t="shared" si="47"/>
        <v>1</v>
      </c>
      <c r="AS204" s="15">
        <f t="shared" si="48"/>
        <v>1</v>
      </c>
    </row>
    <row r="205" spans="1:45">
      <c r="A205" t="str">
        <f>'Model output'!A204</f>
        <v>TCGA-EM-A3O7</v>
      </c>
      <c r="B205" s="33">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38"/>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output'!G204)),AND(ISNUMBER(SEARCH("2",'Model output'!G204)),NOT(ISNUMBER(SEARCH("1 of 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output'!H204="","negative",IF(OR(ISNUMBER(SEARCH("lymph node",'Model output'!H204)),ISNUMBER(SEARCH("gland",'Model output'!H204)),ISNUMBER(SEARCH("lobe",'Model output'!H204)),ISNUMBER(SEARCH("isthmus",'Model output'!H204)),ISNUMBER(SEARCH("mediastinum",'Model output'!H204)),ISNUMBER(SEARCH("Not mentioned",'Model output'!H204)), ISNUMBER(SEARCH("Not applicable",'Model output'!H204)), ISNUMBER(SEARCH("paratracheal",'Model output'!H204)),ISNUMBER(SEARCH("fibroadipose tissue",'Model output'!H204)),ISNUMBER(SEARCH("thyroid node",'Model output'!H204)),ISNUMBER(SEARCH("skeletal muscle",'Model output'!H204)),ISNUMBER(SEARCH("right",'Model output'!H204)),ISNUMBER(SEARCH("left",'Model output'!H204)),ISNUMBER(SEARCH("Not specified",'Model output'!H204))),"negative","positive"))</f>
        <v>negative</v>
      </c>
      <c r="I205">
        <f>IF(OR('Model output'!I204="",'Model output'!I204="Not answered",'Model output'!I204="Not mentioned"),"",IF(ISNUMBER('Model output'!I204),'Model output'!I204,1))</f>
        <v>0</v>
      </c>
      <c r="J205">
        <f>IF(OR('Model output'!J204="",'Model output'!J204="Not answered",'Model output'!J204="Not mentioned"),"",IF(AND(ISNUMBER('Model output'!J204),'Model output'!J204&lt;=I205),'Model output'!J204,IF(AND(ISNUMBER('Model output'!J204), 'Model output'!J204&gt;=DATE(2024,1,1)), MIN(DAY('Model output'!J204), MONTH('Model output'!J204), YEAR('Model output'!J204)), IF(ISNUMBER(SEARCH("0/",'Model output'!J204)),0,IF(ISNUMBER(SEARCH("/",'Model output'!J204)), VALUE(LEFT('Model output'!J204, SEARCH("/",'Model output'!J204)-1)),1)))))</f>
        <v>0</v>
      </c>
      <c r="K205" t="str" cm="1">
        <f t="array" ref="K205">IF(COUNT(FIND({0,1,2,3,4,5,6,7,8,9},'Model output'!K204))&gt;0,'Model output'!K204,"")</f>
        <v/>
      </c>
      <c r="L205" s="8" t="str">
        <f t="shared" si="37"/>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v>
      </c>
      <c r="P205" t="str">
        <f>IF('Model output'!N204="","",'Model output'!N204)</f>
        <v>5.0cm</v>
      </c>
      <c r="Q205" t="str">
        <f t="shared" si="39"/>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 ""))</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7" t="str">
        <f>IF('Model output'!S204="","",'Model output'!S204)</f>
        <v>Not identified</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1" t="str">
        <f>IF(OR('Model output'!V204="", 'Model output'!V204="No", AND(ISERROR(SEARCH("Positive",'Model output'!V204)), ISNUMBER(SEARCH("Negative",'Model output'!V204))), AND(ISNUMBER(SEARCH("Uninvolved",'Model output'!V204)),NOT(ISNUMBER(SEARCH("margins involved",'Model output'!V204)))), ISNUMBER(SEARCH("not involved",'Model output'!V204)), ISNUMBER(SEARCH("None",'Model output'!V204)), ISNUMBER(SEARCH("Free",'Model output'!V204)), ISNUMBER(SEARCH("1 mm",'Model output'!V204)), ISNUMBER(SEARCH("0.1 CM",'Model output'!V204)), ISNUMBER(SEARCH("less than 0.2 mm",'Model output'!V204)), ISNUMBER(SEARCH("less than 0.5 mm",'Model output'!V204)), ISNUMBER(SEARCH("less than 1.0 mm",'Model output'!V204)), ISNUMBER(SEARCH("noted very close",'Model output'!V204)), ISNUMBER(SEARCH("abut",'Model output'!V204)), ISNUMBER(SEARCH("not mentioned",'Model output'!V204)), ISNUMBER(SEARCH("Cannot be assessed",'Model output'!V204)), ISNUMBER(SEARCH("Lymphocyte invasion - present",'Model output'!V204))), "negative", "positive")</f>
        <v>negative</v>
      </c>
      <c r="AE205" s="35"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6" t="str">
        <f t="shared" si="40"/>
        <v>3a</v>
      </c>
      <c r="AG205" s="36" t="str">
        <f t="shared" si="41"/>
        <v>0</v>
      </c>
      <c r="AH205" s="36" t="str">
        <f t="shared" si="42"/>
        <v>0</v>
      </c>
      <c r="AI205" s="37" t="str">
        <f t="shared" si="43"/>
        <v>I</v>
      </c>
      <c r="AJ205" s="38" t="s">
        <v>709</v>
      </c>
      <c r="AK205" s="37" t="s">
        <v>945</v>
      </c>
      <c r="AL205" s="37" t="s">
        <v>944</v>
      </c>
      <c r="AM205" s="37" t="s">
        <v>944</v>
      </c>
      <c r="AN205" s="37" t="s">
        <v>64</v>
      </c>
      <c r="AO205" s="23">
        <f t="shared" ca="1" si="44"/>
        <v>1</v>
      </c>
      <c r="AP205" s="1">
        <f t="shared" si="45"/>
        <v>1</v>
      </c>
      <c r="AQ205" s="1">
        <f t="shared" si="46"/>
        <v>1</v>
      </c>
      <c r="AR205" s="1">
        <f t="shared" si="47"/>
        <v>1</v>
      </c>
      <c r="AS205" s="15">
        <f t="shared" si="48"/>
        <v>1</v>
      </c>
    </row>
    <row r="206" spans="1:45">
      <c r="A206" t="str">
        <f>'Model output'!A205</f>
        <v>TCGA-EM-A3O8</v>
      </c>
      <c r="B206" s="33">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38"/>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output'!G205)),AND(ISNUMBER(SEARCH("2",'Model output'!G205)),NOT(ISNUMBER(SEARCH("1 of 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output'!H205="","negative",IF(OR(ISNUMBER(SEARCH("lymph node",'Model output'!H205)),ISNUMBER(SEARCH("gland",'Model output'!H205)),ISNUMBER(SEARCH("lobe",'Model output'!H205)),ISNUMBER(SEARCH("isthmus",'Model output'!H205)),ISNUMBER(SEARCH("mediastinum",'Model output'!H205)),ISNUMBER(SEARCH("Not mentioned",'Model output'!H205)), ISNUMBER(SEARCH("Not applicable",'Model output'!H205)), ISNUMBER(SEARCH("paratracheal",'Model output'!H205)),ISNUMBER(SEARCH("fibroadipose tissue",'Model output'!H205)),ISNUMBER(SEARCH("thyroid node",'Model output'!H205)),ISNUMBER(SEARCH("skeletal muscle",'Model output'!H205)),ISNUMBER(SEARCH("right",'Model output'!H205)),ISNUMBER(SEARCH("left",'Model output'!H205)),ISNUMBER(SEARCH("Not specified",'Model output'!H205))),"negative","positive"))</f>
        <v>negative</v>
      </c>
      <c r="I206">
        <f>IF(OR('Model output'!I205="",'Model output'!I205="Not answered",'Model output'!I205="Not mentioned"),"",IF(ISNUMBER('Model output'!I205),'Model output'!I205,1))</f>
        <v>3</v>
      </c>
      <c r="J206">
        <f>IF(OR('Model output'!J205="",'Model output'!J205="Not answered",'Model output'!J205="Not mentioned"),"",IF(AND(ISNUMBER('Model output'!J205),'Model output'!J205&lt;=I206),'Model output'!J205,IF(AND(ISNUMBER('Model output'!J205), 'Model output'!J205&gt;=DATE(2024,1,1)), MIN(DAY('Model output'!J205), MONTH('Model output'!J205), YEAR('Model output'!J205)), IF(ISNUMBER(SEARCH("0/",'Model output'!J205)),0,IF(ISNUMBER(SEARCH("/",'Model output'!J205)), VALUE(LEFT('Model output'!J205, SEARCH("/",'Model output'!J205)-1)),1)))))</f>
        <v>0</v>
      </c>
      <c r="K206" t="str" cm="1">
        <f t="array" ref="K206">IF(COUNT(FIND({0,1,2,3,4,5,6,7,8,9},'Model output'!K205))&gt;0,'Model output'!K205,"")</f>
        <v/>
      </c>
      <c r="L206" s="8" t="str">
        <f t="shared" si="37"/>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v>
      </c>
      <c r="Q206" t="str">
        <f t="shared" si="39"/>
        <v>1.3cm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 ""))</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7"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1" t="str">
        <f>IF(OR('Model output'!V205="", 'Model output'!V205="No", AND(ISERROR(SEARCH("Positive",'Model output'!V205)), ISNUMBER(SEARCH("Negative",'Model output'!V205))), AND(ISNUMBER(SEARCH("Uninvolved",'Model output'!V205)),NOT(ISNUMBER(SEARCH("margins involved",'Model output'!V205)))), ISNUMBER(SEARCH("not involved",'Model output'!V205)), ISNUMBER(SEARCH("None",'Model output'!V205)), ISNUMBER(SEARCH("Free",'Model output'!V205)), ISNUMBER(SEARCH("1 mm",'Model output'!V205)), ISNUMBER(SEARCH("0.1 CM",'Model output'!V205)), ISNUMBER(SEARCH("less than 0.2 mm",'Model output'!V205)), ISNUMBER(SEARCH("less than 0.5 mm",'Model output'!V205)), ISNUMBER(SEARCH("less than 1.0 mm",'Model output'!V205)), ISNUMBER(SEARCH("noted very close",'Model output'!V205)), ISNUMBER(SEARCH("abut",'Model output'!V205)), ISNUMBER(SEARCH("not mentioned",'Model output'!V205)), ISNUMBER(SEARCH("Cannot be assessed",'Model output'!V205)), ISNUMBER(SEARCH("Lymphocyte invasion - present",'Model output'!V205))), "negative", "positive")</f>
        <v>negative</v>
      </c>
      <c r="AE206" s="35"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6" t="str">
        <f t="shared" si="40"/>
        <v>1b</v>
      </c>
      <c r="AG206" s="36" t="str">
        <f t="shared" si="41"/>
        <v>0</v>
      </c>
      <c r="AH206" s="36" t="str">
        <f t="shared" si="42"/>
        <v>0</v>
      </c>
      <c r="AI206" s="37" t="str">
        <f t="shared" si="43"/>
        <v>I</v>
      </c>
      <c r="AJ206" s="38" t="s">
        <v>709</v>
      </c>
      <c r="AK206" s="37" t="s">
        <v>940</v>
      </c>
      <c r="AL206" s="37" t="s">
        <v>941</v>
      </c>
      <c r="AM206" s="37" t="s">
        <v>944</v>
      </c>
      <c r="AN206" s="37" t="s">
        <v>64</v>
      </c>
      <c r="AO206" s="23">
        <f t="shared" ca="1" si="44"/>
        <v>1</v>
      </c>
      <c r="AP206" s="1">
        <f t="shared" si="45"/>
        <v>1</v>
      </c>
      <c r="AQ206" s="1">
        <f t="shared" si="46"/>
        <v>1</v>
      </c>
      <c r="AR206" s="1">
        <f t="shared" si="47"/>
        <v>1</v>
      </c>
      <c r="AS206" s="15">
        <f t="shared" si="48"/>
        <v>1</v>
      </c>
    </row>
    <row r="207" spans="1:45">
      <c r="A207" t="str">
        <f>'Model output'!A206</f>
        <v>TCGA-EM-A3O9</v>
      </c>
      <c r="B207" s="33">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38"/>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output'!G206)),AND(ISNUMBER(SEARCH("2",'Model output'!G206)),NOT(ISNUMBER(SEARCH("1 of 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output'!H206="","negative",IF(OR(ISNUMBER(SEARCH("lymph node",'Model output'!H206)),ISNUMBER(SEARCH("gland",'Model output'!H206)),ISNUMBER(SEARCH("lobe",'Model output'!H206)),ISNUMBER(SEARCH("isthmus",'Model output'!H206)),ISNUMBER(SEARCH("mediastinum",'Model output'!H206)),ISNUMBER(SEARCH("Not mentioned",'Model output'!H206)), ISNUMBER(SEARCH("Not applicable",'Model output'!H206)), ISNUMBER(SEARCH("paratracheal",'Model output'!H206)),ISNUMBER(SEARCH("fibroadipose tissue",'Model output'!H206)),ISNUMBER(SEARCH("thyroid node",'Model output'!H206)),ISNUMBER(SEARCH("skeletal muscle",'Model output'!H206)),ISNUMBER(SEARCH("right",'Model output'!H206)),ISNUMBER(SEARCH("left",'Model output'!H206)),ISNUMBER(SEARCH("Not specified",'Model output'!H206))),"negative","positive"))</f>
        <v>negative</v>
      </c>
      <c r="I207">
        <f>IF(OR('Model output'!I206="",'Model output'!I206="Not answered",'Model output'!I206="Not mentioned"),"",IF(ISNUMBER('Model output'!I206),'Model output'!I206,1))</f>
        <v>2</v>
      </c>
      <c r="J207">
        <f>IF(OR('Model output'!J206="",'Model output'!J206="Not answered",'Model output'!J206="Not mentioned"),"",IF(AND(ISNUMBER('Model output'!J206),'Model output'!J206&lt;=I207),'Model output'!J206,IF(AND(ISNUMBER('Model output'!J206), 'Model output'!J206&gt;=DATE(2024,1,1)), MIN(DAY('Model output'!J206), MONTH('Model output'!J206), YEAR('Model output'!J206)), IF(ISNUMBER(SEARCH("0/",'Model output'!J206)),0,IF(ISNUMBER(SEARCH("/",'Model output'!J206)), VALUE(LEFT('Model output'!J206, SEARCH("/",'Model output'!J206)-1)),1)))))</f>
        <v>0</v>
      </c>
      <c r="K207" t="str" cm="1">
        <f t="array" ref="K207">IF(COUNT(FIND({0,1,2,3,4,5,6,7,8,9},'Model output'!K206))&gt;0,'Model output'!K206,"")</f>
        <v/>
      </c>
      <c r="L207" s="8" t="str">
        <f t="shared" si="37"/>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39"/>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 ""))</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7" t="str">
        <f>IF('Model output'!S206="","",'Model output'!S206)</f>
        <v>Not identified</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1" t="str">
        <f>IF(OR('Model output'!V206="", 'Model output'!V206="No", AND(ISERROR(SEARCH("Positive",'Model output'!V206)), ISNUMBER(SEARCH("Negative",'Model output'!V206))), AND(ISNUMBER(SEARCH("Uninvolved",'Model output'!V206)),NOT(ISNUMBER(SEARCH("margins involved",'Model output'!V206)))), ISNUMBER(SEARCH("not involved",'Model output'!V206)), ISNUMBER(SEARCH("None",'Model output'!V206)), ISNUMBER(SEARCH("Free",'Model output'!V206)), ISNUMBER(SEARCH("1 mm",'Model output'!V206)), ISNUMBER(SEARCH("0.1 CM",'Model output'!V206)), ISNUMBER(SEARCH("less than 0.2 mm",'Model output'!V206)), ISNUMBER(SEARCH("less than 0.5 mm",'Model output'!V206)), ISNUMBER(SEARCH("less than 1.0 mm",'Model output'!V206)), ISNUMBER(SEARCH("noted very close",'Model output'!V206)), ISNUMBER(SEARCH("abut",'Model output'!V206)), ISNUMBER(SEARCH("not mentioned",'Model output'!V206)), ISNUMBER(SEARCH("Cannot be assessed",'Model output'!V206)), ISNUMBER(SEARCH("Lymphocyte invasion - present",'Model output'!V206))), "negative", "positive")</f>
        <v>negative</v>
      </c>
      <c r="AE207" s="35"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6" t="str">
        <f t="shared" si="40"/>
        <v>3a</v>
      </c>
      <c r="AG207" s="36" t="str">
        <f t="shared" si="41"/>
        <v>0</v>
      </c>
      <c r="AH207" s="36" t="str">
        <f t="shared" si="42"/>
        <v>0</v>
      </c>
      <c r="AI207" s="37" t="str">
        <f t="shared" si="43"/>
        <v>I</v>
      </c>
      <c r="AJ207" s="38" t="s">
        <v>709</v>
      </c>
      <c r="AK207" s="37" t="s">
        <v>945</v>
      </c>
      <c r="AL207" s="37" t="s">
        <v>941</v>
      </c>
      <c r="AM207" s="37" t="s">
        <v>944</v>
      </c>
      <c r="AN207" s="37" t="s">
        <v>64</v>
      </c>
      <c r="AO207" s="23">
        <f t="shared" ca="1" si="44"/>
        <v>1</v>
      </c>
      <c r="AP207" s="1">
        <f t="shared" si="45"/>
        <v>1</v>
      </c>
      <c r="AQ207" s="1">
        <f t="shared" si="46"/>
        <v>1</v>
      </c>
      <c r="AR207" s="1">
        <f t="shared" si="47"/>
        <v>1</v>
      </c>
      <c r="AS207" s="15">
        <f t="shared" si="48"/>
        <v>1</v>
      </c>
    </row>
    <row r="208" spans="1:45">
      <c r="A208" t="str">
        <f>'Model output'!A207</f>
        <v>TCGA-EM-A3OA</v>
      </c>
      <c r="B208" s="33">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38"/>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output'!G207)),AND(ISNUMBER(SEARCH("2",'Model output'!G207)),NOT(ISNUMBER(SEARCH("1 of 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output'!H207="","negative",IF(OR(ISNUMBER(SEARCH("lymph node",'Model output'!H207)),ISNUMBER(SEARCH("gland",'Model output'!H207)),ISNUMBER(SEARCH("lobe",'Model output'!H207)),ISNUMBER(SEARCH("isthmus",'Model output'!H207)),ISNUMBER(SEARCH("mediastinum",'Model output'!H207)),ISNUMBER(SEARCH("Not mentioned",'Model output'!H207)), ISNUMBER(SEARCH("Not applicable",'Model output'!H207)), ISNUMBER(SEARCH("paratracheal",'Model output'!H207)),ISNUMBER(SEARCH("fibroadipose tissue",'Model output'!H207)),ISNUMBER(SEARCH("thyroid node",'Model output'!H207)),ISNUMBER(SEARCH("skeletal muscle",'Model output'!H207)),ISNUMBER(SEARCH("right",'Model output'!H207)),ISNUMBER(SEARCH("left",'Model output'!H207)),ISNUMBER(SEARCH("Not specified",'Model output'!H207))),"negative","positive"))</f>
        <v>negative</v>
      </c>
      <c r="I208">
        <f>IF(OR('Model output'!I207="",'Model output'!I207="Not answered",'Model output'!I207="Not mentioned"),"",IF(ISNUMBER('Model output'!I207),'Model output'!I207,1))</f>
        <v>0</v>
      </c>
      <c r="J208">
        <f>IF(OR('Model output'!J207="",'Model output'!J207="Not answered",'Model output'!J207="Not mentioned"),"",IF(AND(ISNUMBER('Model output'!J207),'Model output'!J207&lt;=I208),'Model output'!J207,IF(AND(ISNUMBER('Model output'!J207), 'Model output'!J207&gt;=DATE(2024,1,1)), MIN(DAY('Model output'!J207), MONTH('Model output'!J207), YEAR('Model output'!J207)), IF(ISNUMBER(SEARCH("0/",'Model output'!J207)),0,IF(ISNUMBER(SEARCH("/",'Model output'!J207)), VALUE(LEFT('Model output'!J207, SEARCH("/",'Model output'!J207)-1)),1)))))</f>
        <v>0</v>
      </c>
      <c r="K208" t="str" cm="1">
        <f t="array" ref="K208">IF(COUNT(FIND({0,1,2,3,4,5,6,7,8,9},'Model output'!K207))&gt;0,'Model output'!K207,"")</f>
        <v/>
      </c>
      <c r="L208" s="8" t="str">
        <f t="shared" si="37"/>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
      </c>
      <c r="P208" t="str">
        <f>IF('Model output'!N207="","",'Model output'!N207)</f>
        <v>2.2cm</v>
      </c>
      <c r="Q208" t="str">
        <f t="shared" si="39"/>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 ""))</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7" t="str">
        <f>IF('Model output'!S207="","",'Model output'!S207)</f>
        <v>Not identified</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1" t="str">
        <f>IF(OR('Model output'!V207="", 'Model output'!V207="No", AND(ISERROR(SEARCH("Positive",'Model output'!V207)), ISNUMBER(SEARCH("Negative",'Model output'!V207))), AND(ISNUMBER(SEARCH("Uninvolved",'Model output'!V207)),NOT(ISNUMBER(SEARCH("margins involved",'Model output'!V207)))), ISNUMBER(SEARCH("not involved",'Model output'!V207)), ISNUMBER(SEARCH("None",'Model output'!V207)), ISNUMBER(SEARCH("Free",'Model output'!V207)), ISNUMBER(SEARCH("1 mm",'Model output'!V207)), ISNUMBER(SEARCH("0.1 CM",'Model output'!V207)), ISNUMBER(SEARCH("less than 0.2 mm",'Model output'!V207)), ISNUMBER(SEARCH("less than 0.5 mm",'Model output'!V207)), ISNUMBER(SEARCH("less than 1.0 mm",'Model output'!V207)), ISNUMBER(SEARCH("noted very close",'Model output'!V207)), ISNUMBER(SEARCH("abut",'Model output'!V207)), ISNUMBER(SEARCH("not mentioned",'Model output'!V207)), ISNUMBER(SEARCH("Cannot be assessed",'Model output'!V207)), ISNUMBER(SEARCH("Lymphocyte invasion - present",'Model output'!V207))), "negative", "positive")</f>
        <v>negative</v>
      </c>
      <c r="AE208" s="35"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6" t="str">
        <f t="shared" si="40"/>
        <v>2</v>
      </c>
      <c r="AG208" s="36" t="str">
        <f t="shared" si="41"/>
        <v>0</v>
      </c>
      <c r="AH208" s="36" t="str">
        <f t="shared" si="42"/>
        <v>0</v>
      </c>
      <c r="AI208" s="37" t="str">
        <f t="shared" si="43"/>
        <v>I</v>
      </c>
      <c r="AJ208" s="38" t="s">
        <v>709</v>
      </c>
      <c r="AK208" s="37" t="s">
        <v>943</v>
      </c>
      <c r="AL208" s="37" t="s">
        <v>944</v>
      </c>
      <c r="AM208" s="37" t="s">
        <v>944</v>
      </c>
      <c r="AN208" s="37" t="s">
        <v>64</v>
      </c>
      <c r="AO208" s="23">
        <f t="shared" ca="1" si="44"/>
        <v>1</v>
      </c>
      <c r="AP208" s="1">
        <f t="shared" si="45"/>
        <v>1</v>
      </c>
      <c r="AQ208" s="1">
        <f t="shared" si="46"/>
        <v>1</v>
      </c>
      <c r="AR208" s="1">
        <f t="shared" si="47"/>
        <v>1</v>
      </c>
      <c r="AS208" s="15">
        <f t="shared" si="48"/>
        <v>1</v>
      </c>
    </row>
    <row r="209" spans="1:45">
      <c r="A209" t="str">
        <f>'Model output'!A208</f>
        <v>TCGA-EM-A3OB</v>
      </c>
      <c r="B209" s="33">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38"/>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output'!G208)),AND(ISNUMBER(SEARCH("2",'Model output'!G208)),NOT(ISNUMBER(SEARCH("1 of 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output'!H208="","negative",IF(OR(ISNUMBER(SEARCH("lymph node",'Model output'!H208)),ISNUMBER(SEARCH("gland",'Model output'!H208)),ISNUMBER(SEARCH("lobe",'Model output'!H208)),ISNUMBER(SEARCH("isthmus",'Model output'!H208)),ISNUMBER(SEARCH("mediastinum",'Model output'!H208)),ISNUMBER(SEARCH("Not mentioned",'Model output'!H208)), ISNUMBER(SEARCH("Not applicable",'Model output'!H208)), ISNUMBER(SEARCH("paratracheal",'Model output'!H208)),ISNUMBER(SEARCH("fibroadipose tissue",'Model output'!H208)),ISNUMBER(SEARCH("thyroid node",'Model output'!H208)),ISNUMBER(SEARCH("skeletal muscle",'Model output'!H208)),ISNUMBER(SEARCH("right",'Model output'!H208)),ISNUMBER(SEARCH("left",'Model output'!H208)),ISNUMBER(SEARCH("Not specified",'Model output'!H208))),"negative","positive"))</f>
        <v>negative</v>
      </c>
      <c r="I209">
        <f>IF(OR('Model output'!I208="",'Model output'!I208="Not answered",'Model output'!I208="Not mentioned"),"",IF(ISNUMBER('Model output'!I208),'Model output'!I208,1))</f>
        <v>4</v>
      </c>
      <c r="J209">
        <f>IF(OR('Model output'!J208="",'Model output'!J208="Not answered",'Model output'!J208="Not mentioned"),"",IF(AND(ISNUMBER('Model output'!J208),'Model output'!J208&lt;=I209),'Model output'!J208,IF(AND(ISNUMBER('Model output'!J208), 'Model output'!J208&gt;=DATE(2024,1,1)), MIN(DAY('Model output'!J208), MONTH('Model output'!J208), YEAR('Model output'!J208)), IF(ISNUMBER(SEARCH("0/",'Model output'!J208)),0,IF(ISNUMBER(SEARCH("/",'Model output'!J208)), VALUE(LEFT('Model output'!J208, SEARCH("/",'Model output'!J208)-1)),1)))))</f>
        <v>0</v>
      </c>
      <c r="K209" t="str" cm="1">
        <f t="array" ref="K209">IF(COUNT(FIND({0,1,2,3,4,5,6,7,8,9},'Model output'!K208))&gt;0,'Model output'!K208,"")</f>
        <v/>
      </c>
      <c r="L209" s="8" t="str">
        <f t="shared" si="37"/>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39"/>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 ""))</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7" t="str">
        <f>IF('Model output'!S208="","",'Model output'!S208)</f>
        <v>Not identified</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1" t="str">
        <f>IF(OR('Model output'!V208="", 'Model output'!V208="No", AND(ISERROR(SEARCH("Positive",'Model output'!V208)), ISNUMBER(SEARCH("Negative",'Model output'!V208))), AND(ISNUMBER(SEARCH("Uninvolved",'Model output'!V208)),NOT(ISNUMBER(SEARCH("margins involved",'Model output'!V208)))), ISNUMBER(SEARCH("not involved",'Model output'!V208)), ISNUMBER(SEARCH("None",'Model output'!V208)), ISNUMBER(SEARCH("Free",'Model output'!V208)), ISNUMBER(SEARCH("1 mm",'Model output'!V208)), ISNUMBER(SEARCH("0.1 CM",'Model output'!V208)), ISNUMBER(SEARCH("less than 0.2 mm",'Model output'!V208)), ISNUMBER(SEARCH("less than 0.5 mm",'Model output'!V208)), ISNUMBER(SEARCH("less than 1.0 mm",'Model output'!V208)), ISNUMBER(SEARCH("noted very close",'Model output'!V208)), ISNUMBER(SEARCH("abut",'Model output'!V208)), ISNUMBER(SEARCH("not mentioned",'Model output'!V208)), ISNUMBER(SEARCH("Cannot be assessed",'Model output'!V208)), ISNUMBER(SEARCH("Lymphocyte invasion - present",'Model output'!V208))), "negative", "positive")</f>
        <v>negative</v>
      </c>
      <c r="AE209" s="35"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6" t="str">
        <f t="shared" si="40"/>
        <v>2</v>
      </c>
      <c r="AG209" s="36" t="str">
        <f t="shared" si="41"/>
        <v>0</v>
      </c>
      <c r="AH209" s="36" t="str">
        <f t="shared" si="42"/>
        <v>0</v>
      </c>
      <c r="AI209" s="37" t="str">
        <f t="shared" si="43"/>
        <v>I</v>
      </c>
      <c r="AJ209" s="38" t="s">
        <v>709</v>
      </c>
      <c r="AK209" s="37" t="s">
        <v>943</v>
      </c>
      <c r="AL209" s="37" t="s">
        <v>941</v>
      </c>
      <c r="AM209" s="37" t="s">
        <v>944</v>
      </c>
      <c r="AN209" s="37" t="s">
        <v>64</v>
      </c>
      <c r="AO209" s="23">
        <f t="shared" ca="1" si="44"/>
        <v>1</v>
      </c>
      <c r="AP209" s="1">
        <f t="shared" si="45"/>
        <v>1</v>
      </c>
      <c r="AQ209" s="1">
        <f t="shared" si="46"/>
        <v>1</v>
      </c>
      <c r="AR209" s="1">
        <f t="shared" si="47"/>
        <v>1</v>
      </c>
      <c r="AS209" s="15">
        <f t="shared" si="48"/>
        <v>1</v>
      </c>
    </row>
    <row r="210" spans="1:45">
      <c r="A210" t="str">
        <f>'Model output'!A209</f>
        <v>TCGA-EM-A3ST</v>
      </c>
      <c r="B210" s="33">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38"/>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output'!G209)),AND(ISNUMBER(SEARCH("2",'Model output'!G209)),NOT(ISNUMBER(SEARCH("1 of 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output'!H209="","negative",IF(OR(ISNUMBER(SEARCH("lymph node",'Model output'!H209)),ISNUMBER(SEARCH("gland",'Model output'!H209)),ISNUMBER(SEARCH("lobe",'Model output'!H209)),ISNUMBER(SEARCH("isthmus",'Model output'!H209)),ISNUMBER(SEARCH("mediastinum",'Model output'!H209)),ISNUMBER(SEARCH("Not mentioned",'Model output'!H209)), ISNUMBER(SEARCH("Not applicable",'Model output'!H209)), ISNUMBER(SEARCH("paratracheal",'Model output'!H209)),ISNUMBER(SEARCH("fibroadipose tissue",'Model output'!H209)),ISNUMBER(SEARCH("thyroid node",'Model output'!H209)),ISNUMBER(SEARCH("skeletal muscle",'Model output'!H209)),ISNUMBER(SEARCH("right",'Model output'!H209)),ISNUMBER(SEARCH("left",'Model output'!H209)),ISNUMBER(SEARCH("Not specified",'Model output'!H209))),"negative","positive"))</f>
        <v>negative</v>
      </c>
      <c r="I210">
        <f>IF(OR('Model output'!I209="",'Model output'!I209="Not answered",'Model output'!I209="Not mentioned"),"",IF(ISNUMBER('Model output'!I209),'Model output'!I209,1))</f>
        <v>1</v>
      </c>
      <c r="J210">
        <f>IF(OR('Model output'!J209="",'Model output'!J209="Not answered",'Model output'!J209="Not mentioned"),"",IF(AND(ISNUMBER('Model output'!J209),'Model output'!J209&lt;=I210),'Model output'!J209,IF(AND(ISNUMBER('Model output'!J209), 'Model output'!J209&gt;=DATE(2024,1,1)), MIN(DAY('Model output'!J209), MONTH('Model output'!J209), YEAR('Model output'!J209)), IF(ISNUMBER(SEARCH("0/",'Model output'!J209)),0,IF(ISNUMBER(SEARCH("/",'Model output'!J209)), VALUE(LEFT('Model output'!J209, SEARCH("/",'Model output'!J209)-1)),1)))))</f>
        <v>0</v>
      </c>
      <c r="K210" t="str" cm="1">
        <f t="array" ref="K210">IF(COUNT(FIND({0,1,2,3,4,5,6,7,8,9},'Model output'!K209))&gt;0,'Model output'!K209,"")</f>
        <v/>
      </c>
      <c r="L210" s="8" t="str">
        <f t="shared" si="37"/>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5.4cm</v>
      </c>
      <c r="Q210" t="str">
        <f t="shared" si="39"/>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 ""))</f>
        <v>less than 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7" t="str">
        <f>IF('Model output'!S209="","",'Model output'!S209)</f>
        <v>Not identified</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1" t="str">
        <f>IF(OR('Model output'!V209="", 'Model output'!V209="No", AND(ISERROR(SEARCH("Positive",'Model output'!V209)), ISNUMBER(SEARCH("Negative",'Model output'!V209))), AND(ISNUMBER(SEARCH("Uninvolved",'Model output'!V209)),NOT(ISNUMBER(SEARCH("margins involved",'Model output'!V209)))), ISNUMBER(SEARCH("not involved",'Model output'!V209)), ISNUMBER(SEARCH("None",'Model output'!V209)), ISNUMBER(SEARCH("Free",'Model output'!V209)), ISNUMBER(SEARCH("1 mm",'Model output'!V209)), ISNUMBER(SEARCH("0.1 CM",'Model output'!V209)), ISNUMBER(SEARCH("less than 0.2 mm",'Model output'!V209)), ISNUMBER(SEARCH("less than 0.5 mm",'Model output'!V209)), ISNUMBER(SEARCH("less than 1.0 mm",'Model output'!V209)), ISNUMBER(SEARCH("noted very close",'Model output'!V209)), ISNUMBER(SEARCH("abut",'Model output'!V209)), ISNUMBER(SEARCH("not mentioned",'Model output'!V209)), ISNUMBER(SEARCH("Cannot be assessed",'Model output'!V209)), ISNUMBER(SEARCH("Lymphocyte invasion - present",'Model output'!V209))), "negative", "positive")</f>
        <v>negative</v>
      </c>
      <c r="AE210" s="35"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6" t="str">
        <f t="shared" si="40"/>
        <v>3a</v>
      </c>
      <c r="AG210" s="36" t="str">
        <f t="shared" si="41"/>
        <v>0</v>
      </c>
      <c r="AH210" s="36" t="str">
        <f t="shared" si="42"/>
        <v>0</v>
      </c>
      <c r="AI210" s="37" t="str">
        <f t="shared" si="43"/>
        <v>II</v>
      </c>
      <c r="AJ210" s="38" t="s">
        <v>710</v>
      </c>
      <c r="AK210" s="37" t="s">
        <v>945</v>
      </c>
      <c r="AL210" s="37" t="s">
        <v>941</v>
      </c>
      <c r="AM210" s="37" t="s">
        <v>944</v>
      </c>
      <c r="AN210" s="37" t="s">
        <v>942</v>
      </c>
      <c r="AO210" s="23">
        <f t="shared" ca="1" si="44"/>
        <v>1</v>
      </c>
      <c r="AP210" s="1">
        <f t="shared" si="45"/>
        <v>1</v>
      </c>
      <c r="AQ210" s="1">
        <f t="shared" si="46"/>
        <v>1</v>
      </c>
      <c r="AR210" s="1">
        <f t="shared" si="47"/>
        <v>1</v>
      </c>
      <c r="AS210" s="15">
        <f t="shared" si="48"/>
        <v>1</v>
      </c>
    </row>
    <row r="211" spans="1:45">
      <c r="A211" t="str">
        <f>'Model output'!A210</f>
        <v>TCGA-EM-A3SU</v>
      </c>
      <c r="B211" s="33">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38"/>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output'!G210)),AND(ISNUMBER(SEARCH("2",'Model output'!G210)),NOT(ISNUMBER(SEARCH("1 of 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
      </c>
      <c r="H211" t="str">
        <f>IF('Model output'!H210="","negative",IF(OR(ISNUMBER(SEARCH("lymph node",'Model output'!H210)),ISNUMBER(SEARCH("gland",'Model output'!H210)),ISNUMBER(SEARCH("lobe",'Model output'!H210)),ISNUMBER(SEARCH("isthmus",'Model output'!H210)),ISNUMBER(SEARCH("mediastinum",'Model output'!H210)),ISNUMBER(SEARCH("Not mentioned",'Model output'!H210)), ISNUMBER(SEARCH("Not applicable",'Model output'!H210)), ISNUMBER(SEARCH("paratracheal",'Model output'!H210)),ISNUMBER(SEARCH("fibroadipose tissue",'Model output'!H210)),ISNUMBER(SEARCH("thyroid node",'Model output'!H210)),ISNUMBER(SEARCH("skeletal muscle",'Model output'!H210)),ISNUMBER(SEARCH("right",'Model output'!H210)),ISNUMBER(SEARCH("left",'Model output'!H210)),ISNUMBER(SEARCH("Not specified",'Model output'!H210))),"negative","positive"))</f>
        <v>negative</v>
      </c>
      <c r="I211">
        <f>IF(OR('Model output'!I210="",'Model output'!I210="Not answered",'Model output'!I210="Not mentioned"),"",IF(ISNUMBER('Model output'!I210),'Model output'!I210,1))</f>
        <v>33</v>
      </c>
      <c r="J211">
        <f>IF(OR('Model output'!J210="",'Model output'!J210="Not answered",'Model output'!J210="Not mentioned"),"",IF(AND(ISNUMBER('Model output'!J210),'Model output'!J210&lt;=I211),'Model output'!J210,IF(AND(ISNUMBER('Model output'!J210), 'Model output'!J210&gt;=DATE(2024,1,1)), MIN(DAY('Model output'!J210), MONTH('Model output'!J210), YEAR('Model output'!J210)), IF(ISNUMBER(SEARCH("0/",'Model output'!J210)),0,IF(ISNUMBER(SEARCH("/",'Model output'!J210)), VALUE(LEFT('Model output'!J210, SEARCH("/",'Model output'!J210)-1)),1)))))</f>
        <v>3</v>
      </c>
      <c r="K211" t="str" cm="1">
        <f t="array" ref="K211">IF(COUNT(FIND({0,1,2,3,4,5,6,7,8,9},'Model output'!K210))&gt;0,'Model output'!K210,"")</f>
        <v/>
      </c>
      <c r="L211" s="8" t="str">
        <f t="shared" si="37"/>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v>
      </c>
      <c r="O211" t="str">
        <f>IF('Model output'!M210="","",'Model output'!M210)</f>
        <v>with focal Warthin-like areas (10%) and tall cell change (&lt;5%)</v>
      </c>
      <c r="P211" t="str">
        <f>IF('Model output'!N210="","",'Model output'!N210)</f>
        <v>2.1 cm</v>
      </c>
      <c r="Q211" t="str">
        <f t="shared" si="39"/>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 ""))</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7" t="str">
        <f>IF('Model output'!S210="","",'Model output'!S210)</f>
        <v>Not identified</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1" t="str">
        <f>IF(OR('Model output'!V210="", 'Model output'!V210="No", AND(ISERROR(SEARCH("Positive",'Model output'!V210)), ISNUMBER(SEARCH("Negative",'Model output'!V210))), AND(ISNUMBER(SEARCH("Uninvolved",'Model output'!V210)),NOT(ISNUMBER(SEARCH("margins involved",'Model output'!V210)))), ISNUMBER(SEARCH("not involved",'Model output'!V210)), ISNUMBER(SEARCH("None",'Model output'!V210)), ISNUMBER(SEARCH("Free",'Model output'!V210)), ISNUMBER(SEARCH("1 mm",'Model output'!V210)), ISNUMBER(SEARCH("0.1 CM",'Model output'!V210)), ISNUMBER(SEARCH("less than 0.2 mm",'Model output'!V210)), ISNUMBER(SEARCH("less than 0.5 mm",'Model output'!V210)), ISNUMBER(SEARCH("less than 1.0 mm",'Model output'!V210)), ISNUMBER(SEARCH("noted very close",'Model output'!V210)), ISNUMBER(SEARCH("abut",'Model output'!V210)), ISNUMBER(SEARCH("not mentioned",'Model output'!V210)), ISNUMBER(SEARCH("Cannot be assessed",'Model output'!V210)), ISNUMBER(SEARCH("Lymphocyte invasion - present",'Model output'!V210))), "negative", "positive")</f>
        <v>negative</v>
      </c>
      <c r="AE211" s="35"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6" t="str">
        <f t="shared" si="40"/>
        <v>2</v>
      </c>
      <c r="AG211" s="36" t="str">
        <f t="shared" si="41"/>
        <v>1a</v>
      </c>
      <c r="AH211" s="36" t="str">
        <f t="shared" si="42"/>
        <v>0</v>
      </c>
      <c r="AI211" s="37" t="str">
        <f t="shared" si="43"/>
        <v>I</v>
      </c>
      <c r="AJ211" s="38" t="s">
        <v>710</v>
      </c>
      <c r="AK211" s="37" t="s">
        <v>943</v>
      </c>
      <c r="AL211" s="37" t="s">
        <v>940</v>
      </c>
      <c r="AM211" s="37" t="s">
        <v>944</v>
      </c>
      <c r="AN211" s="37" t="s">
        <v>64</v>
      </c>
      <c r="AO211" s="23">
        <f t="shared" ca="1" si="44"/>
        <v>1</v>
      </c>
      <c r="AP211" s="1">
        <f t="shared" si="45"/>
        <v>1</v>
      </c>
      <c r="AQ211" s="1">
        <f t="shared" si="46"/>
        <v>0</v>
      </c>
      <c r="AR211" s="1">
        <f t="shared" si="47"/>
        <v>1</v>
      </c>
      <c r="AS211" s="15">
        <f t="shared" si="48"/>
        <v>1</v>
      </c>
    </row>
    <row r="212" spans="1:45">
      <c r="A212" t="str">
        <f>'Model output'!A211</f>
        <v>TCGA-EM-A3SX</v>
      </c>
      <c r="B212" s="33">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38"/>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output'!G211)),AND(ISNUMBER(SEARCH("2",'Model output'!G211)),NOT(ISNUMBER(SEARCH("1 of 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
      </c>
      <c r="H212" t="str">
        <f>IF('Model output'!H211="","negative",IF(OR(ISNUMBER(SEARCH("lymph node",'Model output'!H211)),ISNUMBER(SEARCH("gland",'Model output'!H211)),ISNUMBER(SEARCH("lobe",'Model output'!H211)),ISNUMBER(SEARCH("isthmus",'Model output'!H211)),ISNUMBER(SEARCH("mediastinum",'Model output'!H211)),ISNUMBER(SEARCH("Not mentioned",'Model output'!H211)), ISNUMBER(SEARCH("Not applicable",'Model output'!H211)), ISNUMBER(SEARCH("paratracheal",'Model output'!H211)),ISNUMBER(SEARCH("fibroadipose tissue",'Model output'!H211)),ISNUMBER(SEARCH("thyroid node",'Model output'!H211)),ISNUMBER(SEARCH("skeletal muscle",'Model output'!H211)),ISNUMBER(SEARCH("right",'Model output'!H211)),ISNUMBER(SEARCH("left",'Model output'!H211)),ISNUMBER(SEARCH("Not specified",'Model output'!H211))),"negative","positive"))</f>
        <v>negative</v>
      </c>
      <c r="I212">
        <f>IF(OR('Model output'!I211="",'Model output'!I211="Not answered",'Model output'!I211="Not mentioned"),"",IF(ISNUMBER('Model output'!I211),'Model output'!I211,1))</f>
        <v>4</v>
      </c>
      <c r="J212">
        <f>IF(OR('Model output'!J211="",'Model output'!J211="Not answered",'Model output'!J211="Not mentioned"),"",IF(AND(ISNUMBER('Model output'!J211),'Model output'!J211&lt;=I212),'Model output'!J211,IF(AND(ISNUMBER('Model output'!J211), 'Model output'!J211&gt;=DATE(2024,1,1)), MIN(DAY('Model output'!J211), MONTH('Model output'!J211), YEAR('Model output'!J211)), IF(ISNUMBER(SEARCH("0/",'Model output'!J211)),0,IF(ISNUMBER(SEARCH("/",'Model output'!J211)), VALUE(LEFT('Model output'!J211, SEARCH("/",'Model output'!J211)-1)),1)))))</f>
        <v>3</v>
      </c>
      <c r="K212" t="str" cm="1">
        <f t="array" ref="K212">IF(COUNT(FIND({0,1,2,3,4,5,6,7,8,9},'Model output'!K211))&gt;0,'Model output'!K211,"")</f>
        <v/>
      </c>
      <c r="L212" s="8" t="str">
        <f t="shared" si="37"/>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39"/>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 ""))</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7" t="str">
        <f>IF('Model output'!S211="","",'Model output'!S211)</f>
        <v>Not identified</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1" t="str">
        <f>IF(OR('Model output'!V211="", 'Model output'!V211="No", AND(ISERROR(SEARCH("Positive",'Model output'!V211)), ISNUMBER(SEARCH("Negative",'Model output'!V211))), AND(ISNUMBER(SEARCH("Uninvolved",'Model output'!V211)),NOT(ISNUMBER(SEARCH("margins involved",'Model output'!V211)))), ISNUMBER(SEARCH("not involved",'Model output'!V211)), ISNUMBER(SEARCH("None",'Model output'!V211)), ISNUMBER(SEARCH("Free",'Model output'!V211)), ISNUMBER(SEARCH("1 mm",'Model output'!V211)), ISNUMBER(SEARCH("0.1 CM",'Model output'!V211)), ISNUMBER(SEARCH("less than 0.2 mm",'Model output'!V211)), ISNUMBER(SEARCH("less than 0.5 mm",'Model output'!V211)), ISNUMBER(SEARCH("less than 1.0 mm",'Model output'!V211)), ISNUMBER(SEARCH("noted very close",'Model output'!V211)), ISNUMBER(SEARCH("abut",'Model output'!V211)), ISNUMBER(SEARCH("not mentioned",'Model output'!V211)), ISNUMBER(SEARCH("Cannot be assessed",'Model output'!V211)), ISNUMBER(SEARCH("Lymphocyte invasion - present",'Model output'!V211))), "negative", "positive")</f>
        <v>positive</v>
      </c>
      <c r="AE212" s="35"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6" t="str">
        <f t="shared" si="40"/>
        <v>3a</v>
      </c>
      <c r="AG212" s="36" t="str">
        <f t="shared" si="41"/>
        <v>1a</v>
      </c>
      <c r="AH212" s="36" t="str">
        <f t="shared" si="42"/>
        <v>0</v>
      </c>
      <c r="AI212" s="37" t="str">
        <f t="shared" si="43"/>
        <v>I</v>
      </c>
      <c r="AJ212" s="38" t="s">
        <v>707</v>
      </c>
      <c r="AK212" s="37" t="s">
        <v>945</v>
      </c>
      <c r="AL212" s="37" t="s">
        <v>615</v>
      </c>
      <c r="AM212" s="37" t="s">
        <v>944</v>
      </c>
      <c r="AN212" s="37" t="s">
        <v>64</v>
      </c>
      <c r="AO212" s="23">
        <f t="shared" si="44"/>
        <v>1</v>
      </c>
      <c r="AP212" s="1">
        <f t="shared" si="45"/>
        <v>1</v>
      </c>
      <c r="AQ212" s="1">
        <f t="shared" si="46"/>
        <v>1</v>
      </c>
      <c r="AR212" s="1">
        <f t="shared" si="47"/>
        <v>1</v>
      </c>
      <c r="AS212" s="15">
        <f t="shared" si="48"/>
        <v>1</v>
      </c>
    </row>
    <row r="213" spans="1:45">
      <c r="A213" t="str">
        <f>'Model output'!A212</f>
        <v>TCGA-EM-A3SY</v>
      </c>
      <c r="B213" s="33">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0</v>
      </c>
      <c r="F213" t="str">
        <f t="shared" si="38"/>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output'!G212)),AND(ISNUMBER(SEARCH("2",'Model output'!G212)),NOT(ISNUMBER(SEARCH("1 of 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output'!H212="","negative",IF(OR(ISNUMBER(SEARCH("lymph node",'Model output'!H212)),ISNUMBER(SEARCH("gland",'Model output'!H212)),ISNUMBER(SEARCH("lobe",'Model output'!H212)),ISNUMBER(SEARCH("isthmus",'Model output'!H212)),ISNUMBER(SEARCH("mediastinum",'Model output'!H212)),ISNUMBER(SEARCH("Not mentioned",'Model output'!H212)), ISNUMBER(SEARCH("Not applicable",'Model output'!H212)), ISNUMBER(SEARCH("paratracheal",'Model output'!H212)),ISNUMBER(SEARCH("fibroadipose tissue",'Model output'!H212)),ISNUMBER(SEARCH("thyroid node",'Model output'!H212)),ISNUMBER(SEARCH("skeletal muscle",'Model output'!H212)),ISNUMBER(SEARCH("right",'Model output'!H212)),ISNUMBER(SEARCH("left",'Model output'!H212)),ISNUMBER(SEARCH("Not specified",'Model output'!H212))),"negative","positive"))</f>
        <v>negative</v>
      </c>
      <c r="I213">
        <f>IF(OR('Model output'!I212="",'Model output'!I212="Not answered",'Model output'!I212="Not mentioned"),"",IF(ISNUMBER('Model output'!I212),'Model output'!I212,1))</f>
        <v>0</v>
      </c>
      <c r="J213">
        <f>IF(OR('Model output'!J212="",'Model output'!J212="Not answered",'Model output'!J212="Not mentioned"),"",IF(AND(ISNUMBER('Model output'!J212),'Model output'!J212&lt;=I213),'Model output'!J212,IF(AND(ISNUMBER('Model output'!J212), 'Model output'!J212&gt;=DATE(2024,1,1)), MIN(DAY('Model output'!J212), MONTH('Model output'!J212), YEAR('Model output'!J212)), IF(ISNUMBER(SEARCH("0/",'Model output'!J212)),0,IF(ISNUMBER(SEARCH("/",'Model output'!J212)), VALUE(LEFT('Model output'!J212, SEARCH("/",'Model output'!J212)-1)),1)))))</f>
        <v>0</v>
      </c>
      <c r="K213" t="str" cm="1">
        <f t="array" ref="K213">IF(COUNT(FIND({0,1,2,3,4,5,6,7,8,9},'Model output'!K212))&gt;0,'Model output'!K212,"")</f>
        <v/>
      </c>
      <c r="L213" s="8" t="str">
        <f t="shared" si="37"/>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 oncocytic or oxyphilic variant</v>
      </c>
      <c r="O213" t="str">
        <f>IF('Model output'!M212="","",'Model output'!M212)</f>
        <v/>
      </c>
      <c r="P213" t="str">
        <f>IF('Model output'!N212="","",'Model output'!N212)</f>
        <v>1.4 cm</v>
      </c>
      <c r="Q213" t="str">
        <f t="shared" si="39"/>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 ""))</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7" t="str">
        <f>IF('Model output'!S212="","",'Model output'!S212)</f>
        <v>Not identified</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1" t="str">
        <f>IF(OR('Model output'!V212="", 'Model output'!V212="No", AND(ISERROR(SEARCH("Positive",'Model output'!V212)), ISNUMBER(SEARCH("Negative",'Model output'!V212))), AND(ISNUMBER(SEARCH("Uninvolved",'Model output'!V212)),NOT(ISNUMBER(SEARCH("margins involved",'Model output'!V212)))), ISNUMBER(SEARCH("not involved",'Model output'!V212)), ISNUMBER(SEARCH("None",'Model output'!V212)), ISNUMBER(SEARCH("Free",'Model output'!V212)), ISNUMBER(SEARCH("1 mm",'Model output'!V212)), ISNUMBER(SEARCH("0.1 CM",'Model output'!V212)), ISNUMBER(SEARCH("less than 0.2 mm",'Model output'!V212)), ISNUMBER(SEARCH("less than 0.5 mm",'Model output'!V212)), ISNUMBER(SEARCH("less than 1.0 mm",'Model output'!V212)), ISNUMBER(SEARCH("noted very close",'Model output'!V212)), ISNUMBER(SEARCH("abut",'Model output'!V212)), ISNUMBER(SEARCH("not mentioned",'Model output'!V212)), ISNUMBER(SEARCH("Cannot be assessed",'Model output'!V212)), ISNUMBER(SEARCH("Lymphocyte invasion - present",'Model output'!V212))), "negative", "positive")</f>
        <v>negative</v>
      </c>
      <c r="AE213" s="35"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6" t="str">
        <f t="shared" si="40"/>
        <v>1b</v>
      </c>
      <c r="AG213" s="36" t="str">
        <f t="shared" si="41"/>
        <v>0</v>
      </c>
      <c r="AH213" s="36" t="str">
        <f t="shared" si="42"/>
        <v>0</v>
      </c>
      <c r="AI213" s="37" t="str">
        <f t="shared" si="43"/>
        <v>I</v>
      </c>
      <c r="AJ213" s="38" t="s">
        <v>709</v>
      </c>
      <c r="AK213" s="37" t="s">
        <v>940</v>
      </c>
      <c r="AL213" s="37" t="s">
        <v>944</v>
      </c>
      <c r="AM213" s="37" t="s">
        <v>944</v>
      </c>
      <c r="AN213" s="37" t="s">
        <v>64</v>
      </c>
      <c r="AO213" s="23">
        <f t="shared" ca="1" si="44"/>
        <v>1</v>
      </c>
      <c r="AP213" s="1">
        <f t="shared" si="45"/>
        <v>1</v>
      </c>
      <c r="AQ213" s="1">
        <f t="shared" si="46"/>
        <v>1</v>
      </c>
      <c r="AR213" s="1">
        <f t="shared" si="47"/>
        <v>1</v>
      </c>
      <c r="AS213" s="15">
        <f t="shared" si="48"/>
        <v>1</v>
      </c>
    </row>
    <row r="214" spans="1:45">
      <c r="A214" t="str">
        <f>'Model output'!A213</f>
        <v>TCGA-EM-A3SZ</v>
      </c>
      <c r="B214" s="33">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38"/>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output'!G213)),AND(ISNUMBER(SEARCH("2",'Model output'!G213)),NOT(ISNUMBER(SEARCH("1 of 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output'!H213="","negative",IF(OR(ISNUMBER(SEARCH("lymph node",'Model output'!H213)),ISNUMBER(SEARCH("gland",'Model output'!H213)),ISNUMBER(SEARCH("lobe",'Model output'!H213)),ISNUMBER(SEARCH("isthmus",'Model output'!H213)),ISNUMBER(SEARCH("mediastinum",'Model output'!H213)),ISNUMBER(SEARCH("Not mentioned",'Model output'!H213)), ISNUMBER(SEARCH("Not applicable",'Model output'!H213)), ISNUMBER(SEARCH("paratracheal",'Model output'!H213)),ISNUMBER(SEARCH("fibroadipose tissue",'Model output'!H213)),ISNUMBER(SEARCH("thyroid node",'Model output'!H213)),ISNUMBER(SEARCH("skeletal muscle",'Model output'!H213)),ISNUMBER(SEARCH("right",'Model output'!H213)),ISNUMBER(SEARCH("left",'Model output'!H213)),ISNUMBER(SEARCH("Not specified",'Model output'!H213))),"negative","positive"))</f>
        <v>negative</v>
      </c>
      <c r="I214">
        <f>IF(OR('Model output'!I213="",'Model output'!I213="Not answered",'Model output'!I213="Not mentioned"),"",IF(ISNUMBER('Model output'!I213),'Model output'!I213,1))</f>
        <v>4</v>
      </c>
      <c r="J214">
        <f>IF(OR('Model output'!J213="",'Model output'!J213="Not answered",'Model output'!J213="Not mentioned"),"",IF(AND(ISNUMBER('Model output'!J213),'Model output'!J213&lt;=I214),'Model output'!J213,IF(AND(ISNUMBER('Model output'!J213), 'Model output'!J213&gt;=DATE(2024,1,1)), MIN(DAY('Model output'!J213), MONTH('Model output'!J213), YEAR('Model output'!J213)), IF(ISNUMBER(SEARCH("0/",'Model output'!J213)),0,IF(ISNUMBER(SEARCH("/",'Model output'!J213)), VALUE(LEFT('Model output'!J213, SEARCH("/",'Model output'!J213)-1)),1)))))</f>
        <v>0</v>
      </c>
      <c r="K214" t="str" cm="1">
        <f t="array" ref="K214">IF(COUNT(FIND({0,1,2,3,4,5,6,7,8,9},'Model output'!K213))&gt;0,'Model output'!K213,"")</f>
        <v/>
      </c>
      <c r="L214" s="8" t="str">
        <f t="shared" si="37"/>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 classical (usual)</v>
      </c>
      <c r="O214" t="str">
        <f>IF('Model output'!M213="","",'Model output'!M213)</f>
        <v>Warthin-like variant with focal tall cell (&lt;10%) and hobnail cell change (&lt;20%)</v>
      </c>
      <c r="P214" t="str">
        <f>IF('Model output'!N213="","",'Model output'!N213)</f>
        <v>2.6 cm</v>
      </c>
      <c r="Q214" t="str">
        <f t="shared" si="39"/>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 ""))</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7" t="str">
        <f>IF('Model output'!S213="","",'Model output'!S213)</f>
        <v>Not identified</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1" t="str">
        <f>IF(OR('Model output'!V213="", 'Model output'!V213="No", AND(ISERROR(SEARCH("Positive",'Model output'!V213)), ISNUMBER(SEARCH("Negative",'Model output'!V213))), AND(ISNUMBER(SEARCH("Uninvolved",'Model output'!V213)),NOT(ISNUMBER(SEARCH("margins involved",'Model output'!V213)))), ISNUMBER(SEARCH("not involved",'Model output'!V213)), ISNUMBER(SEARCH("None",'Model output'!V213)), ISNUMBER(SEARCH("Free",'Model output'!V213)), ISNUMBER(SEARCH("1 mm",'Model output'!V213)), ISNUMBER(SEARCH("0.1 CM",'Model output'!V213)), ISNUMBER(SEARCH("less than 0.2 mm",'Model output'!V213)), ISNUMBER(SEARCH("less than 0.5 mm",'Model output'!V213)), ISNUMBER(SEARCH("less than 1.0 mm",'Model output'!V213)), ISNUMBER(SEARCH("noted very close",'Model output'!V213)), ISNUMBER(SEARCH("abut",'Model output'!V213)), ISNUMBER(SEARCH("not mentioned",'Model output'!V213)), ISNUMBER(SEARCH("Cannot be assessed",'Model output'!V213)), ISNUMBER(SEARCH("Lymphocyte invasion - present",'Model output'!V213))), "negative", "positive")</f>
        <v>negative</v>
      </c>
      <c r="AE214" s="35"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36" t="str">
        <f t="shared" si="40"/>
        <v>2</v>
      </c>
      <c r="AG214" s="36" t="str">
        <f t="shared" si="41"/>
        <v>0</v>
      </c>
      <c r="AH214" s="36" t="str">
        <f t="shared" si="42"/>
        <v>0</v>
      </c>
      <c r="AI214" s="37" t="str">
        <f t="shared" si="43"/>
        <v>I</v>
      </c>
      <c r="AJ214" s="38" t="s">
        <v>710</v>
      </c>
      <c r="AK214" s="37" t="s">
        <v>943</v>
      </c>
      <c r="AL214" s="37" t="s">
        <v>941</v>
      </c>
      <c r="AM214" s="37" t="s">
        <v>944</v>
      </c>
      <c r="AN214" s="37" t="s">
        <v>64</v>
      </c>
      <c r="AO214" s="23">
        <f t="shared" ca="1" si="44"/>
        <v>1</v>
      </c>
      <c r="AP214" s="1">
        <f t="shared" si="45"/>
        <v>1</v>
      </c>
      <c r="AQ214" s="1">
        <f t="shared" si="46"/>
        <v>1</v>
      </c>
      <c r="AR214" s="1">
        <f t="shared" si="47"/>
        <v>1</v>
      </c>
      <c r="AS214" s="15">
        <f t="shared" si="48"/>
        <v>1</v>
      </c>
    </row>
    <row r="215" spans="1:45">
      <c r="A215" t="str">
        <f>'Model output'!A214</f>
        <v>TCGA-EM-A4FH</v>
      </c>
      <c r="B215" s="33">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38"/>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output'!G214)),AND(ISNUMBER(SEARCH("2",'Model output'!G214)),NOT(ISNUMBER(SEARCH("1 of 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output'!H214="","negative",IF(OR(ISNUMBER(SEARCH("lymph node",'Model output'!H214)),ISNUMBER(SEARCH("gland",'Model output'!H214)),ISNUMBER(SEARCH("lobe",'Model output'!H214)),ISNUMBER(SEARCH("isthmus",'Model output'!H214)),ISNUMBER(SEARCH("mediastinum",'Model output'!H214)),ISNUMBER(SEARCH("Not mentioned",'Model output'!H214)), ISNUMBER(SEARCH("Not applicable",'Model output'!H214)), ISNUMBER(SEARCH("paratracheal",'Model output'!H214)),ISNUMBER(SEARCH("fibroadipose tissue",'Model output'!H214)),ISNUMBER(SEARCH("thyroid node",'Model output'!H214)),ISNUMBER(SEARCH("skeletal muscle",'Model output'!H214)),ISNUMBER(SEARCH("right",'Model output'!H214)),ISNUMBER(SEARCH("left",'Model output'!H214)),ISNUMBER(SEARCH("Not specified",'Model output'!H214))),"negative","positive"))</f>
        <v>negative</v>
      </c>
      <c r="I215">
        <f>IF(OR('Model output'!I214="",'Model output'!I214="Not answered",'Model output'!I214="Not mentioned"),"",IF(ISNUMBER('Model output'!I214),'Model output'!I214,1))</f>
        <v>0</v>
      </c>
      <c r="J215">
        <f>IF(OR('Model output'!J214="",'Model output'!J214="Not answered",'Model output'!J214="Not mentioned"),"",IF(AND(ISNUMBER('Model output'!J214),'Model output'!J214&lt;=I215),'Model output'!J214,IF(AND(ISNUMBER('Model output'!J214), 'Model output'!J214&gt;=DATE(2024,1,1)), MIN(DAY('Model output'!J214), MONTH('Model output'!J214), YEAR('Model output'!J214)), IF(ISNUMBER(SEARCH("0/",'Model output'!J214)),0,IF(ISNUMBER(SEARCH("/",'Model output'!J214)), VALUE(LEFT('Model output'!J214, SEARCH("/",'Model output'!J214)-1)),1)))))</f>
        <v>0</v>
      </c>
      <c r="K215" t="str" cm="1">
        <f t="array" ref="K215">IF(COUNT(FIND({0,1,2,3,4,5,6,7,8,9},'Model output'!K214))&gt;0,'Model output'!K214,"")</f>
        <v/>
      </c>
      <c r="L215" s="8" t="str">
        <f t="shared" si="37"/>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39"/>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 ""))</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7" t="str">
        <f>IF('Model output'!S214="","",'Model output'!S214)</f>
        <v>Not identified</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1" t="str">
        <f>IF(OR('Model output'!V214="", 'Model output'!V214="No", AND(ISERROR(SEARCH("Positive",'Model output'!V214)), ISNUMBER(SEARCH("Negative",'Model output'!V214))), AND(ISNUMBER(SEARCH("Uninvolved",'Model output'!V214)),NOT(ISNUMBER(SEARCH("margins involved",'Model output'!V214)))), ISNUMBER(SEARCH("not involved",'Model output'!V214)), ISNUMBER(SEARCH("None",'Model output'!V214)), ISNUMBER(SEARCH("Free",'Model output'!V214)), ISNUMBER(SEARCH("1 mm",'Model output'!V214)), ISNUMBER(SEARCH("0.1 CM",'Model output'!V214)), ISNUMBER(SEARCH("less than 0.2 mm",'Model output'!V214)), ISNUMBER(SEARCH("less than 0.5 mm",'Model output'!V214)), ISNUMBER(SEARCH("less than 1.0 mm",'Model output'!V214)), ISNUMBER(SEARCH("noted very close",'Model output'!V214)), ISNUMBER(SEARCH("abut",'Model output'!V214)), ISNUMBER(SEARCH("not mentioned",'Model output'!V214)), ISNUMBER(SEARCH("Cannot be assessed",'Model output'!V214)), ISNUMBER(SEARCH("Lymphocyte invasion - present",'Model output'!V214))), "negative", "positive")</f>
        <v>negative</v>
      </c>
      <c r="AE215" s="35"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6" t="str">
        <f t="shared" si="40"/>
        <v>3a</v>
      </c>
      <c r="AG215" s="36" t="str">
        <f t="shared" si="41"/>
        <v>0</v>
      </c>
      <c r="AH215" s="36" t="str">
        <f t="shared" si="42"/>
        <v>0</v>
      </c>
      <c r="AI215" s="37" t="str">
        <f t="shared" si="43"/>
        <v>II</v>
      </c>
      <c r="AJ215" s="38" t="s">
        <v>709</v>
      </c>
      <c r="AK215" s="37" t="s">
        <v>945</v>
      </c>
      <c r="AL215" s="37" t="s">
        <v>944</v>
      </c>
      <c r="AM215" s="37" t="s">
        <v>944</v>
      </c>
      <c r="AN215" s="37" t="s">
        <v>942</v>
      </c>
      <c r="AO215" s="23">
        <f t="shared" ca="1" si="44"/>
        <v>1</v>
      </c>
      <c r="AP215" s="1">
        <f t="shared" si="45"/>
        <v>1</v>
      </c>
      <c r="AQ215" s="1">
        <f t="shared" si="46"/>
        <v>1</v>
      </c>
      <c r="AR215" s="1">
        <f t="shared" si="47"/>
        <v>1</v>
      </c>
      <c r="AS215" s="15">
        <f t="shared" si="48"/>
        <v>1</v>
      </c>
    </row>
    <row r="216" spans="1:45">
      <c r="A216" t="str">
        <f>'Model output'!A215</f>
        <v>TCGA-EM-A4FK</v>
      </c>
      <c r="B216" s="33">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0</v>
      </c>
      <c r="F216" t="str">
        <f t="shared" si="38"/>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output'!G215)),AND(ISNUMBER(SEARCH("2",'Model output'!G215)),NOT(ISNUMBER(SEARCH("1 of 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output'!H215="","negative",IF(OR(ISNUMBER(SEARCH("lymph node",'Model output'!H215)),ISNUMBER(SEARCH("gland",'Model output'!H215)),ISNUMBER(SEARCH("lobe",'Model output'!H215)),ISNUMBER(SEARCH("isthmus",'Model output'!H215)),ISNUMBER(SEARCH("mediastinum",'Model output'!H215)),ISNUMBER(SEARCH("Not mentioned",'Model output'!H215)), ISNUMBER(SEARCH("Not applicable",'Model output'!H215)), ISNUMBER(SEARCH("paratracheal",'Model output'!H215)),ISNUMBER(SEARCH("fibroadipose tissue",'Model output'!H215)),ISNUMBER(SEARCH("thyroid node",'Model output'!H215)),ISNUMBER(SEARCH("skeletal muscle",'Model output'!H215)),ISNUMBER(SEARCH("right",'Model output'!H215)),ISNUMBER(SEARCH("left",'Model output'!H215)),ISNUMBER(SEARCH("Not specified",'Model output'!H215))),"negative","positive"))</f>
        <v>negative</v>
      </c>
      <c r="I216">
        <f>IF(OR('Model output'!I215="",'Model output'!I215="Not answered",'Model output'!I215="Not mentioned"),"",IF(ISNUMBER('Model output'!I215),'Model output'!I215,1))</f>
        <v>0</v>
      </c>
      <c r="J216">
        <f>IF(OR('Model output'!J215="",'Model output'!J215="Not answered",'Model output'!J215="Not mentioned"),"",IF(AND(ISNUMBER('Model output'!J215),'Model output'!J215&lt;=I216),'Model output'!J215,IF(AND(ISNUMBER('Model output'!J215), 'Model output'!J215&gt;=DATE(2024,1,1)), MIN(DAY('Model output'!J215), MONTH('Model output'!J215), YEAR('Model output'!J215)), IF(ISNUMBER(SEARCH("0/",'Model output'!J215)),0,IF(ISNUMBER(SEARCH("/",'Model output'!J215)), VALUE(LEFT('Model output'!J215, SEARCH("/",'Model output'!J215)-1)),1)))))</f>
        <v>0</v>
      </c>
      <c r="K216" t="str" cm="1">
        <f t="array" ref="K216">IF(COUNT(FIND({0,1,2,3,4,5,6,7,8,9},'Model output'!K215))&gt;0,'Model output'!K215,"")</f>
        <v/>
      </c>
      <c r="L216" s="8" t="str">
        <f t="shared" si="37"/>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 oncocytic or oxyphilic variant</v>
      </c>
      <c r="O216" t="str">
        <f>IF('Model output'!M215="","",'Model output'!M215)</f>
        <v/>
      </c>
      <c r="P216" t="str">
        <f>IF('Model output'!N215="","",'Model output'!N215)</f>
        <v>2.6cm</v>
      </c>
      <c r="Q216" t="str">
        <f t="shared" si="39"/>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 ""))</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7" t="str">
        <f>IF('Model output'!S215="","",'Model output'!S215)</f>
        <v>Not identified</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1" t="str">
        <f>IF(OR('Model output'!V215="", 'Model output'!V215="No", AND(ISERROR(SEARCH("Positive",'Model output'!V215)), ISNUMBER(SEARCH("Negative",'Model output'!V215))), AND(ISNUMBER(SEARCH("Uninvolved",'Model output'!V215)),NOT(ISNUMBER(SEARCH("margins involved",'Model output'!V215)))), ISNUMBER(SEARCH("not involved",'Model output'!V215)), ISNUMBER(SEARCH("None",'Model output'!V215)), ISNUMBER(SEARCH("Free",'Model output'!V215)), ISNUMBER(SEARCH("1 mm",'Model output'!V215)), ISNUMBER(SEARCH("0.1 CM",'Model output'!V215)), ISNUMBER(SEARCH("less than 0.2 mm",'Model output'!V215)), ISNUMBER(SEARCH("less than 0.5 mm",'Model output'!V215)), ISNUMBER(SEARCH("less than 1.0 mm",'Model output'!V215)), ISNUMBER(SEARCH("noted very close",'Model output'!V215)), ISNUMBER(SEARCH("abut",'Model output'!V215)), ISNUMBER(SEARCH("not mentioned",'Model output'!V215)), ISNUMBER(SEARCH("Cannot be assessed",'Model output'!V215)), ISNUMBER(SEARCH("Lymphocyte invasion - present",'Model output'!V215))), "negative", "positive")</f>
        <v>negative</v>
      </c>
      <c r="AE216" s="35"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6" t="str">
        <f t="shared" si="40"/>
        <v>2</v>
      </c>
      <c r="AG216" s="36" t="str">
        <f t="shared" si="41"/>
        <v>0</v>
      </c>
      <c r="AH216" s="36" t="str">
        <f t="shared" si="42"/>
        <v>0</v>
      </c>
      <c r="AI216" s="37" t="str">
        <f t="shared" si="43"/>
        <v>I</v>
      </c>
      <c r="AJ216" s="38" t="s">
        <v>709</v>
      </c>
      <c r="AK216" s="37" t="s">
        <v>943</v>
      </c>
      <c r="AL216" s="37" t="s">
        <v>944</v>
      </c>
      <c r="AM216" s="37" t="s">
        <v>944</v>
      </c>
      <c r="AN216" s="37" t="s">
        <v>64</v>
      </c>
      <c r="AO216" s="23">
        <f t="shared" ca="1" si="44"/>
        <v>1</v>
      </c>
      <c r="AP216" s="1">
        <f t="shared" si="45"/>
        <v>1</v>
      </c>
      <c r="AQ216" s="1">
        <f t="shared" si="46"/>
        <v>1</v>
      </c>
      <c r="AR216" s="1">
        <f t="shared" si="47"/>
        <v>1</v>
      </c>
      <c r="AS216" s="15">
        <f t="shared" si="48"/>
        <v>1</v>
      </c>
    </row>
    <row r="217" spans="1:45">
      <c r="A217" t="str">
        <f>'Model output'!A216</f>
        <v>TCGA-EM-A4FM</v>
      </c>
      <c r="B217" s="33">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38"/>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output'!G216)),AND(ISNUMBER(SEARCH("2",'Model output'!G216)),NOT(ISNUMBER(SEARCH("1 of 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central</v>
      </c>
      <c r="H217" t="str">
        <f>IF('Model output'!H216="","negative",IF(OR(ISNUMBER(SEARCH("lymph node",'Model output'!H216)),ISNUMBER(SEARCH("gland",'Model output'!H216)),ISNUMBER(SEARCH("lobe",'Model output'!H216)),ISNUMBER(SEARCH("isthmus",'Model output'!H216)),ISNUMBER(SEARCH("mediastinum",'Model output'!H216)),ISNUMBER(SEARCH("Not mentioned",'Model output'!H216)), ISNUMBER(SEARCH("Not applicable",'Model output'!H216)), ISNUMBER(SEARCH("paratracheal",'Model output'!H216)),ISNUMBER(SEARCH("fibroadipose tissue",'Model output'!H216)),ISNUMBER(SEARCH("thyroid node",'Model output'!H216)),ISNUMBER(SEARCH("skeletal muscle",'Model output'!H216)),ISNUMBER(SEARCH("right",'Model output'!H216)),ISNUMBER(SEARCH("left",'Model output'!H216)),ISNUMBER(SEARCH("Not specified",'Model output'!H216))),"negative","positive"))</f>
        <v>negative</v>
      </c>
      <c r="I217">
        <f>IF(OR('Model output'!I216="",'Model output'!I216="Not answered",'Model output'!I216="Not mentioned"),"",IF(ISNUMBER('Model output'!I216),'Model output'!I216,1))</f>
        <v>31</v>
      </c>
      <c r="J217">
        <f>IF(OR('Model output'!J216="",'Model output'!J216="Not answered",'Model output'!J216="Not mentioned"),"",IF(AND(ISNUMBER('Model output'!J216),'Model output'!J216&lt;=I217),'Model output'!J216,IF(AND(ISNUMBER('Model output'!J216), 'Model output'!J216&gt;=DATE(2024,1,1)), MIN(DAY('Model output'!J216), MONTH('Model output'!J216), YEAR('Model output'!J216)), IF(ISNUMBER(SEARCH("0/",'Model output'!J216)),0,IF(ISNUMBER(SEARCH("/",'Model output'!J216)), VALUE(LEFT('Model output'!J216, SEARCH("/",'Model output'!J216)-1)),1)))))</f>
        <v>12</v>
      </c>
      <c r="K217" t="str" cm="1">
        <f t="array" ref="K217">IF(COUNT(FIND({0,1,2,3,4,5,6,7,8,9},'Model output'!K216))&gt;0,'Model output'!K216,"")</f>
        <v/>
      </c>
      <c r="L217" s="8" t="str">
        <f t="shared" si="37"/>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v>
      </c>
      <c r="O217" t="str">
        <f>IF('Model output'!M216="","",'Model output'!M216)</f>
        <v>classical (usual) and follicular variant with focal tall cell change</v>
      </c>
      <c r="P217" t="str">
        <f>IF('Model output'!N216="","",'Model output'!N216)</f>
        <v>3.0cm</v>
      </c>
      <c r="Q217" t="str">
        <f t="shared" si="39"/>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 ""))</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7" t="str">
        <f>IF('Model output'!S216="","",'Model output'!S216)</f>
        <v>Present, 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1" t="str">
        <f>IF(OR('Model output'!V216="", 'Model output'!V216="No", AND(ISERROR(SEARCH("Positive",'Model output'!V216)), ISNUMBER(SEARCH("Negative",'Model output'!V216))), AND(ISNUMBER(SEARCH("Uninvolved",'Model output'!V216)),NOT(ISNUMBER(SEARCH("margins involved",'Model output'!V216)))), ISNUMBER(SEARCH("not involved",'Model output'!V216)), ISNUMBER(SEARCH("None",'Model output'!V216)), ISNUMBER(SEARCH("Free",'Model output'!V216)), ISNUMBER(SEARCH("1 mm",'Model output'!V216)), ISNUMBER(SEARCH("0.1 CM",'Model output'!V216)), ISNUMBER(SEARCH("less than 0.2 mm",'Model output'!V216)), ISNUMBER(SEARCH("less than 0.5 mm",'Model output'!V216)), ISNUMBER(SEARCH("less than 1.0 mm",'Model output'!V216)), ISNUMBER(SEARCH("noted very close",'Model output'!V216)), ISNUMBER(SEARCH("abut",'Model output'!V216)), ISNUMBER(SEARCH("not mentioned",'Model output'!V216)), ISNUMBER(SEARCH("Cannot be assessed",'Model output'!V216)), ISNUMBER(SEARCH("Lymphocyte invasion - present",'Model output'!V216))), "negative", "positive")</f>
        <v>positive</v>
      </c>
      <c r="AE217" s="35"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6" t="str">
        <f t="shared" si="40"/>
        <v>2</v>
      </c>
      <c r="AG217" s="36" t="str">
        <f t="shared" si="41"/>
        <v>1a</v>
      </c>
      <c r="AH217" s="36" t="str">
        <f t="shared" si="42"/>
        <v>0</v>
      </c>
      <c r="AI217" s="37" t="str">
        <f t="shared" si="43"/>
        <v>II</v>
      </c>
      <c r="AJ217" s="38" t="s">
        <v>707</v>
      </c>
      <c r="AK217" s="37" t="s">
        <v>943</v>
      </c>
      <c r="AL217" s="37" t="s">
        <v>940</v>
      </c>
      <c r="AM217" s="37" t="s">
        <v>944</v>
      </c>
      <c r="AN217" s="37" t="s">
        <v>942</v>
      </c>
      <c r="AO217" s="23">
        <f t="shared" si="44"/>
        <v>1</v>
      </c>
      <c r="AP217" s="1">
        <f t="shared" si="45"/>
        <v>1</v>
      </c>
      <c r="AQ217" s="1">
        <f t="shared" si="46"/>
        <v>0</v>
      </c>
      <c r="AR217" s="1">
        <f t="shared" si="47"/>
        <v>1</v>
      </c>
      <c r="AS217" s="15">
        <f t="shared" si="48"/>
        <v>1</v>
      </c>
    </row>
    <row r="218" spans="1:45">
      <c r="A218" t="str">
        <f>'Model output'!A217</f>
        <v>TCGA-EM-A4FN</v>
      </c>
      <c r="B218" s="33">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38"/>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output'!G217)),AND(ISNUMBER(SEARCH("2",'Model output'!G217)),NOT(ISNUMBER(SEARCH("1 of 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output'!H217="","negative",IF(OR(ISNUMBER(SEARCH("lymph node",'Model output'!H217)),ISNUMBER(SEARCH("gland",'Model output'!H217)),ISNUMBER(SEARCH("lobe",'Model output'!H217)),ISNUMBER(SEARCH("isthmus",'Model output'!H217)),ISNUMBER(SEARCH("mediastinum",'Model output'!H217)),ISNUMBER(SEARCH("Not mentioned",'Model output'!H217)), ISNUMBER(SEARCH("Not applicable",'Model output'!H217)), ISNUMBER(SEARCH("paratracheal",'Model output'!H217)),ISNUMBER(SEARCH("fibroadipose tissue",'Model output'!H217)),ISNUMBER(SEARCH("thyroid node",'Model output'!H217)),ISNUMBER(SEARCH("skeletal muscle",'Model output'!H217)),ISNUMBER(SEARCH("right",'Model output'!H217)),ISNUMBER(SEARCH("left",'Model output'!H217)),ISNUMBER(SEARCH("Not specified",'Model output'!H217))),"negative","positive"))</f>
        <v>negative</v>
      </c>
      <c r="I218">
        <f>IF(OR('Model output'!I217="",'Model output'!I217="Not answered",'Model output'!I217="Not mentioned"),"",IF(ISNUMBER('Model output'!I217),'Model output'!I217,1))</f>
        <v>32</v>
      </c>
      <c r="J218">
        <f>IF(OR('Model output'!J217="",'Model output'!J217="Not answered",'Model output'!J217="Not mentioned"),"",IF(AND(ISNUMBER('Model output'!J217),'Model output'!J217&lt;=I218),'Model output'!J217,IF(AND(ISNUMBER('Model output'!J217), 'Model output'!J217&gt;=DATE(2024,1,1)), MIN(DAY('Model output'!J217), MONTH('Model output'!J217), YEAR('Model output'!J217)), IF(ISNUMBER(SEARCH("0/",'Model output'!J217)),0,IF(ISNUMBER(SEARCH("/",'Model output'!J217)), VALUE(LEFT('Model output'!J217, SEARCH("/",'Model output'!J217)-1)),1)))))</f>
        <v>8</v>
      </c>
      <c r="K218" t="str" cm="1">
        <f t="array" ref="K218">IF(COUNT(FIND({0,1,2,3,4,5,6,7,8,9},'Model output'!K217))&gt;0,'Model output'!K217,"")</f>
        <v/>
      </c>
      <c r="L218" s="8" t="str">
        <f t="shared" si="37"/>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 Papillary carcinoma, follicular variant, Papillary carcinoma, other variant with focal tall cell change (&lt;5%)</v>
      </c>
      <c r="O218" t="str">
        <f>IF('Model output'!M217="","",'Model output'!M217)</f>
        <v/>
      </c>
      <c r="P218" t="str">
        <f>IF('Model output'!N217="","",'Model output'!N217)</f>
        <v>1.9cm</v>
      </c>
      <c r="Q218" t="str">
        <f t="shared" si="39"/>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 ""))</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7" t="str">
        <f>IF('Model output'!S217="","",'Model output'!S217)</f>
        <v>Not identified</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1" t="str">
        <f>IF(OR('Model output'!V217="", 'Model output'!V217="No", AND(ISERROR(SEARCH("Positive",'Model output'!V217)), ISNUMBER(SEARCH("Negative",'Model output'!V217))), AND(ISNUMBER(SEARCH("Uninvolved",'Model output'!V217)),NOT(ISNUMBER(SEARCH("margins involved",'Model output'!V217)))), ISNUMBER(SEARCH("not involved",'Model output'!V217)), ISNUMBER(SEARCH("None",'Model output'!V217)), ISNUMBER(SEARCH("Free",'Model output'!V217)), ISNUMBER(SEARCH("1 mm",'Model output'!V217)), ISNUMBER(SEARCH("0.1 CM",'Model output'!V217)), ISNUMBER(SEARCH("less than 0.2 mm",'Model output'!V217)), ISNUMBER(SEARCH("less than 0.5 mm",'Model output'!V217)), ISNUMBER(SEARCH("less than 1.0 mm",'Model output'!V217)), ISNUMBER(SEARCH("noted very close",'Model output'!V217)), ISNUMBER(SEARCH("abut",'Model output'!V217)), ISNUMBER(SEARCH("not mentioned",'Model output'!V217)), ISNUMBER(SEARCH("Cannot be assessed",'Model output'!V217)), ISNUMBER(SEARCH("Lymphocyte invasion - present",'Model output'!V217))), "negative", "positive")</f>
        <v>negative</v>
      </c>
      <c r="AE218" s="35"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6" t="str">
        <f t="shared" si="40"/>
        <v>1b</v>
      </c>
      <c r="AG218" s="36" t="str">
        <f t="shared" si="41"/>
        <v>1b</v>
      </c>
      <c r="AH218" s="36" t="str">
        <f t="shared" si="42"/>
        <v>0</v>
      </c>
      <c r="AI218" s="37" t="str">
        <f t="shared" si="43"/>
        <v>I</v>
      </c>
      <c r="AJ218" s="38" t="s">
        <v>710</v>
      </c>
      <c r="AK218" s="37" t="s">
        <v>940</v>
      </c>
      <c r="AL218" s="37" t="s">
        <v>940</v>
      </c>
      <c r="AM218" s="37" t="s">
        <v>944</v>
      </c>
      <c r="AN218" s="37" t="s">
        <v>64</v>
      </c>
      <c r="AO218" s="23">
        <f t="shared" ca="1" si="44"/>
        <v>1</v>
      </c>
      <c r="AP218" s="1">
        <f t="shared" si="45"/>
        <v>1</v>
      </c>
      <c r="AQ218" s="1">
        <f t="shared" si="46"/>
        <v>1</v>
      </c>
      <c r="AR218" s="1">
        <f t="shared" si="47"/>
        <v>1</v>
      </c>
      <c r="AS218" s="15">
        <f t="shared" si="48"/>
        <v>1</v>
      </c>
    </row>
    <row r="219" spans="1:45">
      <c r="A219" t="str">
        <f>'Model output'!A218</f>
        <v>TCGA-EM-A4FO</v>
      </c>
      <c r="B219" s="33">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38"/>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output'!G218)),AND(ISNUMBER(SEARCH("2",'Model output'!G218)),NOT(ISNUMBER(SEARCH("1 of 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output'!H218="","negative",IF(OR(ISNUMBER(SEARCH("lymph node",'Model output'!H218)),ISNUMBER(SEARCH("gland",'Model output'!H218)),ISNUMBER(SEARCH("lobe",'Model output'!H218)),ISNUMBER(SEARCH("isthmus",'Model output'!H218)),ISNUMBER(SEARCH("mediastinum",'Model output'!H218)),ISNUMBER(SEARCH("Not mentioned",'Model output'!H218)), ISNUMBER(SEARCH("Not applicable",'Model output'!H218)), ISNUMBER(SEARCH("paratracheal",'Model output'!H218)),ISNUMBER(SEARCH("fibroadipose tissue",'Model output'!H218)),ISNUMBER(SEARCH("thyroid node",'Model output'!H218)),ISNUMBER(SEARCH("skeletal muscle",'Model output'!H218)),ISNUMBER(SEARCH("right",'Model output'!H218)),ISNUMBER(SEARCH("left",'Model output'!H218)),ISNUMBER(SEARCH("Not specified",'Model output'!H218))),"negative","positive"))</f>
        <v>negative</v>
      </c>
      <c r="I219">
        <f>IF(OR('Model output'!I218="",'Model output'!I218="Not answered",'Model output'!I218="Not mentioned"),"",IF(ISNUMBER('Model output'!I218),'Model output'!I218,1))</f>
        <v>6</v>
      </c>
      <c r="J219">
        <f>IF(OR('Model output'!J218="",'Model output'!J218="Not answered",'Model output'!J218="Not mentioned"),"",IF(AND(ISNUMBER('Model output'!J218),'Model output'!J218&lt;=I219),'Model output'!J218,IF(AND(ISNUMBER('Model output'!J218), 'Model output'!J218&gt;=DATE(2024,1,1)), MIN(DAY('Model output'!J218), MONTH('Model output'!J218), YEAR('Model output'!J218)), IF(ISNUMBER(SEARCH("0/",'Model output'!J218)),0,IF(ISNUMBER(SEARCH("/",'Model output'!J218)), VALUE(LEFT('Model output'!J218, SEARCH("/",'Model output'!J218)-1)),1)))))</f>
        <v>0</v>
      </c>
      <c r="K219" t="str" cm="1">
        <f t="array" ref="K219">IF(COUNT(FIND({0,1,2,3,4,5,6,7,8,9},'Model output'!K218))&gt;0,'Model output'!K218,"")</f>
        <v/>
      </c>
      <c r="L219" s="8" t="str">
        <f t="shared" si="37"/>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 with focal Warthin-like change</v>
      </c>
      <c r="P219" t="str">
        <f>IF('Model output'!N218="","",'Model output'!N218)</f>
        <v>1.1cm</v>
      </c>
      <c r="Q219" t="str">
        <f t="shared" si="39"/>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 ""))</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7" t="str">
        <f>IF('Model output'!S218="","",'Model output'!S218)</f>
        <v>Not identified</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1" t="str">
        <f>IF(OR('Model output'!V218="", 'Model output'!V218="No", AND(ISERROR(SEARCH("Positive",'Model output'!V218)), ISNUMBER(SEARCH("Negative",'Model output'!V218))), AND(ISNUMBER(SEARCH("Uninvolved",'Model output'!V218)),NOT(ISNUMBER(SEARCH("margins involved",'Model output'!V218)))), ISNUMBER(SEARCH("not involved",'Model output'!V218)), ISNUMBER(SEARCH("None",'Model output'!V218)), ISNUMBER(SEARCH("Free",'Model output'!V218)), ISNUMBER(SEARCH("1 mm",'Model output'!V218)), ISNUMBER(SEARCH("0.1 CM",'Model output'!V218)), ISNUMBER(SEARCH("less than 0.2 mm",'Model output'!V218)), ISNUMBER(SEARCH("less than 0.5 mm",'Model output'!V218)), ISNUMBER(SEARCH("less than 1.0 mm",'Model output'!V218)), ISNUMBER(SEARCH("noted very close",'Model output'!V218)), ISNUMBER(SEARCH("abut",'Model output'!V218)), ISNUMBER(SEARCH("not mentioned",'Model output'!V218)), ISNUMBER(SEARCH("Cannot be assessed",'Model output'!V218)), ISNUMBER(SEARCH("Lymphocyte invasion - present",'Model output'!V218))), "negative", "positive")</f>
        <v>negative</v>
      </c>
      <c r="AE219" s="35"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6" t="str">
        <f t="shared" si="40"/>
        <v>1b</v>
      </c>
      <c r="AG219" s="36" t="str">
        <f t="shared" si="41"/>
        <v>0</v>
      </c>
      <c r="AH219" s="36" t="str">
        <f t="shared" si="42"/>
        <v>0</v>
      </c>
      <c r="AI219" s="37" t="str">
        <f t="shared" si="43"/>
        <v>I</v>
      </c>
      <c r="AJ219" s="38" t="s">
        <v>710</v>
      </c>
      <c r="AK219" s="37" t="s">
        <v>940</v>
      </c>
      <c r="AL219" s="37" t="s">
        <v>941</v>
      </c>
      <c r="AM219" s="37" t="s">
        <v>944</v>
      </c>
      <c r="AN219" s="37" t="s">
        <v>64</v>
      </c>
      <c r="AO219" s="23">
        <f t="shared" ca="1" si="44"/>
        <v>1</v>
      </c>
      <c r="AP219" s="1">
        <f t="shared" si="45"/>
        <v>1</v>
      </c>
      <c r="AQ219" s="1">
        <f t="shared" si="46"/>
        <v>1</v>
      </c>
      <c r="AR219" s="1">
        <f t="shared" si="47"/>
        <v>1</v>
      </c>
      <c r="AS219" s="15">
        <f t="shared" si="48"/>
        <v>1</v>
      </c>
    </row>
    <row r="220" spans="1:45">
      <c r="A220" t="str">
        <f>'Model output'!A219</f>
        <v>TCGA-EM-A4FQ</v>
      </c>
      <c r="B220" s="33">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38"/>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output'!G219)),AND(ISNUMBER(SEARCH("2",'Model output'!G219)),NOT(ISNUMBER(SEARCH("1 of 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
      </c>
      <c r="H220" t="str">
        <f>IF('Model output'!H219="","negative",IF(OR(ISNUMBER(SEARCH("lymph node",'Model output'!H219)),ISNUMBER(SEARCH("gland",'Model output'!H219)),ISNUMBER(SEARCH("lobe",'Model output'!H219)),ISNUMBER(SEARCH("isthmus",'Model output'!H219)),ISNUMBER(SEARCH("mediastinum",'Model output'!H219)),ISNUMBER(SEARCH("Not mentioned",'Model output'!H219)), ISNUMBER(SEARCH("Not applicable",'Model output'!H219)), ISNUMBER(SEARCH("paratracheal",'Model output'!H219)),ISNUMBER(SEARCH("fibroadipose tissue",'Model output'!H219)),ISNUMBER(SEARCH("thyroid node",'Model output'!H219)),ISNUMBER(SEARCH("skeletal muscle",'Model output'!H219)),ISNUMBER(SEARCH("right",'Model output'!H219)),ISNUMBER(SEARCH("left",'Model output'!H219)),ISNUMBER(SEARCH("Not specified",'Model output'!H219))),"negative","positive"))</f>
        <v>negative</v>
      </c>
      <c r="I220">
        <f>IF(OR('Model output'!I219="",'Model output'!I219="Not answered",'Model output'!I219="Not mentioned"),"",IF(ISNUMBER('Model output'!I219),'Model output'!I219,1))</f>
        <v>55</v>
      </c>
      <c r="J220">
        <f>IF(OR('Model output'!J219="",'Model output'!J219="Not answered",'Model output'!J219="Not mentioned"),"",IF(AND(ISNUMBER('Model output'!J219),'Model output'!J219&lt;=I220),'Model output'!J219,IF(AND(ISNUMBER('Model output'!J219), 'Model output'!J219&gt;=DATE(2024,1,1)), MIN(DAY('Model output'!J219), MONTH('Model output'!J219), YEAR('Model output'!J219)), IF(ISNUMBER(SEARCH("0/",'Model output'!J219)),0,IF(ISNUMBER(SEARCH("/",'Model output'!J219)), VALUE(LEFT('Model output'!J219, SEARCH("/",'Model output'!J219)-1)),1)))))</f>
        <v>17</v>
      </c>
      <c r="K220" t="str" cm="1">
        <f t="array" ref="K220">IF(COUNT(FIND({0,1,2,3,4,5,6,7,8,9},'Model output'!K219))&gt;0,'Model output'!K219,"")</f>
        <v/>
      </c>
      <c r="L220" s="8" t="str">
        <f t="shared" si="37"/>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v>
      </c>
      <c r="O220" t="str">
        <f>IF('Model output'!M219="","",'Model output'!M219)</f>
        <v>follicular variant with oncocytic change, classical (usual), other with focal tall cell change (&lt;10%) and Warthin-like change</v>
      </c>
      <c r="P220" t="str">
        <f>IF('Model output'!N219="","",'Model output'!N219)</f>
        <v>3.5 cm</v>
      </c>
      <c r="Q220" t="str">
        <f t="shared" si="39"/>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 ""))</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7" t="str">
        <f>IF('Model output'!S219="","",'Model output'!S219)</f>
        <v>Not identified</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1" t="str">
        <f>IF(OR('Model output'!V219="", 'Model output'!V219="No", AND(ISERROR(SEARCH("Positive",'Model output'!V219)), ISNUMBER(SEARCH("Negative",'Model output'!V219))), AND(ISNUMBER(SEARCH("Uninvolved",'Model output'!V219)),NOT(ISNUMBER(SEARCH("margins involved",'Model output'!V219)))), ISNUMBER(SEARCH("not involved",'Model output'!V219)), ISNUMBER(SEARCH("None",'Model output'!V219)), ISNUMBER(SEARCH("Free",'Model output'!V219)), ISNUMBER(SEARCH("1 mm",'Model output'!V219)), ISNUMBER(SEARCH("0.1 CM",'Model output'!V219)), ISNUMBER(SEARCH("less than 0.2 mm",'Model output'!V219)), ISNUMBER(SEARCH("less than 0.5 mm",'Model output'!V219)), ISNUMBER(SEARCH("less than 1.0 mm",'Model output'!V219)), ISNUMBER(SEARCH("noted very close",'Model output'!V219)), ISNUMBER(SEARCH("abut",'Model output'!V219)), ISNUMBER(SEARCH("not mentioned",'Model output'!V219)), ISNUMBER(SEARCH("Cannot be assessed",'Model output'!V219)), ISNUMBER(SEARCH("Lymphocyte invasion - present",'Model output'!V219))), "negative", "positive")</f>
        <v>negative</v>
      </c>
      <c r="AE220" s="35"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6" t="str">
        <f t="shared" si="40"/>
        <v>2</v>
      </c>
      <c r="AG220" s="36" t="str">
        <f t="shared" si="41"/>
        <v>1a</v>
      </c>
      <c r="AH220" s="36" t="str">
        <f t="shared" si="42"/>
        <v>0</v>
      </c>
      <c r="AI220" s="37" t="str">
        <f t="shared" si="43"/>
        <v>I</v>
      </c>
      <c r="AJ220" s="38" t="s">
        <v>710</v>
      </c>
      <c r="AK220" s="37" t="s">
        <v>943</v>
      </c>
      <c r="AL220" s="37" t="s">
        <v>940</v>
      </c>
      <c r="AM220" s="37" t="s">
        <v>944</v>
      </c>
      <c r="AN220" s="37" t="s">
        <v>64</v>
      </c>
      <c r="AO220" s="23">
        <f t="shared" ca="1" si="44"/>
        <v>1</v>
      </c>
      <c r="AP220" s="1">
        <f t="shared" si="45"/>
        <v>1</v>
      </c>
      <c r="AQ220" s="1">
        <f t="shared" si="46"/>
        <v>0</v>
      </c>
      <c r="AR220" s="1">
        <f t="shared" si="47"/>
        <v>1</v>
      </c>
      <c r="AS220" s="15">
        <f t="shared" si="48"/>
        <v>1</v>
      </c>
    </row>
    <row r="221" spans="1:45">
      <c r="A221" t="str">
        <f>'Model output'!A220</f>
        <v>TCGA-EM-A4FR</v>
      </c>
      <c r="B221" s="33">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38"/>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output'!G220)),AND(ISNUMBER(SEARCH("2",'Model output'!G220)),NOT(ISNUMBER(SEARCH("1 of 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
      </c>
      <c r="H221" t="str">
        <f>IF('Model output'!H220="","negative",IF(OR(ISNUMBER(SEARCH("lymph node",'Model output'!H220)),ISNUMBER(SEARCH("gland",'Model output'!H220)),ISNUMBER(SEARCH("lobe",'Model output'!H220)),ISNUMBER(SEARCH("isthmus",'Model output'!H220)),ISNUMBER(SEARCH("mediastinum",'Model output'!H220)),ISNUMBER(SEARCH("Not mentioned",'Model output'!H220)), ISNUMBER(SEARCH("Not applicable",'Model output'!H220)), ISNUMBER(SEARCH("paratracheal",'Model output'!H220)),ISNUMBER(SEARCH("fibroadipose tissue",'Model output'!H220)),ISNUMBER(SEARCH("thyroid node",'Model output'!H220)),ISNUMBER(SEARCH("skeletal muscle",'Model output'!H220)),ISNUMBER(SEARCH("right",'Model output'!H220)),ISNUMBER(SEARCH("left",'Model output'!H220)),ISNUMBER(SEARCH("Not specified",'Model output'!H220))),"negative","positive"))</f>
        <v>negative</v>
      </c>
      <c r="I221">
        <f>IF(OR('Model output'!I220="",'Model output'!I220="Not answered",'Model output'!I220="Not mentioned"),"",IF(ISNUMBER('Model output'!I220),'Model output'!I220,1))</f>
        <v>3</v>
      </c>
      <c r="J221">
        <f>IF(OR('Model output'!J220="",'Model output'!J220="Not answered",'Model output'!J220="Not mentioned"),"",IF(AND(ISNUMBER('Model output'!J220),'Model output'!J220&lt;=I221),'Model output'!J220,IF(AND(ISNUMBER('Model output'!J220), 'Model output'!J220&gt;=DATE(2024,1,1)), MIN(DAY('Model output'!J220), MONTH('Model output'!J220), YEAR('Model output'!J220)), IF(ISNUMBER(SEARCH("0/",'Model output'!J220)),0,IF(ISNUMBER(SEARCH("/",'Model output'!J220)), VALUE(LEFT('Model output'!J220, SEARCH("/",'Model output'!J220)-1)),1)))))</f>
        <v>3</v>
      </c>
      <c r="K221" t="str" cm="1">
        <f t="array" ref="K221">IF(COUNT(FIND({0,1,2,3,4,5,6,7,8,9},'Model output'!K220))&gt;0,'Model output'!K220,"")</f>
        <v/>
      </c>
      <c r="L221" s="8" t="str">
        <f t="shared" si="37"/>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39"/>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 ""))</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7" t="str">
        <f>IF('Model output'!S220="","",'Model output'!S220)</f>
        <v>Not identified</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1" t="str">
        <f>IF(OR('Model output'!V220="", 'Model output'!V220="No", AND(ISERROR(SEARCH("Positive",'Model output'!V220)), ISNUMBER(SEARCH("Negative",'Model output'!V220))), AND(ISNUMBER(SEARCH("Uninvolved",'Model output'!V220)),NOT(ISNUMBER(SEARCH("margins involved",'Model output'!V220)))), ISNUMBER(SEARCH("not involved",'Model output'!V220)), ISNUMBER(SEARCH("None",'Model output'!V220)), ISNUMBER(SEARCH("Free",'Model output'!V220)), ISNUMBER(SEARCH("1 mm",'Model output'!V220)), ISNUMBER(SEARCH("0.1 CM",'Model output'!V220)), ISNUMBER(SEARCH("less than 0.2 mm",'Model output'!V220)), ISNUMBER(SEARCH("less than 0.5 mm",'Model output'!V220)), ISNUMBER(SEARCH("less than 1.0 mm",'Model output'!V220)), ISNUMBER(SEARCH("noted very close",'Model output'!V220)), ISNUMBER(SEARCH("abut",'Model output'!V220)), ISNUMBER(SEARCH("not mentioned",'Model output'!V220)), ISNUMBER(SEARCH("Cannot be assessed",'Model output'!V220)), ISNUMBER(SEARCH("Lymphocyte invasion - present",'Model output'!V220))), "negative", "positive")</f>
        <v>negative</v>
      </c>
      <c r="AE221" s="35"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6" t="str">
        <f t="shared" si="40"/>
        <v>3a</v>
      </c>
      <c r="AG221" s="36" t="str">
        <f t="shared" si="41"/>
        <v>1a</v>
      </c>
      <c r="AH221" s="36" t="str">
        <f t="shared" si="42"/>
        <v>0</v>
      </c>
      <c r="AI221" s="37" t="str">
        <f t="shared" si="43"/>
        <v>I</v>
      </c>
      <c r="AJ221" s="38" t="s">
        <v>710</v>
      </c>
      <c r="AK221" s="37" t="s">
        <v>945</v>
      </c>
      <c r="AL221" s="37" t="s">
        <v>615</v>
      </c>
      <c r="AM221" s="37" t="s">
        <v>944</v>
      </c>
      <c r="AN221" s="37" t="s">
        <v>64</v>
      </c>
      <c r="AO221" s="23">
        <f t="shared" ca="1" si="44"/>
        <v>1</v>
      </c>
      <c r="AP221" s="1">
        <f t="shared" si="45"/>
        <v>1</v>
      </c>
      <c r="AQ221" s="1">
        <f t="shared" si="46"/>
        <v>1</v>
      </c>
      <c r="AR221" s="1">
        <f t="shared" si="47"/>
        <v>1</v>
      </c>
      <c r="AS221" s="15">
        <f t="shared" si="48"/>
        <v>1</v>
      </c>
    </row>
    <row r="222" spans="1:45">
      <c r="A222" t="str">
        <f>'Model output'!A221</f>
        <v>TCGA-EM-A4FV</v>
      </c>
      <c r="B222" s="33">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38"/>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output'!G221)),AND(ISNUMBER(SEARCH("2",'Model output'!G221)),NOT(ISNUMBER(SEARCH("1 of 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output'!H221="","negative",IF(OR(ISNUMBER(SEARCH("lymph node",'Model output'!H221)),ISNUMBER(SEARCH("gland",'Model output'!H221)),ISNUMBER(SEARCH("lobe",'Model output'!H221)),ISNUMBER(SEARCH("isthmus",'Model output'!H221)),ISNUMBER(SEARCH("mediastinum",'Model output'!H221)),ISNUMBER(SEARCH("Not mentioned",'Model output'!H221)), ISNUMBER(SEARCH("Not applicable",'Model output'!H221)), ISNUMBER(SEARCH("paratracheal",'Model output'!H221)),ISNUMBER(SEARCH("fibroadipose tissue",'Model output'!H221)),ISNUMBER(SEARCH("thyroid node",'Model output'!H221)),ISNUMBER(SEARCH("skeletal muscle",'Model output'!H221)),ISNUMBER(SEARCH("right",'Model output'!H221)),ISNUMBER(SEARCH("left",'Model output'!H221)),ISNUMBER(SEARCH("Not specified",'Model output'!H221))),"negative","positive"))</f>
        <v>negative</v>
      </c>
      <c r="I222">
        <f>IF(OR('Model output'!I221="",'Model output'!I221="Not answered",'Model output'!I221="Not mentioned"),"",IF(ISNUMBER('Model output'!I221),'Model output'!I221,1))</f>
        <v>5</v>
      </c>
      <c r="J222">
        <f>IF(OR('Model output'!J221="",'Model output'!J221="Not answered",'Model output'!J221="Not mentioned"),"",IF(AND(ISNUMBER('Model output'!J221),'Model output'!J221&lt;=I222),'Model output'!J221,IF(AND(ISNUMBER('Model output'!J221), 'Model output'!J221&gt;=DATE(2024,1,1)), MIN(DAY('Model output'!J221), MONTH('Model output'!J221), YEAR('Model output'!J221)), IF(ISNUMBER(SEARCH("0/",'Model output'!J221)),0,IF(ISNUMBER(SEARCH("/",'Model output'!J221)), VALUE(LEFT('Model output'!J221, SEARCH("/",'Model output'!J221)-1)),1)))))</f>
        <v>0</v>
      </c>
      <c r="K222" t="str" cm="1">
        <f t="array" ref="K222">IF(COUNT(FIND({0,1,2,3,4,5,6,7,8,9},'Model output'!K221))&gt;0,'Model output'!K221,"")</f>
        <v/>
      </c>
      <c r="L222" s="8" t="str">
        <f t="shared" si="37"/>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 cm</v>
      </c>
      <c r="Q222" t="str">
        <f t="shared" si="39"/>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 ""))</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7" t="str">
        <f>IF('Model output'!S221="","",'Model output'!S221)</f>
        <v>Not identified</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1" t="str">
        <f>IF(OR('Model output'!V221="", 'Model output'!V221="No", AND(ISERROR(SEARCH("Positive",'Model output'!V221)), ISNUMBER(SEARCH("Negative",'Model output'!V221))), AND(ISNUMBER(SEARCH("Uninvolved",'Model output'!V221)),NOT(ISNUMBER(SEARCH("margins involved",'Model output'!V221)))), ISNUMBER(SEARCH("not involved",'Model output'!V221)), ISNUMBER(SEARCH("None",'Model output'!V221)), ISNUMBER(SEARCH("Free",'Model output'!V221)), ISNUMBER(SEARCH("1 mm",'Model output'!V221)), ISNUMBER(SEARCH("0.1 CM",'Model output'!V221)), ISNUMBER(SEARCH("less than 0.2 mm",'Model output'!V221)), ISNUMBER(SEARCH("less than 0.5 mm",'Model output'!V221)), ISNUMBER(SEARCH("less than 1.0 mm",'Model output'!V221)), ISNUMBER(SEARCH("noted very close",'Model output'!V221)), ISNUMBER(SEARCH("abut",'Model output'!V221)), ISNUMBER(SEARCH("not mentioned",'Model output'!V221)), ISNUMBER(SEARCH("Cannot be assessed",'Model output'!V221)), ISNUMBER(SEARCH("Lymphocyte invasion - present",'Model output'!V221))), "negative", "positive")</f>
        <v>negative</v>
      </c>
      <c r="AE222" s="35"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6" t="str">
        <f t="shared" si="40"/>
        <v>1b</v>
      </c>
      <c r="AG222" s="36" t="str">
        <f t="shared" si="41"/>
        <v>0</v>
      </c>
      <c r="AH222" s="36" t="str">
        <f t="shared" si="42"/>
        <v>0</v>
      </c>
      <c r="AI222" s="37" t="str">
        <f t="shared" si="43"/>
        <v>I</v>
      </c>
      <c r="AJ222" s="38" t="s">
        <v>709</v>
      </c>
      <c r="AK222" s="37" t="s">
        <v>940</v>
      </c>
      <c r="AL222" s="37" t="s">
        <v>941</v>
      </c>
      <c r="AM222" s="37" t="s">
        <v>944</v>
      </c>
      <c r="AN222" s="37" t="s">
        <v>64</v>
      </c>
      <c r="AO222" s="23">
        <f t="shared" ca="1" si="44"/>
        <v>1</v>
      </c>
      <c r="AP222" s="1">
        <f t="shared" si="45"/>
        <v>1</v>
      </c>
      <c r="AQ222" s="1">
        <f t="shared" si="46"/>
        <v>1</v>
      </c>
      <c r="AR222" s="1">
        <f t="shared" si="47"/>
        <v>1</v>
      </c>
      <c r="AS222" s="15">
        <f t="shared" si="48"/>
        <v>1</v>
      </c>
    </row>
    <row r="223" spans="1:45">
      <c r="A223" t="str">
        <f>'Model output'!A222</f>
        <v>TCGA-EM-A4G1</v>
      </c>
      <c r="B223" s="33">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0</v>
      </c>
      <c r="F223" t="str">
        <f t="shared" si="38"/>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output'!G222)),AND(ISNUMBER(SEARCH("2",'Model output'!G222)),NOT(ISNUMBER(SEARCH("1 of 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output'!H222="","negative",IF(OR(ISNUMBER(SEARCH("lymph node",'Model output'!H222)),ISNUMBER(SEARCH("gland",'Model output'!H222)),ISNUMBER(SEARCH("lobe",'Model output'!H222)),ISNUMBER(SEARCH("isthmus",'Model output'!H222)),ISNUMBER(SEARCH("mediastinum",'Model output'!H222)),ISNUMBER(SEARCH("Not mentioned",'Model output'!H222)), ISNUMBER(SEARCH("Not applicable",'Model output'!H222)), ISNUMBER(SEARCH("paratracheal",'Model output'!H222)),ISNUMBER(SEARCH("fibroadipose tissue",'Model output'!H222)),ISNUMBER(SEARCH("thyroid node",'Model output'!H222)),ISNUMBER(SEARCH("skeletal muscle",'Model output'!H222)),ISNUMBER(SEARCH("right",'Model output'!H222)),ISNUMBER(SEARCH("left",'Model output'!H222)),ISNUMBER(SEARCH("Not specified",'Model output'!H222))),"negative","positive"))</f>
        <v>negative</v>
      </c>
      <c r="I223">
        <f>IF(OR('Model output'!I222="",'Model output'!I222="Not answered",'Model output'!I222="Not mentioned"),"",IF(ISNUMBER('Model output'!I222),'Model output'!I222,1))</f>
        <v>2</v>
      </c>
      <c r="J223">
        <f>IF(OR('Model output'!J222="",'Model output'!J222="Not answered",'Model output'!J222="Not mentioned"),"",IF(AND(ISNUMBER('Model output'!J222),'Model output'!J222&lt;=I223),'Model output'!J222,IF(AND(ISNUMBER('Model output'!J222), 'Model output'!J222&gt;=DATE(2024,1,1)), MIN(DAY('Model output'!J222), MONTH('Model output'!J222), YEAR('Model output'!J222)), IF(ISNUMBER(SEARCH("0/",'Model output'!J222)),0,IF(ISNUMBER(SEARCH("/",'Model output'!J222)), VALUE(LEFT('Model output'!J222, SEARCH("/",'Model output'!J222)-1)),1)))))</f>
        <v>0</v>
      </c>
      <c r="K223" t="str" cm="1">
        <f t="array" ref="K223">IF(COUNT(FIND({0,1,2,3,4,5,6,7,8,9},'Model output'!K222))&gt;0,'Model output'!K222,"")</f>
        <v/>
      </c>
      <c r="L223" s="8" t="str">
        <f t="shared" si="37"/>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Encapsulated follicular variant with focal classical architecture</v>
      </c>
      <c r="P223" t="str">
        <f>IF('Model output'!N222="","",'Model output'!N222)</f>
        <v>1.7 cm</v>
      </c>
      <c r="Q223" t="str">
        <f t="shared" si="39"/>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 ""))</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7" t="str">
        <f>IF('Model output'!S222="","",'Model output'!S222)</f>
        <v>Not identified</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1" t="str">
        <f>IF(OR('Model output'!V222="", 'Model output'!V222="No", AND(ISERROR(SEARCH("Positive",'Model output'!V222)), ISNUMBER(SEARCH("Negative",'Model output'!V222))), AND(ISNUMBER(SEARCH("Uninvolved",'Model output'!V222)),NOT(ISNUMBER(SEARCH("margins involved",'Model output'!V222)))), ISNUMBER(SEARCH("not involved",'Model output'!V222)), ISNUMBER(SEARCH("None",'Model output'!V222)), ISNUMBER(SEARCH("Free",'Model output'!V222)), ISNUMBER(SEARCH("1 mm",'Model output'!V222)), ISNUMBER(SEARCH("0.1 CM",'Model output'!V222)), ISNUMBER(SEARCH("less than 0.2 mm",'Model output'!V222)), ISNUMBER(SEARCH("less than 0.5 mm",'Model output'!V222)), ISNUMBER(SEARCH("less than 1.0 mm",'Model output'!V222)), ISNUMBER(SEARCH("noted very close",'Model output'!V222)), ISNUMBER(SEARCH("abut",'Model output'!V222)), ISNUMBER(SEARCH("not mentioned",'Model output'!V222)), ISNUMBER(SEARCH("Cannot be assessed",'Model output'!V222)), ISNUMBER(SEARCH("Lymphocyte invasion - present",'Model output'!V222))), "negative", "positive")</f>
        <v>negative</v>
      </c>
      <c r="AE223" s="35"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6" t="str">
        <f t="shared" si="40"/>
        <v>1b</v>
      </c>
      <c r="AG223" s="36" t="str">
        <f t="shared" si="41"/>
        <v>0</v>
      </c>
      <c r="AH223" s="36" t="str">
        <f t="shared" si="42"/>
        <v>0</v>
      </c>
      <c r="AI223" s="37" t="str">
        <f t="shared" si="43"/>
        <v>I</v>
      </c>
      <c r="AJ223" s="38" t="s">
        <v>709</v>
      </c>
      <c r="AK223" s="37" t="s">
        <v>940</v>
      </c>
      <c r="AL223" s="37" t="s">
        <v>941</v>
      </c>
      <c r="AM223" s="37" t="s">
        <v>944</v>
      </c>
      <c r="AN223" s="37" t="s">
        <v>64</v>
      </c>
      <c r="AO223" s="23">
        <f t="shared" ca="1" si="44"/>
        <v>1</v>
      </c>
      <c r="AP223" s="1">
        <f t="shared" si="45"/>
        <v>1</v>
      </c>
      <c r="AQ223" s="1">
        <f t="shared" si="46"/>
        <v>1</v>
      </c>
      <c r="AR223" s="1">
        <f t="shared" si="47"/>
        <v>1</v>
      </c>
      <c r="AS223" s="15">
        <f t="shared" si="48"/>
        <v>1</v>
      </c>
    </row>
    <row r="224" spans="1:45">
      <c r="A224" t="str">
        <f>'Model output'!A223</f>
        <v>TCGA-ET-A25L</v>
      </c>
      <c r="B224" s="33">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38"/>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output'!G223)),AND(ISNUMBER(SEARCH("2",'Model output'!G223)),NOT(ISNUMBER(SEARCH("1 of 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output'!H223="","negative",IF(OR(ISNUMBER(SEARCH("lymph node",'Model output'!H223)),ISNUMBER(SEARCH("gland",'Model output'!H223)),ISNUMBER(SEARCH("lobe",'Model output'!H223)),ISNUMBER(SEARCH("isthmus",'Model output'!H223)),ISNUMBER(SEARCH("mediastinum",'Model output'!H223)),ISNUMBER(SEARCH("Not mentioned",'Model output'!H223)), ISNUMBER(SEARCH("Not applicable",'Model output'!H223)), ISNUMBER(SEARCH("paratracheal",'Model output'!H223)),ISNUMBER(SEARCH("fibroadipose tissue",'Model output'!H223)),ISNUMBER(SEARCH("thyroid node",'Model output'!H223)),ISNUMBER(SEARCH("skeletal muscle",'Model output'!H223)),ISNUMBER(SEARCH("right",'Model output'!H223)),ISNUMBER(SEARCH("left",'Model output'!H223)),ISNUMBER(SEARCH("Not specified",'Model output'!H223))),"negative","positive"))</f>
        <v>negative</v>
      </c>
      <c r="I224">
        <f>IF(OR('Model output'!I223="",'Model output'!I223="Not answered",'Model output'!I223="Not mentioned"),"",IF(ISNUMBER('Model output'!I223),'Model output'!I223,1))</f>
        <v>12</v>
      </c>
      <c r="J224">
        <f>IF(OR('Model output'!J223="",'Model output'!J223="Not answered",'Model output'!J223="Not mentioned"),"",IF(AND(ISNUMBER('Model output'!J223),'Model output'!J223&lt;=I224),'Model output'!J223,IF(AND(ISNUMBER('Model output'!J223), 'Model output'!J223&gt;=DATE(2024,1,1)), MIN(DAY('Model output'!J223), MONTH('Model output'!J223), YEAR('Model output'!J223)), IF(ISNUMBER(SEARCH("0/",'Model output'!J223)),0,IF(ISNUMBER(SEARCH("/",'Model output'!J223)), VALUE(LEFT('Model output'!J223, SEARCH("/",'Model output'!J223)-1)),1)))))</f>
        <v>1</v>
      </c>
      <c r="K224" t="str" cm="1">
        <f t="array" ref="K224">IF(COUNT(FIND({0,1,2,3,4,5,6,7,8,9},'Model output'!K223))&gt;0,'Model output'!K223,"")</f>
        <v/>
      </c>
      <c r="L224" s="8" t="str">
        <f t="shared" si="37"/>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v>
      </c>
      <c r="O224" t="str">
        <f>IF('Model output'!M223="","",'Model output'!M223)</f>
        <v>with focal tall cell features</v>
      </c>
      <c r="P224" t="str">
        <f>IF('Model output'!N223="","",'Model output'!N223)</f>
        <v>3.0 cm</v>
      </c>
      <c r="Q224" t="str">
        <f t="shared" si="39"/>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 ""))</f>
        <v>Minimal extrathyroidal extension into left inferior pole parathyroid gland</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7" t="str">
        <f>IF('Model output'!S223="","",'Model output'!S223)</f>
        <v>Present (minimal extrathyroidal extension into left inferior pole parathyroid gland)</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1" t="str">
        <f>IF(OR('Model output'!V223="", 'Model output'!V223="No", AND(ISERROR(SEARCH("Positive",'Model output'!V223)), ISNUMBER(SEARCH("Negative",'Model output'!V223))), AND(ISNUMBER(SEARCH("Uninvolved",'Model output'!V223)),NOT(ISNUMBER(SEARCH("margins involved",'Model output'!V223)))), ISNUMBER(SEARCH("not involved",'Model output'!V223)), ISNUMBER(SEARCH("None",'Model output'!V223)), ISNUMBER(SEARCH("Free",'Model output'!V223)), ISNUMBER(SEARCH("1 mm",'Model output'!V223)), ISNUMBER(SEARCH("0.1 CM",'Model output'!V223)), ISNUMBER(SEARCH("less than 0.2 mm",'Model output'!V223)), ISNUMBER(SEARCH("less than 0.5 mm",'Model output'!V223)), ISNUMBER(SEARCH("less than 1.0 mm",'Model output'!V223)), ISNUMBER(SEARCH("noted very close",'Model output'!V223)), ISNUMBER(SEARCH("abut",'Model output'!V223)), ISNUMBER(SEARCH("not mentioned",'Model output'!V223)), ISNUMBER(SEARCH("Cannot be assessed",'Model output'!V223)), ISNUMBER(SEARCH("Lymphocyte invasion - present",'Model output'!V223))), "negative", "positive")</f>
        <v>positive</v>
      </c>
      <c r="AE224" s="35"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6" t="str">
        <f t="shared" si="40"/>
        <v>2</v>
      </c>
      <c r="AG224" s="36" t="str">
        <f t="shared" si="41"/>
        <v>1b</v>
      </c>
      <c r="AH224" s="36" t="str">
        <f t="shared" si="42"/>
        <v>0</v>
      </c>
      <c r="AI224" s="37" t="str">
        <f t="shared" si="43"/>
        <v>I</v>
      </c>
      <c r="AJ224" s="38" t="s">
        <v>707</v>
      </c>
      <c r="AK224" s="37" t="s">
        <v>943</v>
      </c>
      <c r="AL224" s="37" t="s">
        <v>940</v>
      </c>
      <c r="AM224" s="37" t="s">
        <v>944</v>
      </c>
      <c r="AN224" s="37" t="s">
        <v>64</v>
      </c>
      <c r="AO224" s="23">
        <f t="shared" si="44"/>
        <v>1</v>
      </c>
      <c r="AP224" s="1">
        <f t="shared" si="45"/>
        <v>1</v>
      </c>
      <c r="AQ224" s="1">
        <f t="shared" si="46"/>
        <v>1</v>
      </c>
      <c r="AR224" s="1">
        <f t="shared" si="47"/>
        <v>1</v>
      </c>
      <c r="AS224" s="15">
        <f t="shared" si="48"/>
        <v>1</v>
      </c>
    </row>
    <row r="225" spans="1:45">
      <c r="A225" t="str">
        <f>'Model output'!A224</f>
        <v>TCGA-ET-A25M</v>
      </c>
      <c r="B225" s="33">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49">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output'!G224)),AND(ISNUMBER(SEARCH("2",'Model output'!G224)),NOT(ISNUMBER(SEARCH("1 of 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
      </c>
      <c r="H225" t="str">
        <f>IF('Model output'!H224="","negative",IF(OR(ISNUMBER(SEARCH("lymph node",'Model output'!H224)),ISNUMBER(SEARCH("gland",'Model output'!H224)),ISNUMBER(SEARCH("lobe",'Model output'!H224)),ISNUMBER(SEARCH("isthmus",'Model output'!H224)),ISNUMBER(SEARCH("mediastinum",'Model output'!H224)),ISNUMBER(SEARCH("Not mentioned",'Model output'!H224)), ISNUMBER(SEARCH("Not applicable",'Model output'!H224)), ISNUMBER(SEARCH("paratracheal",'Model output'!H224)),ISNUMBER(SEARCH("fibroadipose tissue",'Model output'!H224)),ISNUMBER(SEARCH("thyroid node",'Model output'!H224)),ISNUMBER(SEARCH("skeletal muscle",'Model output'!H224)),ISNUMBER(SEARCH("right",'Model output'!H224)),ISNUMBER(SEARCH("left",'Model output'!H224)),ISNUMBER(SEARCH("Not specified",'Model output'!H224))),"negative","positive"))</f>
        <v>negative</v>
      </c>
      <c r="I225">
        <f>IF(OR('Model output'!I224="",'Model output'!I224="Not answered",'Model output'!I224="Not mentioned"),"",IF(ISNUMBER('Model output'!I224),'Model output'!I224,1))</f>
        <v>2</v>
      </c>
      <c r="J225">
        <f>IF(OR('Model output'!J224="",'Model output'!J224="Not answered",'Model output'!J224="Not mentioned"),"",IF(AND(ISNUMBER('Model output'!J224),'Model output'!J224&lt;=I225),'Model output'!J224,IF(AND(ISNUMBER('Model output'!J224), 'Model output'!J224&gt;=DATE(2024,1,1)), MIN(DAY('Model output'!J224), MONTH('Model output'!J224), YEAR('Model output'!J224)), IF(ISNUMBER(SEARCH("0/",'Model output'!J224)),0,IF(ISNUMBER(SEARCH("/",'Model output'!J224)), VALUE(LEFT('Model output'!J224, SEARCH("/",'Model output'!J224)-1)),1)))))</f>
        <v>1</v>
      </c>
      <c r="K225" t="str" cm="1">
        <f t="array" ref="K225">IF(COUNT(FIND({0,1,2,3,4,5,6,7,8,9},'Model output'!K224))&gt;0,'Model output'!K224,"")</f>
        <v/>
      </c>
      <c r="L225" s="8" t="str">
        <f t="shared" si="37"/>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si="39"/>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 ""))</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s="17" t="str">
        <f>IF('Model output'!S224="","",'Model output'!S224)</f>
        <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1" t="str">
        <f>IF(OR('Model output'!V224="", 'Model output'!V224="No", AND(ISERROR(SEARCH("Positive",'Model output'!V224)), ISNUMBER(SEARCH("Negative",'Model output'!V224))), AND(ISNUMBER(SEARCH("Uninvolved",'Model output'!V224)),NOT(ISNUMBER(SEARCH("margins involved",'Model output'!V224)))), ISNUMBER(SEARCH("not involved",'Model output'!V224)), ISNUMBER(SEARCH("None",'Model output'!V224)), ISNUMBER(SEARCH("Free",'Model output'!V224)), ISNUMBER(SEARCH("1 mm",'Model output'!V224)), ISNUMBER(SEARCH("0.1 CM",'Model output'!V224)), ISNUMBER(SEARCH("less than 0.2 mm",'Model output'!V224)), ISNUMBER(SEARCH("less than 0.5 mm",'Model output'!V224)), ISNUMBER(SEARCH("less than 1.0 mm",'Model output'!V224)), ISNUMBER(SEARCH("noted very close",'Model output'!V224)), ISNUMBER(SEARCH("abut",'Model output'!V224)), ISNUMBER(SEARCH("not mentioned",'Model output'!V224)), ISNUMBER(SEARCH("Cannot be assessed",'Model output'!V224)), ISNUMBER(SEARCH("Lymphocyte invasion - present",'Model output'!V224))), "negative", "positive")</f>
        <v>negative</v>
      </c>
      <c r="AE225" s="35"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6" t="str">
        <f t="shared" si="40"/>
        <v>2</v>
      </c>
      <c r="AG225" s="36" t="str">
        <f t="shared" si="41"/>
        <v>1a</v>
      </c>
      <c r="AH225" s="36" t="str">
        <f t="shared" si="42"/>
        <v>0</v>
      </c>
      <c r="AI225" s="37" t="str">
        <f t="shared" si="43"/>
        <v>I</v>
      </c>
      <c r="AJ225" s="38" t="s">
        <v>709</v>
      </c>
      <c r="AK225" s="37" t="s">
        <v>943</v>
      </c>
      <c r="AL225" s="37" t="s">
        <v>615</v>
      </c>
      <c r="AM225" s="37" t="s">
        <v>944</v>
      </c>
      <c r="AN225" s="37" t="s">
        <v>64</v>
      </c>
      <c r="AO225" s="23">
        <f t="shared" ca="1" si="44"/>
        <v>1</v>
      </c>
      <c r="AP225" s="1">
        <f t="shared" si="45"/>
        <v>1</v>
      </c>
      <c r="AQ225" s="1">
        <f t="shared" si="46"/>
        <v>1</v>
      </c>
      <c r="AR225" s="1">
        <f t="shared" si="47"/>
        <v>1</v>
      </c>
      <c r="AS225" s="15">
        <f t="shared" si="48"/>
        <v>1</v>
      </c>
    </row>
    <row r="226" spans="1:45">
      <c r="A226" t="str">
        <f>'Model output'!A225</f>
        <v>TCGA-ET-A25R</v>
      </c>
      <c r="B226" s="33">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9"/>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output'!G225)),AND(ISNUMBER(SEARCH("2",'Model output'!G225)),NOT(ISNUMBER(SEARCH("1 of 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output'!H225="","negative",IF(OR(ISNUMBER(SEARCH("lymph node",'Model output'!H225)),ISNUMBER(SEARCH("gland",'Model output'!H225)),ISNUMBER(SEARCH("lobe",'Model output'!H225)),ISNUMBER(SEARCH("isthmus",'Model output'!H225)),ISNUMBER(SEARCH("mediastinum",'Model output'!H225)),ISNUMBER(SEARCH("Not mentioned",'Model output'!H225)), ISNUMBER(SEARCH("Not applicable",'Model output'!H225)), ISNUMBER(SEARCH("paratracheal",'Model output'!H225)),ISNUMBER(SEARCH("fibroadipose tissue",'Model output'!H225)),ISNUMBER(SEARCH("thyroid node",'Model output'!H225)),ISNUMBER(SEARCH("skeletal muscle",'Model output'!H225)),ISNUMBER(SEARCH("right",'Model output'!H225)),ISNUMBER(SEARCH("left",'Model output'!H225)),ISNUMBER(SEARCH("Not specified",'Model output'!H225))),"negative","positive"))</f>
        <v>negative</v>
      </c>
      <c r="I226">
        <f>IF(OR('Model output'!I225="",'Model output'!I225="Not answered",'Model output'!I225="Not mentioned"),"",IF(ISNUMBER('Model output'!I225),'Model output'!I225,1))</f>
        <v>0</v>
      </c>
      <c r="J226">
        <f>IF(OR('Model output'!J225="",'Model output'!J225="Not answered",'Model output'!J225="Not mentioned"),"",IF(AND(ISNUMBER('Model output'!J225),'Model output'!J225&lt;=I226),'Model output'!J225,IF(AND(ISNUMBER('Model output'!J225), 'Model output'!J225&gt;=DATE(2024,1,1)), MIN(DAY('Model output'!J225), MONTH('Model output'!J225), YEAR('Model output'!J225)), IF(ISNUMBER(SEARCH("0/",'Model output'!J225)),0,IF(ISNUMBER(SEARCH("/",'Model output'!J225)), VALUE(LEFT('Model output'!J225, SEARCH("/",'Model output'!J225)-1)),1)))))</f>
        <v>0</v>
      </c>
      <c r="K226" t="str" cm="1">
        <f t="array" ref="K226">IF(COUNT(FIND({0,1,2,3,4,5,6,7,8,9},'Model output'!K225))&gt;0,'Model output'!K225,"")</f>
        <v/>
      </c>
      <c r="L226" s="8" t="str">
        <f t="shared" si="37"/>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39"/>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 ""))</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7" t="str">
        <f>IF('Model output'!S225="","",'Model output'!S225)</f>
        <v>Tumor with minimal extrathyroidal extension.</v>
      </c>
      <c r="Y226" t="str">
        <f>IF(OR('Model output'!S225="",ISNUMBER(SEARCH("Absent",'Model output'!S225)),ISNUMBER(SEARCH("Not identified",'Model output'!S225)),AND(ISNUMBER(SEARCH("No",'Model output'!S225)),NOT(ISNUMBER(SEARCH("carcinoma",'Model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1" t="str">
        <f>IF(OR('Model output'!V225="", 'Model output'!V225="No", AND(ISERROR(SEARCH("Positive",'Model output'!V225)), ISNUMBER(SEARCH("Negative",'Model output'!V225))), AND(ISNUMBER(SEARCH("Uninvolved",'Model output'!V225)),NOT(ISNUMBER(SEARCH("margins involved",'Model output'!V225)))), ISNUMBER(SEARCH("not involved",'Model output'!V225)), ISNUMBER(SEARCH("None",'Model output'!V225)), ISNUMBER(SEARCH("Free",'Model output'!V225)), ISNUMBER(SEARCH("1 mm",'Model output'!V225)), ISNUMBER(SEARCH("0.1 CM",'Model output'!V225)), ISNUMBER(SEARCH("less than 0.2 mm",'Model output'!V225)), ISNUMBER(SEARCH("less than 0.5 mm",'Model output'!V225)), ISNUMBER(SEARCH("less than 1.0 mm",'Model output'!V225)), ISNUMBER(SEARCH("noted very close",'Model output'!V225)), ISNUMBER(SEARCH("abut",'Model output'!V225)), ISNUMBER(SEARCH("not mentioned",'Model output'!V225)), ISNUMBER(SEARCH("Cannot be assessed",'Model output'!V225)), ISNUMBER(SEARCH("Lymphocyte invasion - present",'Model output'!V225))), "negative", "positive")</f>
        <v>negative</v>
      </c>
      <c r="AE226" s="35"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6" t="str">
        <f t="shared" si="40"/>
        <v>2</v>
      </c>
      <c r="AG226" s="36" t="str">
        <f t="shared" si="41"/>
        <v>0</v>
      </c>
      <c r="AH226" s="36" t="str">
        <f t="shared" si="42"/>
        <v>0</v>
      </c>
      <c r="AI226" s="37" t="str">
        <f t="shared" si="43"/>
        <v>I</v>
      </c>
      <c r="AJ226" s="38" t="s">
        <v>710</v>
      </c>
      <c r="AK226" s="37" t="s">
        <v>943</v>
      </c>
      <c r="AL226" s="37" t="s">
        <v>944</v>
      </c>
      <c r="AM226" s="37" t="s">
        <v>944</v>
      </c>
      <c r="AN226" s="37" t="s">
        <v>64</v>
      </c>
      <c r="AO226" s="23">
        <f t="shared" ca="1" si="44"/>
        <v>1</v>
      </c>
      <c r="AP226" s="1">
        <f t="shared" si="45"/>
        <v>1</v>
      </c>
      <c r="AQ226" s="1">
        <f t="shared" si="46"/>
        <v>1</v>
      </c>
      <c r="AR226" s="1">
        <f t="shared" si="47"/>
        <v>1</v>
      </c>
      <c r="AS226" s="15">
        <f t="shared" si="48"/>
        <v>1</v>
      </c>
    </row>
    <row r="227" spans="1:45">
      <c r="A227" t="str">
        <f>'Model output'!A226</f>
        <v>TCGA-ET-A2MY</v>
      </c>
      <c r="B227" s="33">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9"/>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output'!G226)),AND(ISNUMBER(SEARCH("2",'Model output'!G226)),NOT(ISNUMBER(SEARCH("1 of 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output'!H226="","negative",IF(OR(ISNUMBER(SEARCH("lymph node",'Model output'!H226)),ISNUMBER(SEARCH("gland",'Model output'!H226)),ISNUMBER(SEARCH("lobe",'Model output'!H226)),ISNUMBER(SEARCH("isthmus",'Model output'!H226)),ISNUMBER(SEARCH("mediastinum",'Model output'!H226)),ISNUMBER(SEARCH("Not mentioned",'Model output'!H226)), ISNUMBER(SEARCH("Not applicable",'Model output'!H226)), ISNUMBER(SEARCH("paratracheal",'Model output'!H226)),ISNUMBER(SEARCH("fibroadipose tissue",'Model output'!H226)),ISNUMBER(SEARCH("thyroid node",'Model output'!H226)),ISNUMBER(SEARCH("skeletal muscle",'Model output'!H226)),ISNUMBER(SEARCH("right",'Model output'!H226)),ISNUMBER(SEARCH("left",'Model output'!H226)),ISNUMBER(SEARCH("Not specified",'Model output'!H226))),"negative","positive"))</f>
        <v>negative</v>
      </c>
      <c r="I227">
        <f>IF(OR('Model output'!I226="",'Model output'!I226="Not answered",'Model output'!I226="Not mentioned"),"",IF(ISNUMBER('Model output'!I226),'Model output'!I226,1))</f>
        <v>0</v>
      </c>
      <c r="J227">
        <f>IF(OR('Model output'!J226="",'Model output'!J226="Not answered",'Model output'!J226="Not mentioned"),"",IF(AND(ISNUMBER('Model output'!J226),'Model output'!J226&lt;=I227),'Model output'!J226,IF(AND(ISNUMBER('Model output'!J226), 'Model output'!J226&gt;=DATE(2024,1,1)), MIN(DAY('Model output'!J226), MONTH('Model output'!J226), YEAR('Model output'!J226)), IF(ISNUMBER(SEARCH("0/",'Model output'!J226)),0,IF(ISNUMBER(SEARCH("/",'Model output'!J226)), VALUE(LEFT('Model output'!J226, SEARCH("/",'Model output'!J226)-1)),1)))))</f>
        <v>0</v>
      </c>
      <c r="K227" t="str" cm="1">
        <f t="array" ref="K227">IF(COUNT(FIND({0,1,2,3,4,5,6,7,8,9},'Model output'!K226))&gt;0,'Model output'!K226,"")</f>
        <v/>
      </c>
      <c r="L227" s="8" t="str">
        <f t="shared" si="37"/>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39"/>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 ""))</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7"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1" t="str">
        <f>IF(OR('Model output'!V226="", 'Model output'!V226="No", AND(ISERROR(SEARCH("Positive",'Model output'!V226)), ISNUMBER(SEARCH("Negative",'Model output'!V226))), AND(ISNUMBER(SEARCH("Uninvolved",'Model output'!V226)),NOT(ISNUMBER(SEARCH("margins involved",'Model output'!V226)))), ISNUMBER(SEARCH("not involved",'Model output'!V226)), ISNUMBER(SEARCH("None",'Model output'!V226)), ISNUMBER(SEARCH("Free",'Model output'!V226)), ISNUMBER(SEARCH("1 mm",'Model output'!V226)), ISNUMBER(SEARCH("0.1 CM",'Model output'!V226)), ISNUMBER(SEARCH("less than 0.2 mm",'Model output'!V226)), ISNUMBER(SEARCH("less than 0.5 mm",'Model output'!V226)), ISNUMBER(SEARCH("less than 1.0 mm",'Model output'!V226)), ISNUMBER(SEARCH("noted very close",'Model output'!V226)), ISNUMBER(SEARCH("abut",'Model output'!V226)), ISNUMBER(SEARCH("not mentioned",'Model output'!V226)), ISNUMBER(SEARCH("Cannot be assessed",'Model output'!V226)), ISNUMBER(SEARCH("Lymphocyte invasion - present",'Model output'!V226))), "negative", "positive")</f>
        <v>negative</v>
      </c>
      <c r="AE227" s="35"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6" t="str">
        <f t="shared" si="40"/>
        <v>1b</v>
      </c>
      <c r="AG227" s="36" t="str">
        <f t="shared" si="41"/>
        <v>0</v>
      </c>
      <c r="AH227" s="36" t="str">
        <f t="shared" si="42"/>
        <v>0</v>
      </c>
      <c r="AI227" s="37" t="str">
        <f t="shared" si="43"/>
        <v>I</v>
      </c>
      <c r="AJ227" s="38" t="s">
        <v>710</v>
      </c>
      <c r="AK227" s="37" t="s">
        <v>940</v>
      </c>
      <c r="AL227" s="37" t="s">
        <v>944</v>
      </c>
      <c r="AM227" s="37" t="s">
        <v>944</v>
      </c>
      <c r="AN227" s="37" t="s">
        <v>64</v>
      </c>
      <c r="AO227" s="23">
        <f t="shared" ca="1" si="44"/>
        <v>1</v>
      </c>
      <c r="AP227" s="1">
        <f t="shared" si="45"/>
        <v>1</v>
      </c>
      <c r="AQ227" s="1">
        <f t="shared" si="46"/>
        <v>1</v>
      </c>
      <c r="AR227" s="1">
        <f t="shared" si="47"/>
        <v>1</v>
      </c>
      <c r="AS227" s="15">
        <f t="shared" si="48"/>
        <v>1</v>
      </c>
    </row>
    <row r="228" spans="1:45">
      <c r="A228" t="str">
        <f>'Model output'!A227</f>
        <v>TCGA-ET-A2MZ</v>
      </c>
      <c r="B228" s="33">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0</v>
      </c>
      <c r="F228" t="str">
        <f t="shared" si="49"/>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output'!G227)),AND(ISNUMBER(SEARCH("2",'Model output'!G227)),NOT(ISNUMBER(SEARCH("1 of 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output'!H227="","negative",IF(OR(ISNUMBER(SEARCH("lymph node",'Model output'!H227)),ISNUMBER(SEARCH("gland",'Model output'!H227)),ISNUMBER(SEARCH("lobe",'Model output'!H227)),ISNUMBER(SEARCH("isthmus",'Model output'!H227)),ISNUMBER(SEARCH("mediastinum",'Model output'!H227)),ISNUMBER(SEARCH("Not mentioned",'Model output'!H227)), ISNUMBER(SEARCH("Not applicable",'Model output'!H227)), ISNUMBER(SEARCH("paratracheal",'Model output'!H227)),ISNUMBER(SEARCH("fibroadipose tissue",'Model output'!H227)),ISNUMBER(SEARCH("thyroid node",'Model output'!H227)),ISNUMBER(SEARCH("skeletal muscle",'Model output'!H227)),ISNUMBER(SEARCH("right",'Model output'!H227)),ISNUMBER(SEARCH("left",'Model output'!H227)),ISNUMBER(SEARCH("Not specified",'Model output'!H227))),"negative","positive"))</f>
        <v>negative</v>
      </c>
      <c r="I228">
        <f>IF(OR('Model output'!I227="",'Model output'!I227="Not answered",'Model output'!I227="Not mentioned"),"",IF(ISNUMBER('Model output'!I227),'Model output'!I227,1))</f>
        <v>6</v>
      </c>
      <c r="J228">
        <f>IF(OR('Model output'!J227="",'Model output'!J227="Not answered",'Model output'!J227="Not mentioned"),"",IF(AND(ISNUMBER('Model output'!J227),'Model output'!J227&lt;=I228),'Model output'!J227,IF(AND(ISNUMBER('Model output'!J227), 'Model output'!J227&gt;=DATE(2024,1,1)), MIN(DAY('Model output'!J227), MONTH('Model output'!J227), YEAR('Model output'!J227)), IF(ISNUMBER(SEARCH("0/",'Model output'!J227)),0,IF(ISNUMBER(SEARCH("/",'Model output'!J227)), VALUE(LEFT('Model output'!J227, SEARCH("/",'Model output'!J227)-1)),1)))))</f>
        <v>0</v>
      </c>
      <c r="K228" t="str" cm="1">
        <f t="array" ref="K228">IF(COUNT(FIND({0,1,2,3,4,5,6,7,8,9},'Model output'!K227))&gt;0,'Model output'!K227,"")</f>
        <v/>
      </c>
      <c r="L228" s="8" t="str">
        <f t="shared" si="37"/>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39"/>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 ""))</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7" t="str">
        <f>IF('Model output'!S227="","",'Model output'!S227)</f>
        <v>Not identified</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1" t="str">
        <f>IF(OR('Model output'!V227="", 'Model output'!V227="No", AND(ISERROR(SEARCH("Positive",'Model output'!V227)), ISNUMBER(SEARCH("Negative",'Model output'!V227))), AND(ISNUMBER(SEARCH("Uninvolved",'Model output'!V227)),NOT(ISNUMBER(SEARCH("margins involved",'Model output'!V227)))), ISNUMBER(SEARCH("not involved",'Model output'!V227)), ISNUMBER(SEARCH("None",'Model output'!V227)), ISNUMBER(SEARCH("Free",'Model output'!V227)), ISNUMBER(SEARCH("1 mm",'Model output'!V227)), ISNUMBER(SEARCH("0.1 CM",'Model output'!V227)), ISNUMBER(SEARCH("less than 0.2 mm",'Model output'!V227)), ISNUMBER(SEARCH("less than 0.5 mm",'Model output'!V227)), ISNUMBER(SEARCH("less than 1.0 mm",'Model output'!V227)), ISNUMBER(SEARCH("noted very close",'Model output'!V227)), ISNUMBER(SEARCH("abut",'Model output'!V227)), ISNUMBER(SEARCH("not mentioned",'Model output'!V227)), ISNUMBER(SEARCH("Cannot be assessed",'Model output'!V227)), ISNUMBER(SEARCH("Lymphocyte invasion - present",'Model output'!V227))), "negative", "positive")</f>
        <v>negative</v>
      </c>
      <c r="AE228" s="35"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6" t="str">
        <f t="shared" si="40"/>
        <v>1b</v>
      </c>
      <c r="AG228" s="36" t="str">
        <f t="shared" si="41"/>
        <v>0</v>
      </c>
      <c r="AH228" s="36" t="str">
        <f t="shared" si="42"/>
        <v>0</v>
      </c>
      <c r="AI228" s="37" t="str">
        <f t="shared" si="43"/>
        <v>I</v>
      </c>
      <c r="AJ228" s="38" t="s">
        <v>709</v>
      </c>
      <c r="AK228" s="37" t="s">
        <v>940</v>
      </c>
      <c r="AL228" s="37" t="s">
        <v>941</v>
      </c>
      <c r="AM228" s="37" t="s">
        <v>944</v>
      </c>
      <c r="AN228" s="37" t="s">
        <v>64</v>
      </c>
      <c r="AO228" s="23">
        <f t="shared" ca="1" si="44"/>
        <v>1</v>
      </c>
      <c r="AP228" s="1">
        <f t="shared" si="45"/>
        <v>1</v>
      </c>
      <c r="AQ228" s="1">
        <f t="shared" si="46"/>
        <v>1</v>
      </c>
      <c r="AR228" s="1">
        <f t="shared" si="47"/>
        <v>1</v>
      </c>
      <c r="AS228" s="15">
        <f t="shared" si="48"/>
        <v>1</v>
      </c>
    </row>
    <row r="229" spans="1:45">
      <c r="A229" t="str">
        <f>'Model output'!A228</f>
        <v>TCGA-ET-A2N0</v>
      </c>
      <c r="B229" s="33">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9"/>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output'!G228)),AND(ISNUMBER(SEARCH("2",'Model output'!G228)),NOT(ISNUMBER(SEARCH("1 of 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
      </c>
      <c r="H229" t="str">
        <f>IF('Model output'!H228="","negative",IF(OR(ISNUMBER(SEARCH("lymph node",'Model output'!H228)),ISNUMBER(SEARCH("gland",'Model output'!H228)),ISNUMBER(SEARCH("lobe",'Model output'!H228)),ISNUMBER(SEARCH("isthmus",'Model output'!H228)),ISNUMBER(SEARCH("mediastinum",'Model output'!H228)),ISNUMBER(SEARCH("Not mentioned",'Model output'!H228)), ISNUMBER(SEARCH("Not applicable",'Model output'!H228)), ISNUMBER(SEARCH("paratracheal",'Model output'!H228)),ISNUMBER(SEARCH("fibroadipose tissue",'Model output'!H228)),ISNUMBER(SEARCH("thyroid node",'Model output'!H228)),ISNUMBER(SEARCH("skeletal muscle",'Model output'!H228)),ISNUMBER(SEARCH("right",'Model output'!H228)),ISNUMBER(SEARCH("left",'Model output'!H228)),ISNUMBER(SEARCH("Not specified",'Model output'!H228))),"negative","positive"))</f>
        <v>negative</v>
      </c>
      <c r="I229">
        <f>IF(OR('Model output'!I228="",'Model output'!I228="Not answered",'Model output'!I228="Not mentioned"),"",IF(ISNUMBER('Model output'!I228),'Model output'!I228,1))</f>
        <v>27</v>
      </c>
      <c r="J229">
        <f>IF(OR('Model output'!J228="",'Model output'!J228="Not answered",'Model output'!J228="Not mentioned"),"",IF(AND(ISNUMBER('Model output'!J228),'Model output'!J228&lt;=I229),'Model output'!J228,IF(AND(ISNUMBER('Model output'!J228), 'Model output'!J228&gt;=DATE(2024,1,1)), MIN(DAY('Model output'!J228), MONTH('Model output'!J228), YEAR('Model output'!J228)), IF(ISNUMBER(SEARCH("0/",'Model output'!J228)),0,IF(ISNUMBER(SEARCH("/",'Model output'!J228)), VALUE(LEFT('Model output'!J228, SEARCH("/",'Model output'!J228)-1)),1)))))</f>
        <v>20</v>
      </c>
      <c r="K229" t="str" cm="1">
        <f t="array" ref="K229">IF(COUNT(FIND({0,1,2,3,4,5,6,7,8,9},'Model output'!K228))&gt;0,'Model output'!K228,"")</f>
        <v/>
      </c>
      <c r="L229" s="8" t="str">
        <f t="shared" si="37"/>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39"/>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 ""))</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7" t="str">
        <f>IF('Model output'!S228="","",'Model output'!S228)</f>
        <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1" t="str">
        <f>IF(OR('Model output'!V228="", 'Model output'!V228="No", AND(ISERROR(SEARCH("Positive",'Model output'!V228)), ISNUMBER(SEARCH("Negative",'Model output'!V228))), AND(ISNUMBER(SEARCH("Uninvolved",'Model output'!V228)),NOT(ISNUMBER(SEARCH("margins involved",'Model output'!V228)))), ISNUMBER(SEARCH("not involved",'Model output'!V228)), ISNUMBER(SEARCH("None",'Model output'!V228)), ISNUMBER(SEARCH("Free",'Model output'!V228)), ISNUMBER(SEARCH("1 mm",'Model output'!V228)), ISNUMBER(SEARCH("0.1 CM",'Model output'!V228)), ISNUMBER(SEARCH("less than 0.2 mm",'Model output'!V228)), ISNUMBER(SEARCH("less than 0.5 mm",'Model output'!V228)), ISNUMBER(SEARCH("less than 1.0 mm",'Model output'!V228)), ISNUMBER(SEARCH("noted very close",'Model output'!V228)), ISNUMBER(SEARCH("abut",'Model output'!V228)), ISNUMBER(SEARCH("not mentioned",'Model output'!V228)), ISNUMBER(SEARCH("Cannot be assessed",'Model output'!V228)), ISNUMBER(SEARCH("Lymphocyte invasion - present",'Model output'!V228))), "negative", "positive")</f>
        <v>negative</v>
      </c>
      <c r="AE229" s="35"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6" t="str">
        <f t="shared" si="40"/>
        <v>1b</v>
      </c>
      <c r="AG229" s="36" t="str">
        <f t="shared" si="41"/>
        <v>1a</v>
      </c>
      <c r="AH229" s="36" t="str">
        <f t="shared" si="42"/>
        <v>0</v>
      </c>
      <c r="AI229" s="37" t="str">
        <f t="shared" si="43"/>
        <v>I</v>
      </c>
      <c r="AJ229" s="38" t="s">
        <v>710</v>
      </c>
      <c r="AK229" s="37" t="s">
        <v>940</v>
      </c>
      <c r="AL229" s="37" t="s">
        <v>615</v>
      </c>
      <c r="AM229" s="37" t="s">
        <v>944</v>
      </c>
      <c r="AN229" s="37" t="s">
        <v>64</v>
      </c>
      <c r="AO229" s="23">
        <f t="shared" ca="1" si="44"/>
        <v>1</v>
      </c>
      <c r="AP229" s="1">
        <f t="shared" si="45"/>
        <v>1</v>
      </c>
      <c r="AQ229" s="1">
        <f t="shared" si="46"/>
        <v>1</v>
      </c>
      <c r="AR229" s="1">
        <f t="shared" si="47"/>
        <v>1</v>
      </c>
      <c r="AS229" s="15">
        <f t="shared" si="48"/>
        <v>1</v>
      </c>
    </row>
    <row r="230" spans="1:45">
      <c r="A230" t="str">
        <f>'Model output'!A229</f>
        <v>TCGA-ET-A2N1</v>
      </c>
      <c r="B230" s="33">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9"/>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output'!G229)),AND(ISNUMBER(SEARCH("2",'Model output'!G229)),NOT(ISNUMBER(SEARCH("1 of 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
      </c>
      <c r="H230" t="str">
        <f>IF('Model output'!H229="","negative",IF(OR(ISNUMBER(SEARCH("lymph node",'Model output'!H229)),ISNUMBER(SEARCH("gland",'Model output'!H229)),ISNUMBER(SEARCH("lobe",'Model output'!H229)),ISNUMBER(SEARCH("isthmus",'Model output'!H229)),ISNUMBER(SEARCH("mediastinum",'Model output'!H229)),ISNUMBER(SEARCH("Not mentioned",'Model output'!H229)), ISNUMBER(SEARCH("Not applicable",'Model output'!H229)), ISNUMBER(SEARCH("paratracheal",'Model output'!H229)),ISNUMBER(SEARCH("fibroadipose tissue",'Model output'!H229)),ISNUMBER(SEARCH("thyroid node",'Model output'!H229)),ISNUMBER(SEARCH("skeletal muscle",'Model output'!H229)),ISNUMBER(SEARCH("right",'Model output'!H229)),ISNUMBER(SEARCH("left",'Model output'!H229)),ISNUMBER(SEARCH("Not specified",'Model output'!H229))),"negative","positive"))</f>
        <v>negative</v>
      </c>
      <c r="I230">
        <f>IF(OR('Model output'!I229="",'Model output'!I229="Not answered",'Model output'!I229="Not mentioned"),"",IF(ISNUMBER('Model output'!I229),'Model output'!I229,1))</f>
        <v>7</v>
      </c>
      <c r="J230">
        <f>IF(OR('Model output'!J229="",'Model output'!J229="Not answered",'Model output'!J229="Not mentioned"),"",IF(AND(ISNUMBER('Model output'!J229),'Model output'!J229&lt;=I230),'Model output'!J229,IF(AND(ISNUMBER('Model output'!J229), 'Model output'!J229&gt;=DATE(2024,1,1)), MIN(DAY('Model output'!J229), MONTH('Model output'!J229), YEAR('Model output'!J229)), IF(ISNUMBER(SEARCH("0/",'Model output'!J229)),0,IF(ISNUMBER(SEARCH("/",'Model output'!J229)), VALUE(LEFT('Model output'!J229, SEARCH("/",'Model output'!J229)-1)),1)))))</f>
        <v>6</v>
      </c>
      <c r="K230" t="str" cm="1">
        <f t="array" ref="K230">IF(COUNT(FIND({0,1,2,3,4,5,6,7,8,9},'Model output'!K229))&gt;0,'Model output'!K229,"")</f>
        <v/>
      </c>
      <c r="L230" s="8" t="str">
        <f t="shared" si="37"/>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39"/>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f>IF('Model output'!O229="","",'Model output'!O229)</f>
        <v>2</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 ""))</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7" t="str">
        <f>IF('Model output'!S229="","",'Model output'!S229)</f>
        <v>Present</v>
      </c>
      <c r="Y230" t="str">
        <f>IF(OR('Model output'!S229="",ISNUMBER(SEARCH("Absent",'Model output'!S229)),ISNUMBER(SEARCH("Not identified",'Model output'!S229)),AND(ISNUMBER(SEARCH("No",'Model output'!S229)),NOT(ISNUMBER(SEARCH("carcinoma",'Model output'!S229)))),ISNUMBER(SEARCH("negative",'Model output'!S229))),"negative",IF(Z230="positive","gETE", "positive"))</f>
        <v>positive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1" t="str">
        <f>IF(OR('Model output'!V229="", 'Model output'!V229="No", AND(ISERROR(SEARCH("Positive",'Model output'!V229)), ISNUMBER(SEARCH("Negative",'Model output'!V229))), AND(ISNUMBER(SEARCH("Uninvolved",'Model output'!V229)),NOT(ISNUMBER(SEARCH("margins involved",'Model output'!V229)))), ISNUMBER(SEARCH("not involved",'Model output'!V229)), ISNUMBER(SEARCH("None",'Model output'!V229)), ISNUMBER(SEARCH("Free",'Model output'!V229)), ISNUMBER(SEARCH("1 mm",'Model output'!V229)), ISNUMBER(SEARCH("0.1 CM",'Model output'!V229)), ISNUMBER(SEARCH("less than 0.2 mm",'Model output'!V229)), ISNUMBER(SEARCH("less than 0.5 mm",'Model output'!V229)), ISNUMBER(SEARCH("less than 1.0 mm",'Model output'!V229)), ISNUMBER(SEARCH("noted very close",'Model output'!V229)), ISNUMBER(SEARCH("abut",'Model output'!V229)), ISNUMBER(SEARCH("not mentioned",'Model output'!V229)), ISNUMBER(SEARCH("Cannot be assessed",'Model output'!V229)), ISNUMBER(SEARCH("Lymphocyte invasion - present",'Model output'!V229))), "negative", "positive")</f>
        <v>positive</v>
      </c>
      <c r="AE230" s="35"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6" t="str">
        <f t="shared" si="40"/>
        <v>2</v>
      </c>
      <c r="AG230" s="36" t="str">
        <f t="shared" si="41"/>
        <v>1a</v>
      </c>
      <c r="AH230" s="36" t="str">
        <f t="shared" si="42"/>
        <v>0</v>
      </c>
      <c r="AI230" s="37" t="str">
        <f t="shared" si="43"/>
        <v>I</v>
      </c>
      <c r="AJ230" s="38" t="s">
        <v>707</v>
      </c>
      <c r="AK230" s="37" t="s">
        <v>943</v>
      </c>
      <c r="AL230" s="37" t="s">
        <v>615</v>
      </c>
      <c r="AM230" s="37" t="s">
        <v>944</v>
      </c>
      <c r="AN230" s="37" t="s">
        <v>64</v>
      </c>
      <c r="AO230" s="23">
        <f t="shared" si="44"/>
        <v>1</v>
      </c>
      <c r="AP230" s="1">
        <f t="shared" si="45"/>
        <v>1</v>
      </c>
      <c r="AQ230" s="1">
        <f t="shared" si="46"/>
        <v>1</v>
      </c>
      <c r="AR230" s="1">
        <f t="shared" si="47"/>
        <v>1</v>
      </c>
      <c r="AS230" s="15">
        <f t="shared" si="48"/>
        <v>1</v>
      </c>
    </row>
    <row r="231" spans="1:45">
      <c r="A231" t="str">
        <f>'Model output'!A230</f>
        <v>TCGA-ET-A3BO</v>
      </c>
      <c r="B231" s="33">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9"/>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output'!G230)),AND(ISNUMBER(SEARCH("2",'Model output'!G230)),NOT(ISNUMBER(SEARCH("1 of 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output'!H230="","negative",IF(OR(ISNUMBER(SEARCH("lymph node",'Model output'!H230)),ISNUMBER(SEARCH("gland",'Model output'!H230)),ISNUMBER(SEARCH("lobe",'Model output'!H230)),ISNUMBER(SEARCH("isthmus",'Model output'!H230)),ISNUMBER(SEARCH("mediastinum",'Model output'!H230)),ISNUMBER(SEARCH("Not mentioned",'Model output'!H230)), ISNUMBER(SEARCH("Not applicable",'Model output'!H230)), ISNUMBER(SEARCH("paratracheal",'Model output'!H230)),ISNUMBER(SEARCH("fibroadipose tissue",'Model output'!H230)),ISNUMBER(SEARCH("thyroid node",'Model output'!H230)),ISNUMBER(SEARCH("skeletal muscle",'Model output'!H230)),ISNUMBER(SEARCH("right",'Model output'!H230)),ISNUMBER(SEARCH("left",'Model output'!H230)),ISNUMBER(SEARCH("Not specified",'Model output'!H230))),"negative","positive"))</f>
        <v>negative</v>
      </c>
      <c r="I231">
        <f>IF(OR('Model output'!I230="",'Model output'!I230="Not answered",'Model output'!I230="Not mentioned"),"",IF(ISNUMBER('Model output'!I230),'Model output'!I230,1))</f>
        <v>10</v>
      </c>
      <c r="J231">
        <f>IF(OR('Model output'!J230="",'Model output'!J230="Not answered",'Model output'!J230="Not mentioned"),"",IF(AND(ISNUMBER('Model output'!J230),'Model output'!J230&lt;=I231),'Model output'!J230,IF(AND(ISNUMBER('Model output'!J230), 'Model output'!J230&gt;=DATE(2024,1,1)), MIN(DAY('Model output'!J230), MONTH('Model output'!J230), YEAR('Model output'!J230)), IF(ISNUMBER(SEARCH("0/",'Model output'!J230)),0,IF(ISNUMBER(SEARCH("/",'Model output'!J230)), VALUE(LEFT('Model output'!J230, SEARCH("/",'Model output'!J230)-1)),1)))))</f>
        <v>2</v>
      </c>
      <c r="K231" t="str" cm="1">
        <f t="array" ref="K231">IF(COUNT(FIND({0,1,2,3,4,5,6,7,8,9},'Model output'!K230))&gt;0,'Model output'!K230,"")</f>
        <v/>
      </c>
      <c r="L231" s="8" t="str">
        <f t="shared" si="37"/>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 with tall cell features</v>
      </c>
      <c r="O231" t="str">
        <f>IF('Model output'!M230="","",'Model output'!M230)</f>
        <v/>
      </c>
      <c r="P231" t="str">
        <f>IF('Model output'!N230="","",'Model output'!N230)</f>
        <v>2.5 cm (left lobe)</v>
      </c>
      <c r="Q231" t="str">
        <f t="shared" si="39"/>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3</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 ""))</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s="17" t="str">
        <f>IF('Model output'!S230="","",'Model output'!S230)</f>
        <v>Minimal extrathyroidal extension</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1" t="str">
        <f>IF(OR('Model output'!V230="", 'Model output'!V230="No", AND(ISERROR(SEARCH("Positive",'Model output'!V230)), ISNUMBER(SEARCH("Negative",'Model output'!V230))), AND(ISNUMBER(SEARCH("Uninvolved",'Model output'!V230)),NOT(ISNUMBER(SEARCH("margins involved",'Model output'!V230)))), ISNUMBER(SEARCH("not involved",'Model output'!V230)), ISNUMBER(SEARCH("None",'Model output'!V230)), ISNUMBER(SEARCH("Free",'Model output'!V230)), ISNUMBER(SEARCH("1 mm",'Model output'!V230)), ISNUMBER(SEARCH("0.1 CM",'Model output'!V230)), ISNUMBER(SEARCH("less than 0.2 mm",'Model output'!V230)), ISNUMBER(SEARCH("less than 0.5 mm",'Model output'!V230)), ISNUMBER(SEARCH("less than 1.0 mm",'Model output'!V230)), ISNUMBER(SEARCH("noted very close",'Model output'!V230)), ISNUMBER(SEARCH("abut",'Model output'!V230)), ISNUMBER(SEARCH("not mentioned",'Model output'!V230)), ISNUMBER(SEARCH("Cannot be assessed",'Model output'!V230)), ISNUMBER(SEARCH("Lymphocyte invasion - present",'Model output'!V230))), "negative", "positive")</f>
        <v>positive</v>
      </c>
      <c r="AE231" s="35"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6" t="str">
        <f t="shared" si="40"/>
        <v>2</v>
      </c>
      <c r="AG231" s="36" t="str">
        <f t="shared" si="41"/>
        <v>1a</v>
      </c>
      <c r="AH231" s="36" t="str">
        <f t="shared" si="42"/>
        <v>0</v>
      </c>
      <c r="AI231" s="37" t="str">
        <f t="shared" si="43"/>
        <v>I</v>
      </c>
      <c r="AJ231" s="38" t="s">
        <v>707</v>
      </c>
      <c r="AK231" s="37" t="s">
        <v>943</v>
      </c>
      <c r="AL231" s="37" t="s">
        <v>615</v>
      </c>
      <c r="AM231" s="37" t="s">
        <v>944</v>
      </c>
      <c r="AN231" s="37" t="s">
        <v>64</v>
      </c>
      <c r="AO231" s="23">
        <f t="shared" si="44"/>
        <v>1</v>
      </c>
      <c r="AP231" s="1">
        <f t="shared" si="45"/>
        <v>1</v>
      </c>
      <c r="AQ231" s="1">
        <f t="shared" si="46"/>
        <v>1</v>
      </c>
      <c r="AR231" s="1">
        <f t="shared" si="47"/>
        <v>1</v>
      </c>
      <c r="AS231" s="15">
        <f t="shared" si="48"/>
        <v>1</v>
      </c>
    </row>
    <row r="232" spans="1:45">
      <c r="A232" t="str">
        <f>'Model output'!A231</f>
        <v>TCGA-ET-A3BS</v>
      </c>
      <c r="B232" s="33">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9"/>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output'!G231)),AND(ISNUMBER(SEARCH("2",'Model output'!G231)),NOT(ISNUMBER(SEARCH("1 of 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output'!H231="","negative",IF(OR(ISNUMBER(SEARCH("lymph node",'Model output'!H231)),ISNUMBER(SEARCH("gland",'Model output'!H231)),ISNUMBER(SEARCH("lobe",'Model output'!H231)),ISNUMBER(SEARCH("isthmus",'Model output'!H231)),ISNUMBER(SEARCH("mediastinum",'Model output'!H231)),ISNUMBER(SEARCH("Not mentioned",'Model output'!H231)), ISNUMBER(SEARCH("Not applicable",'Model output'!H231)), ISNUMBER(SEARCH("paratracheal",'Model output'!H231)),ISNUMBER(SEARCH("fibroadipose tissue",'Model output'!H231)),ISNUMBER(SEARCH("thyroid node",'Model output'!H231)),ISNUMBER(SEARCH("skeletal muscle",'Model output'!H231)),ISNUMBER(SEARCH("right",'Model output'!H231)),ISNUMBER(SEARCH("left",'Model output'!H231)),ISNUMBER(SEARCH("Not specified",'Model output'!H231))),"negative","positive"))</f>
        <v>negative</v>
      </c>
      <c r="I232">
        <f>IF(OR('Model output'!I231="",'Model output'!I231="Not answered",'Model output'!I231="Not mentioned"),"",IF(ISNUMBER('Model output'!I231),'Model output'!I231,1))</f>
        <v>17</v>
      </c>
      <c r="J232">
        <f>IF(OR('Model output'!J231="",'Model output'!J231="Not answered",'Model output'!J231="Not mentioned"),"",IF(AND(ISNUMBER('Model output'!J231),'Model output'!J231&lt;=I232),'Model output'!J231,IF(AND(ISNUMBER('Model output'!J231), 'Model output'!J231&gt;=DATE(2024,1,1)), MIN(DAY('Model output'!J231), MONTH('Model output'!J231), YEAR('Model output'!J231)), IF(ISNUMBER(SEARCH("0/",'Model output'!J231)),0,IF(ISNUMBER(SEARCH("/",'Model output'!J231)), VALUE(LEFT('Model output'!J231, SEARCH("/",'Model output'!J231)-1)),1)))))</f>
        <v>8</v>
      </c>
      <c r="K232" t="str" cm="1">
        <f t="array" ref="K232">IF(COUNT(FIND({0,1,2,3,4,5,6,7,8,9},'Model output'!K231))&gt;0,'Model output'!K231,"")</f>
        <v/>
      </c>
      <c r="L232" s="8" t="str">
        <f t="shared" si="37"/>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 (isthmus and left thyroid lobe)</v>
      </c>
      <c r="Q232" t="str">
        <f t="shared" si="39"/>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f>IF('Model output'!O231="","",'Model output'!O231)</f>
        <v>1</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 ""))</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7"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1" t="str">
        <f>IF(OR('Model output'!V231="", 'Model output'!V231="No", AND(ISERROR(SEARCH("Positive",'Model output'!V231)), ISNUMBER(SEARCH("Negative",'Model output'!V231))), AND(ISNUMBER(SEARCH("Uninvolved",'Model output'!V231)),NOT(ISNUMBER(SEARCH("margins involved",'Model output'!V231)))), ISNUMBER(SEARCH("not involved",'Model output'!V231)), ISNUMBER(SEARCH("None",'Model output'!V231)), ISNUMBER(SEARCH("Free",'Model output'!V231)), ISNUMBER(SEARCH("1 mm",'Model output'!V231)), ISNUMBER(SEARCH("0.1 CM",'Model output'!V231)), ISNUMBER(SEARCH("less than 0.2 mm",'Model output'!V231)), ISNUMBER(SEARCH("less than 0.5 mm",'Model output'!V231)), ISNUMBER(SEARCH("less than 1.0 mm",'Model output'!V231)), ISNUMBER(SEARCH("noted very close",'Model output'!V231)), ISNUMBER(SEARCH("abut",'Model output'!V231)), ISNUMBER(SEARCH("not mentioned",'Model output'!V231)), ISNUMBER(SEARCH("Cannot be assessed",'Model output'!V231)), ISNUMBER(SEARCH("Lymphocyte invasion - present",'Model output'!V231))), "negative", "positive")</f>
        <v>negative</v>
      </c>
      <c r="AE232" s="35"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6" t="str">
        <f t="shared" si="40"/>
        <v>3a</v>
      </c>
      <c r="AG232" s="36" t="str">
        <f t="shared" si="41"/>
        <v>1a</v>
      </c>
      <c r="AH232" s="36" t="str">
        <f t="shared" si="42"/>
        <v>0</v>
      </c>
      <c r="AI232" s="37" t="str">
        <f t="shared" si="43"/>
        <v>I</v>
      </c>
      <c r="AJ232" s="38" t="s">
        <v>710</v>
      </c>
      <c r="AK232" s="37" t="s">
        <v>945</v>
      </c>
      <c r="AL232" s="37" t="s">
        <v>615</v>
      </c>
      <c r="AM232" s="37" t="s">
        <v>944</v>
      </c>
      <c r="AN232" s="37" t="s">
        <v>64</v>
      </c>
      <c r="AO232" s="23">
        <f t="shared" ca="1" si="44"/>
        <v>1</v>
      </c>
      <c r="AP232" s="1">
        <f t="shared" si="45"/>
        <v>1</v>
      </c>
      <c r="AQ232" s="1">
        <f t="shared" si="46"/>
        <v>1</v>
      </c>
      <c r="AR232" s="1">
        <f t="shared" si="47"/>
        <v>1</v>
      </c>
      <c r="AS232" s="15">
        <f t="shared" si="48"/>
        <v>1</v>
      </c>
    </row>
    <row r="233" spans="1:45">
      <c r="A233" t="str">
        <f>'Model output'!A232</f>
        <v>TCGA-ET-A3BW</v>
      </c>
      <c r="B233" s="33">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49"/>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output'!G232)),AND(ISNUMBER(SEARCH("2",'Model output'!G232)),NOT(ISNUMBER(SEARCH("1 of 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output'!H232="","negative",IF(OR(ISNUMBER(SEARCH("lymph node",'Model output'!H232)),ISNUMBER(SEARCH("gland",'Model output'!H232)),ISNUMBER(SEARCH("lobe",'Model output'!H232)),ISNUMBER(SEARCH("isthmus",'Model output'!H232)),ISNUMBER(SEARCH("mediastinum",'Model output'!H232)),ISNUMBER(SEARCH("Not mentioned",'Model output'!H232)), ISNUMBER(SEARCH("Not applicable",'Model output'!H232)), ISNUMBER(SEARCH("paratracheal",'Model output'!H232)),ISNUMBER(SEARCH("fibroadipose tissue",'Model output'!H232)),ISNUMBER(SEARCH("thyroid node",'Model output'!H232)),ISNUMBER(SEARCH("skeletal muscle",'Model output'!H232)),ISNUMBER(SEARCH("right",'Model output'!H232)),ISNUMBER(SEARCH("left",'Model output'!H232)),ISNUMBER(SEARCH("Not specified",'Model output'!H232))),"negative","positive"))</f>
        <v>negative</v>
      </c>
      <c r="I233">
        <f>IF(OR('Model output'!I232="",'Model output'!I232="Not answered",'Model output'!I232="Not mentioned"),"",IF(ISNUMBER('Model output'!I232),'Model output'!I232,1))</f>
        <v>0</v>
      </c>
      <c r="J233">
        <f>IF(OR('Model output'!J232="",'Model output'!J232="Not answered",'Model output'!J232="Not mentioned"),"",IF(AND(ISNUMBER('Model output'!J232),'Model output'!J232&lt;=I233),'Model output'!J232,IF(AND(ISNUMBER('Model output'!J232), 'Model output'!J232&gt;=DATE(2024,1,1)), MIN(DAY('Model output'!J232), MONTH('Model output'!J232), YEAR('Model output'!J232)), IF(ISNUMBER(SEARCH("0/",'Model output'!J232)),0,IF(ISNUMBER(SEARCH("/",'Model output'!J232)), VALUE(LEFT('Model output'!J232, SEARCH("/",'Model output'!J232)-1)),1)))))</f>
        <v>0</v>
      </c>
      <c r="K233" t="str" cm="1">
        <f t="array" ref="K233">IF(COUNT(FIND({0,1,2,3,4,5,6,7,8,9},'Model output'!K232))&gt;0,'Model output'!K232,"")</f>
        <v/>
      </c>
      <c r="L233" s="8" t="str">
        <f t="shared" si="37"/>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39"/>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1</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 ""))</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7" t="str">
        <f>IF('Model output'!S232="","",'Model output'!S232)</f>
        <v>Not identified</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1" t="str">
        <f>IF(OR('Model output'!V232="", 'Model output'!V232="No", AND(ISERROR(SEARCH("Positive",'Model output'!V232)), ISNUMBER(SEARCH("Negative",'Model output'!V232))), AND(ISNUMBER(SEARCH("Uninvolved",'Model output'!V232)),NOT(ISNUMBER(SEARCH("margins involved",'Model output'!V232)))), ISNUMBER(SEARCH("not involved",'Model output'!V232)), ISNUMBER(SEARCH("None",'Model output'!V232)), ISNUMBER(SEARCH("Free",'Model output'!V232)), ISNUMBER(SEARCH("1 mm",'Model output'!V232)), ISNUMBER(SEARCH("0.1 CM",'Model output'!V232)), ISNUMBER(SEARCH("less than 0.2 mm",'Model output'!V232)), ISNUMBER(SEARCH("less than 0.5 mm",'Model output'!V232)), ISNUMBER(SEARCH("less than 1.0 mm",'Model output'!V232)), ISNUMBER(SEARCH("noted very close",'Model output'!V232)), ISNUMBER(SEARCH("abut",'Model output'!V232)), ISNUMBER(SEARCH("not mentioned",'Model output'!V232)), ISNUMBER(SEARCH("Cannot be assessed",'Model output'!V232)), ISNUMBER(SEARCH("Lymphocyte invasion - present",'Model output'!V232))), "negative", "positive")</f>
        <v>negative</v>
      </c>
      <c r="AE233" s="35"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6" t="str">
        <f t="shared" si="40"/>
        <v>2</v>
      </c>
      <c r="AG233" s="36" t="str">
        <f t="shared" si="41"/>
        <v>0</v>
      </c>
      <c r="AH233" s="36" t="str">
        <f t="shared" si="42"/>
        <v>0</v>
      </c>
      <c r="AI233" s="37" t="str">
        <f t="shared" si="43"/>
        <v>I</v>
      </c>
      <c r="AJ233" s="38" t="s">
        <v>709</v>
      </c>
      <c r="AK233" s="37" t="s">
        <v>943</v>
      </c>
      <c r="AL233" s="37" t="s">
        <v>944</v>
      </c>
      <c r="AM233" s="37" t="s">
        <v>944</v>
      </c>
      <c r="AN233" s="37" t="s">
        <v>64</v>
      </c>
      <c r="AO233" s="23">
        <f t="shared" ca="1" si="44"/>
        <v>1</v>
      </c>
      <c r="AP233" s="1">
        <f t="shared" si="45"/>
        <v>1</v>
      </c>
      <c r="AQ233" s="1">
        <f t="shared" si="46"/>
        <v>1</v>
      </c>
      <c r="AR233" s="1">
        <f t="shared" si="47"/>
        <v>1</v>
      </c>
      <c r="AS233" s="15">
        <f t="shared" si="48"/>
        <v>1</v>
      </c>
    </row>
    <row r="234" spans="1:45">
      <c r="A234" t="str">
        <f>'Model output'!A233</f>
        <v>TCGA-ET-A3BX</v>
      </c>
      <c r="B234" s="33">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49"/>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output'!G233)),AND(ISNUMBER(SEARCH("2",'Model output'!G233)),NOT(ISNUMBER(SEARCH("1 of 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output'!H233="","negative",IF(OR(ISNUMBER(SEARCH("lymph node",'Model output'!H233)),ISNUMBER(SEARCH("gland",'Model output'!H233)),ISNUMBER(SEARCH("lobe",'Model output'!H233)),ISNUMBER(SEARCH("isthmus",'Model output'!H233)),ISNUMBER(SEARCH("mediastinum",'Model output'!H233)),ISNUMBER(SEARCH("Not mentioned",'Model output'!H233)), ISNUMBER(SEARCH("Not applicable",'Model output'!H233)), ISNUMBER(SEARCH("paratracheal",'Model output'!H233)),ISNUMBER(SEARCH("fibroadipose tissue",'Model output'!H233)),ISNUMBER(SEARCH("thyroid node",'Model output'!H233)),ISNUMBER(SEARCH("skeletal muscle",'Model output'!H233)),ISNUMBER(SEARCH("right",'Model output'!H233)),ISNUMBER(SEARCH("left",'Model output'!H233)),ISNUMBER(SEARCH("Not specified",'Model output'!H233))),"negative","positive"))</f>
        <v>negative</v>
      </c>
      <c r="I234">
        <f>IF(OR('Model output'!I233="",'Model output'!I233="Not answered",'Model output'!I233="Not mentioned"),"",IF(ISNUMBER('Model output'!I233),'Model output'!I233,1))</f>
        <v>4</v>
      </c>
      <c r="J234">
        <f>IF(OR('Model output'!J233="",'Model output'!J233="Not answered",'Model output'!J233="Not mentioned"),"",IF(AND(ISNUMBER('Model output'!J233),'Model output'!J233&lt;=I234),'Model output'!J233,IF(AND(ISNUMBER('Model output'!J233), 'Model output'!J233&gt;=DATE(2024,1,1)), MIN(DAY('Model output'!J233), MONTH('Model output'!J233), YEAR('Model output'!J233)), IF(ISNUMBER(SEARCH("0/",'Model output'!J233)),0,IF(ISNUMBER(SEARCH("/",'Model output'!J233)), VALUE(LEFT('Model output'!J233, SEARCH("/",'Model output'!J233)-1)),1)))))</f>
        <v>1</v>
      </c>
      <c r="K234" t="str" cm="1">
        <f t="array" ref="K234">IF(COUNT(FIND({0,1,2,3,4,5,6,7,8,9},'Model output'!K233))&gt;0,'Model output'!K233,"")</f>
        <v/>
      </c>
      <c r="L234" s="8" t="str">
        <f t="shared" si="37"/>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39"/>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 ""))</f>
        <v>Not mentioned</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7" t="str">
        <f>IF('Model output'!S233="","",'Model output'!S233)</f>
        <v>Present</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1" t="str">
        <f>IF(OR('Model output'!V233="", 'Model output'!V233="No", AND(ISERROR(SEARCH("Positive",'Model output'!V233)), ISNUMBER(SEARCH("Negative",'Model output'!V233))), AND(ISNUMBER(SEARCH("Uninvolved",'Model output'!V233)),NOT(ISNUMBER(SEARCH("margins involved",'Model output'!V233)))), ISNUMBER(SEARCH("not involved",'Model output'!V233)), ISNUMBER(SEARCH("None",'Model output'!V233)), ISNUMBER(SEARCH("Free",'Model output'!V233)), ISNUMBER(SEARCH("1 mm",'Model output'!V233)), ISNUMBER(SEARCH("0.1 CM",'Model output'!V233)), ISNUMBER(SEARCH("less than 0.2 mm",'Model output'!V233)), ISNUMBER(SEARCH("less than 0.5 mm",'Model output'!V233)), ISNUMBER(SEARCH("less than 1.0 mm",'Model output'!V233)), ISNUMBER(SEARCH("noted very close",'Model output'!V233)), ISNUMBER(SEARCH("abut",'Model output'!V233)), ISNUMBER(SEARCH("not mentioned",'Model output'!V233)), ISNUMBER(SEARCH("Cannot be assessed",'Model output'!V233)), ISNUMBER(SEARCH("Lymphocyte invasion - present",'Model output'!V233))), "negative", "positive")</f>
        <v>positive</v>
      </c>
      <c r="AE234" s="35"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high</v>
      </c>
      <c r="AF234" s="36" t="str">
        <f t="shared" si="40"/>
        <v>3a</v>
      </c>
      <c r="AG234" s="36" t="str">
        <f t="shared" si="41"/>
        <v>1a</v>
      </c>
      <c r="AH234" s="36" t="str">
        <f t="shared" si="42"/>
        <v>0</v>
      </c>
      <c r="AI234" s="37" t="str">
        <f t="shared" si="43"/>
        <v>I</v>
      </c>
      <c r="AJ234" s="38" t="s">
        <v>710</v>
      </c>
      <c r="AK234" s="37" t="s">
        <v>945</v>
      </c>
      <c r="AL234" s="37" t="s">
        <v>615</v>
      </c>
      <c r="AM234" s="37" t="s">
        <v>944</v>
      </c>
      <c r="AN234" s="37" t="s">
        <v>64</v>
      </c>
      <c r="AO234" s="23">
        <f t="shared" si="44"/>
        <v>0</v>
      </c>
      <c r="AP234" s="1">
        <f t="shared" si="45"/>
        <v>1</v>
      </c>
      <c r="AQ234" s="1">
        <f t="shared" si="46"/>
        <v>1</v>
      </c>
      <c r="AR234" s="1">
        <f t="shared" si="47"/>
        <v>1</v>
      </c>
      <c r="AS234" s="15">
        <f t="shared" si="48"/>
        <v>1</v>
      </c>
    </row>
    <row r="235" spans="1:45">
      <c r="A235" t="str">
        <f>'Model output'!A234</f>
        <v>TCGA-ET-A3DT</v>
      </c>
      <c r="B235" s="33">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49"/>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output'!G234)),AND(ISNUMBER(SEARCH("2",'Model output'!G234)),NOT(ISNUMBER(SEARCH("1 of 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output'!H234="","negative",IF(OR(ISNUMBER(SEARCH("lymph node",'Model output'!H234)),ISNUMBER(SEARCH("gland",'Model output'!H234)),ISNUMBER(SEARCH("lobe",'Model output'!H234)),ISNUMBER(SEARCH("isthmus",'Model output'!H234)),ISNUMBER(SEARCH("mediastinum",'Model output'!H234)),ISNUMBER(SEARCH("Not mentioned",'Model output'!H234)), ISNUMBER(SEARCH("Not applicable",'Model output'!H234)), ISNUMBER(SEARCH("paratracheal",'Model output'!H234)),ISNUMBER(SEARCH("fibroadipose tissue",'Model output'!H234)),ISNUMBER(SEARCH("thyroid node",'Model output'!H234)),ISNUMBER(SEARCH("skeletal muscle",'Model output'!H234)),ISNUMBER(SEARCH("right",'Model output'!H234)),ISNUMBER(SEARCH("left",'Model output'!H234)),ISNUMBER(SEARCH("Not specified",'Model output'!H234))),"negative","positive"))</f>
        <v>negative</v>
      </c>
      <c r="I235">
        <f>IF(OR('Model output'!I234="",'Model output'!I234="Not answered",'Model output'!I234="Not mentioned"),"",IF(ISNUMBER('Model output'!I234),'Model output'!I234,1))</f>
        <v>4</v>
      </c>
      <c r="J235">
        <f>IF(OR('Model output'!J234="",'Model output'!J234="Not answered",'Model output'!J234="Not mentioned"),"",IF(AND(ISNUMBER('Model output'!J234),'Model output'!J234&lt;=I235),'Model output'!J234,IF(AND(ISNUMBER('Model output'!J234), 'Model output'!J234&gt;=DATE(2024,1,1)), MIN(DAY('Model output'!J234), MONTH('Model output'!J234), YEAR('Model output'!J234)), IF(ISNUMBER(SEARCH("0/",'Model output'!J234)),0,IF(ISNUMBER(SEARCH("/",'Model output'!J234)), VALUE(LEFT('Model output'!J234, SEARCH("/",'Model output'!J234)-1)),1)))))</f>
        <v>1</v>
      </c>
      <c r="K235" t="str" cm="1">
        <f t="array" ref="K235">IF(COUNT(FIND({0,1,2,3,4,5,6,7,8,9},'Model output'!K234))&gt;0,'Model output'!K234,"")</f>
        <v/>
      </c>
      <c r="L235" s="8" t="str">
        <f t="shared" si="37"/>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39"/>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 ""))</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7"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1" t="str">
        <f>IF(OR('Model output'!V234="", 'Model output'!V234="No", AND(ISERROR(SEARCH("Positive",'Model output'!V234)), ISNUMBER(SEARCH("Negative",'Model output'!V234))), AND(ISNUMBER(SEARCH("Uninvolved",'Model output'!V234)),NOT(ISNUMBER(SEARCH("margins involved",'Model output'!V234)))), ISNUMBER(SEARCH("not involved",'Model output'!V234)), ISNUMBER(SEARCH("None",'Model output'!V234)), ISNUMBER(SEARCH("Free",'Model output'!V234)), ISNUMBER(SEARCH("1 mm",'Model output'!V234)), ISNUMBER(SEARCH("0.1 CM",'Model output'!V234)), ISNUMBER(SEARCH("less than 0.2 mm",'Model output'!V234)), ISNUMBER(SEARCH("less than 0.5 mm",'Model output'!V234)), ISNUMBER(SEARCH("less than 1.0 mm",'Model output'!V234)), ISNUMBER(SEARCH("noted very close",'Model output'!V234)), ISNUMBER(SEARCH("abut",'Model output'!V234)), ISNUMBER(SEARCH("not mentioned",'Model output'!V234)), ISNUMBER(SEARCH("Cannot be assessed",'Model output'!V234)), ISNUMBER(SEARCH("Lymphocyte invasion - present",'Model output'!V234))), "negative", "positive")</f>
        <v>negative</v>
      </c>
      <c r="AE235" s="35"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6" t="str">
        <f t="shared" si="40"/>
        <v>2</v>
      </c>
      <c r="AG235" s="36" t="str">
        <f t="shared" si="41"/>
        <v>1a</v>
      </c>
      <c r="AH235" s="36" t="str">
        <f t="shared" si="42"/>
        <v>0</v>
      </c>
      <c r="AI235" s="37" t="str">
        <f t="shared" si="43"/>
        <v>I</v>
      </c>
      <c r="AJ235" s="38" t="s">
        <v>709</v>
      </c>
      <c r="AK235" s="37" t="s">
        <v>943</v>
      </c>
      <c r="AL235" s="37" t="s">
        <v>615</v>
      </c>
      <c r="AM235" s="37" t="s">
        <v>944</v>
      </c>
      <c r="AN235" s="37" t="s">
        <v>64</v>
      </c>
      <c r="AO235" s="23">
        <f t="shared" ca="1" si="44"/>
        <v>0</v>
      </c>
      <c r="AP235" s="1">
        <f t="shared" si="45"/>
        <v>1</v>
      </c>
      <c r="AQ235" s="1">
        <f t="shared" si="46"/>
        <v>1</v>
      </c>
      <c r="AR235" s="1">
        <f t="shared" si="47"/>
        <v>1</v>
      </c>
      <c r="AS235" s="15">
        <f t="shared" si="48"/>
        <v>1</v>
      </c>
    </row>
    <row r="236" spans="1:45">
      <c r="A236" t="str">
        <f>'Model output'!A235</f>
        <v>TCGA-ET-A40P</v>
      </c>
      <c r="B236" s="33">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49"/>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output'!G235)),AND(ISNUMBER(SEARCH("2",'Model output'!G235)),NOT(ISNUMBER(SEARCH("1 of 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output'!H235="","negative",IF(OR(ISNUMBER(SEARCH("lymph node",'Model output'!H235)),ISNUMBER(SEARCH("gland",'Model output'!H235)),ISNUMBER(SEARCH("lobe",'Model output'!H235)),ISNUMBER(SEARCH("isthmus",'Model output'!H235)),ISNUMBER(SEARCH("mediastinum",'Model output'!H235)),ISNUMBER(SEARCH("Not mentioned",'Model output'!H235)), ISNUMBER(SEARCH("Not applicable",'Model output'!H235)), ISNUMBER(SEARCH("paratracheal",'Model output'!H235)),ISNUMBER(SEARCH("fibroadipose tissue",'Model output'!H235)),ISNUMBER(SEARCH("thyroid node",'Model output'!H235)),ISNUMBER(SEARCH("skeletal muscle",'Model output'!H235)),ISNUMBER(SEARCH("right",'Model output'!H235)),ISNUMBER(SEARCH("left",'Model output'!H235)),ISNUMBER(SEARCH("Not specified",'Model output'!H235))),"negative","positive"))</f>
        <v>negative</v>
      </c>
      <c r="I236">
        <f>IF(OR('Model output'!I235="",'Model output'!I235="Not answered",'Model output'!I235="Not mentioned"),"",IF(ISNUMBER('Model output'!I235),'Model output'!I235,1))</f>
        <v>1</v>
      </c>
      <c r="J236">
        <f>IF(OR('Model output'!J235="",'Model output'!J235="Not answered",'Model output'!J235="Not mentioned"),"",IF(AND(ISNUMBER('Model output'!J235),'Model output'!J235&lt;=I236),'Model output'!J235,IF(AND(ISNUMBER('Model output'!J235), 'Model output'!J235&gt;=DATE(2024,1,1)), MIN(DAY('Model output'!J235), MONTH('Model output'!J235), YEAR('Model output'!J235)), IF(ISNUMBER(SEARCH("0/",'Model output'!J235)),0,IF(ISNUMBER(SEARCH("/",'Model output'!J235)), VALUE(LEFT('Model output'!J235, SEARCH("/",'Model output'!J235)-1)),1)))))</f>
        <v>0</v>
      </c>
      <c r="K236" t="str" cm="1">
        <f t="array" ref="K236">IF(COUNT(FIND({0,1,2,3,4,5,6,7,8,9},'Model output'!K235))&gt;0,'Model output'!K235,"")</f>
        <v/>
      </c>
      <c r="L236" s="8" t="str">
        <f t="shared" si="37"/>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 Follicular Variant</v>
      </c>
      <c r="O236" t="str">
        <f>IF('Model output'!M235="","",'Model output'!M235)</f>
        <v/>
      </c>
      <c r="P236" t="str">
        <f>IF('Model output'!N235="","",'Model output'!N235)</f>
        <v>3.2 CM</v>
      </c>
      <c r="Q236" t="str">
        <f t="shared" si="39"/>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 ""))</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7" t="str">
        <f>IF('Model output'!S235="","",'Model output'!S235)</f>
        <v>Absent</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1" t="str">
        <f>IF(OR('Model output'!V235="", 'Model output'!V235="No", AND(ISERROR(SEARCH("Positive",'Model output'!V235)), ISNUMBER(SEARCH("Negative",'Model output'!V235))), AND(ISNUMBER(SEARCH("Uninvolved",'Model output'!V235)),NOT(ISNUMBER(SEARCH("margins involved",'Model output'!V235)))), ISNUMBER(SEARCH("not involved",'Model output'!V235)), ISNUMBER(SEARCH("None",'Model output'!V235)), ISNUMBER(SEARCH("Free",'Model output'!V235)), ISNUMBER(SEARCH("1 mm",'Model output'!V235)), ISNUMBER(SEARCH("0.1 CM",'Model output'!V235)), ISNUMBER(SEARCH("less than 0.2 mm",'Model output'!V235)), ISNUMBER(SEARCH("less than 0.5 mm",'Model output'!V235)), ISNUMBER(SEARCH("less than 1.0 mm",'Model output'!V235)), ISNUMBER(SEARCH("noted very close",'Model output'!V235)), ISNUMBER(SEARCH("abut",'Model output'!V235)), ISNUMBER(SEARCH("not mentioned",'Model output'!V235)), ISNUMBER(SEARCH("Cannot be assessed",'Model output'!V235)), ISNUMBER(SEARCH("Lymphocyte invasion - present",'Model output'!V235))), "negative", "positive")</f>
        <v>negative</v>
      </c>
      <c r="AE236" s="35"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6" t="str">
        <f t="shared" si="40"/>
        <v>2</v>
      </c>
      <c r="AG236" s="36" t="str">
        <f t="shared" si="41"/>
        <v>0</v>
      </c>
      <c r="AH236" s="36" t="str">
        <f t="shared" si="42"/>
        <v>0</v>
      </c>
      <c r="AI236" s="37" t="str">
        <f t="shared" si="43"/>
        <v>I</v>
      </c>
      <c r="AJ236" s="38" t="s">
        <v>709</v>
      </c>
      <c r="AK236" s="37" t="s">
        <v>943</v>
      </c>
      <c r="AL236" s="37" t="s">
        <v>941</v>
      </c>
      <c r="AM236" s="37" t="s">
        <v>944</v>
      </c>
      <c r="AN236" s="37" t="s">
        <v>64</v>
      </c>
      <c r="AO236" s="23">
        <f t="shared" ca="1" si="44"/>
        <v>1</v>
      </c>
      <c r="AP236" s="1">
        <f t="shared" si="45"/>
        <v>1</v>
      </c>
      <c r="AQ236" s="1">
        <f t="shared" si="46"/>
        <v>1</v>
      </c>
      <c r="AR236" s="1">
        <f t="shared" si="47"/>
        <v>1</v>
      </c>
      <c r="AS236" s="15">
        <f t="shared" si="48"/>
        <v>1</v>
      </c>
    </row>
    <row r="237" spans="1:45">
      <c r="A237" t="str">
        <f>'Model output'!A236</f>
        <v>TCGA-ET-A40Q</v>
      </c>
      <c r="B237" s="33">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49"/>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output'!G236)),AND(ISNUMBER(SEARCH("2",'Model output'!G236)),NOT(ISNUMBER(SEARCH("1 of 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
      </c>
      <c r="H237" t="str">
        <f>IF('Model output'!H236="","negative",IF(OR(ISNUMBER(SEARCH("lymph node",'Model output'!H236)),ISNUMBER(SEARCH("gland",'Model output'!H236)),ISNUMBER(SEARCH("lobe",'Model output'!H236)),ISNUMBER(SEARCH("isthmus",'Model output'!H236)),ISNUMBER(SEARCH("mediastinum",'Model output'!H236)),ISNUMBER(SEARCH("Not mentioned",'Model output'!H236)), ISNUMBER(SEARCH("Not applicable",'Model output'!H236)), ISNUMBER(SEARCH("paratracheal",'Model output'!H236)),ISNUMBER(SEARCH("fibroadipose tissue",'Model output'!H236)),ISNUMBER(SEARCH("thyroid node",'Model output'!H236)),ISNUMBER(SEARCH("skeletal muscle",'Model output'!H236)),ISNUMBER(SEARCH("right",'Model output'!H236)),ISNUMBER(SEARCH("left",'Model output'!H236)),ISNUMBER(SEARCH("Not specified",'Model output'!H236))),"negative","positive"))</f>
        <v>negative</v>
      </c>
      <c r="I237">
        <f>IF(OR('Model output'!I236="",'Model output'!I236="Not answered",'Model output'!I236="Not mentioned"),"",IF(ISNUMBER('Model output'!I236),'Model output'!I236,1))</f>
        <v>22</v>
      </c>
      <c r="J237">
        <f>IF(OR('Model output'!J236="",'Model output'!J236="Not answered",'Model output'!J236="Not mentioned"),"",IF(AND(ISNUMBER('Model output'!J236),'Model output'!J236&lt;=I237),'Model output'!J236,IF(AND(ISNUMBER('Model output'!J236), 'Model output'!J236&gt;=DATE(2024,1,1)), MIN(DAY('Model output'!J236), MONTH('Model output'!J236), YEAR('Model output'!J236)), IF(ISNUMBER(SEARCH("0/",'Model output'!J236)),0,IF(ISNUMBER(SEARCH("/",'Model output'!J236)), VALUE(LEFT('Model output'!J236, SEARCH("/",'Model output'!J236)-1)),1)))))</f>
        <v>4</v>
      </c>
      <c r="K237" t="str" cm="1">
        <f t="array" ref="K237">IF(COUNT(FIND({0,1,2,3,4,5,6,7,8,9},'Model output'!K236))&gt;0,'Model output'!K236,"")</f>
        <v>1.4 cm</v>
      </c>
      <c r="L237" s="8" t="str">
        <f t="shared" si="37"/>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39"/>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t="str">
        <f>IF('Model output'!O236="","",'Model output'!O236)</f>
        <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 ""))</f>
        <v>Minimal</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7" t="str">
        <f>IF('Model output'!S236="","",'Model output'!S236)</f>
        <v>Minimal extrathyroidal extension</v>
      </c>
      <c r="Y237" t="str">
        <f>IF(OR('Model output'!S236="",ISNUMBER(SEARCH("Absent",'Model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1" t="str">
        <f>IF(OR('Model output'!V236="", 'Model output'!V236="No", AND(ISERROR(SEARCH("Positive",'Model output'!V236)), ISNUMBER(SEARCH("Negative",'Model output'!V236))), AND(ISNUMBER(SEARCH("Uninvolved",'Model output'!V236)),NOT(ISNUMBER(SEARCH("margins involved",'Model output'!V236)))), ISNUMBER(SEARCH("not involved",'Model output'!V236)), ISNUMBER(SEARCH("None",'Model output'!V236)), ISNUMBER(SEARCH("Free",'Model output'!V236)), ISNUMBER(SEARCH("1 mm",'Model output'!V236)), ISNUMBER(SEARCH("0.1 CM",'Model output'!V236)), ISNUMBER(SEARCH("less than 0.2 mm",'Model output'!V236)), ISNUMBER(SEARCH("less than 0.5 mm",'Model output'!V236)), ISNUMBER(SEARCH("less than 1.0 mm",'Model output'!V236)), ISNUMBER(SEARCH("noted very close",'Model output'!V236)), ISNUMBER(SEARCH("abut",'Model output'!V236)), ISNUMBER(SEARCH("not mentioned",'Model output'!V236)), ISNUMBER(SEARCH("Cannot be assessed",'Model output'!V236)), ISNUMBER(SEARCH("Lymphocyte invasion - present",'Model output'!V236))), "negative", "positive")</f>
        <v>negative</v>
      </c>
      <c r="AE237" s="35"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6" t="str">
        <f t="shared" si="40"/>
        <v>2</v>
      </c>
      <c r="AG237" s="36" t="str">
        <f t="shared" si="41"/>
        <v>1a</v>
      </c>
      <c r="AH237" s="36" t="str">
        <f t="shared" si="42"/>
        <v>0</v>
      </c>
      <c r="AI237" s="37" t="str">
        <f t="shared" si="43"/>
        <v>I</v>
      </c>
      <c r="AJ237" s="38" t="s">
        <v>710</v>
      </c>
      <c r="AK237" s="37" t="s">
        <v>943</v>
      </c>
      <c r="AL237" s="37" t="s">
        <v>940</v>
      </c>
      <c r="AM237" s="37" t="s">
        <v>944</v>
      </c>
      <c r="AN237" s="37" t="s">
        <v>64</v>
      </c>
      <c r="AO237" s="23">
        <f t="shared" ca="1" si="44"/>
        <v>1</v>
      </c>
      <c r="AP237" s="1">
        <f t="shared" si="45"/>
        <v>1</v>
      </c>
      <c r="AQ237" s="1">
        <f t="shared" si="46"/>
        <v>0</v>
      </c>
      <c r="AR237" s="1">
        <f t="shared" si="47"/>
        <v>1</v>
      </c>
      <c r="AS237" s="15">
        <f t="shared" si="48"/>
        <v>1</v>
      </c>
    </row>
    <row r="238" spans="1:45">
      <c r="A238" t="str">
        <f>'Model output'!A237</f>
        <v>TCGA-ET-A40R</v>
      </c>
      <c r="B238" s="33">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49"/>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output'!G237)),AND(ISNUMBER(SEARCH("2",'Model output'!G237)),NOT(ISNUMBER(SEARCH("1 of 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output'!H237="","negative",IF(OR(ISNUMBER(SEARCH("lymph node",'Model output'!H237)),ISNUMBER(SEARCH("gland",'Model output'!H237)),ISNUMBER(SEARCH("lobe",'Model output'!H237)),ISNUMBER(SEARCH("isthmus",'Model output'!H237)),ISNUMBER(SEARCH("mediastinum",'Model output'!H237)),ISNUMBER(SEARCH("Not mentioned",'Model output'!H237)), ISNUMBER(SEARCH("Not applicable",'Model output'!H237)), ISNUMBER(SEARCH("paratracheal",'Model output'!H237)),ISNUMBER(SEARCH("fibroadipose tissue",'Model output'!H237)),ISNUMBER(SEARCH("thyroid node",'Model output'!H237)),ISNUMBER(SEARCH("skeletal muscle",'Model output'!H237)),ISNUMBER(SEARCH("right",'Model output'!H237)),ISNUMBER(SEARCH("left",'Model output'!H237)),ISNUMBER(SEARCH("Not specified",'Model output'!H237))),"negative","positive"))</f>
        <v>negative</v>
      </c>
      <c r="I238">
        <f>IF(OR('Model output'!I237="",'Model output'!I237="Not answered",'Model output'!I237="Not mentioned"),"",IF(ISNUMBER('Model output'!I237),'Model output'!I237,1))</f>
        <v>20</v>
      </c>
      <c r="J238">
        <f>IF(OR('Model output'!J237="",'Model output'!J237="Not answered",'Model output'!J237="Not mentioned"),"",IF(AND(ISNUMBER('Model output'!J237),'Model output'!J237&lt;=I238),'Model output'!J237,IF(AND(ISNUMBER('Model output'!J237), 'Model output'!J237&gt;=DATE(2024,1,1)), MIN(DAY('Model output'!J237), MONTH('Model output'!J237), YEAR('Model output'!J237)), IF(ISNUMBER(SEARCH("0/",'Model output'!J237)),0,IF(ISNUMBER(SEARCH("/",'Model output'!J237)), VALUE(LEFT('Model output'!J237, SEARCH("/",'Model output'!J237)-1)),1)))))</f>
        <v>7</v>
      </c>
      <c r="K238" t="str" cm="1">
        <f t="array" ref="K238">IF(COUNT(FIND({0,1,2,3,4,5,6,7,8,9},'Model output'!K237))&gt;0,'Model output'!K237,"")</f>
        <v/>
      </c>
      <c r="L238" s="8" t="str">
        <f t="shared" si="37"/>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 follicular variant</v>
      </c>
      <c r="O238" t="str">
        <f>IF('Model output'!M237="","",'Model output'!M237)</f>
        <v/>
      </c>
      <c r="P238" t="str">
        <f>IF('Model output'!N237="","",'Model output'!N237)</f>
        <v>3 cm</v>
      </c>
      <c r="Q238" t="str">
        <f t="shared" si="39"/>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 ""))</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7" t="str">
        <f>IF('Model output'!S237="","",'Model output'!S237)</f>
        <v>Present</v>
      </c>
      <c r="Y238" t="str">
        <f>IF(OR('Model output'!S237="",ISNUMBER(SEARCH("Absent",'Model output'!S237)),ISNUMBER(SEARCH("Not identified",'Model output'!S237)),AND(ISNUMBER(SEARCH("No",'Model output'!S237)),NOT(ISNUMBER(SEARCH("carcinoma",'Model output'!S237)))),ISNUMBER(SEARCH("negative",'Model output'!S237))),"negative",IF(Z238="positive","gETE", "positive"))</f>
        <v>positive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1" t="str">
        <f>IF(OR('Model output'!V237="", 'Model output'!V237="No", AND(ISERROR(SEARCH("Positive",'Model output'!V237)), ISNUMBER(SEARCH("Negative",'Model output'!V237))), AND(ISNUMBER(SEARCH("Uninvolved",'Model output'!V237)),NOT(ISNUMBER(SEARCH("margins involved",'Model output'!V237)))), ISNUMBER(SEARCH("not involved",'Model output'!V237)), ISNUMBER(SEARCH("None",'Model output'!V237)), ISNUMBER(SEARCH("Free",'Model output'!V237)), ISNUMBER(SEARCH("1 mm",'Model output'!V237)), ISNUMBER(SEARCH("0.1 CM",'Model output'!V237)), ISNUMBER(SEARCH("less than 0.2 mm",'Model output'!V237)), ISNUMBER(SEARCH("less than 0.5 mm",'Model output'!V237)), ISNUMBER(SEARCH("less than 1.0 mm",'Model output'!V237)), ISNUMBER(SEARCH("noted very close",'Model output'!V237)), ISNUMBER(SEARCH("abut",'Model output'!V237)), ISNUMBER(SEARCH("not mentioned",'Model output'!V237)), ISNUMBER(SEARCH("Cannot be assessed",'Model output'!V237)), ISNUMBER(SEARCH("Lymphocyte invasion - present",'Model output'!V237))), "negative", "positive")</f>
        <v>positive</v>
      </c>
      <c r="AE238" s="35"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6" t="str">
        <f t="shared" si="40"/>
        <v>2</v>
      </c>
      <c r="AG238" s="36" t="str">
        <f t="shared" si="41"/>
        <v>1a</v>
      </c>
      <c r="AH238" s="36" t="str">
        <f t="shared" si="42"/>
        <v>0</v>
      </c>
      <c r="AI238" s="37" t="str">
        <f t="shared" si="43"/>
        <v>I</v>
      </c>
      <c r="AJ238" s="38" t="s">
        <v>707</v>
      </c>
      <c r="AK238" s="37" t="s">
        <v>943</v>
      </c>
      <c r="AL238" s="37" t="s">
        <v>615</v>
      </c>
      <c r="AM238" s="37" t="s">
        <v>944</v>
      </c>
      <c r="AN238" s="37" t="s">
        <v>64</v>
      </c>
      <c r="AO238" s="23">
        <f t="shared" si="44"/>
        <v>1</v>
      </c>
      <c r="AP238" s="1">
        <f t="shared" si="45"/>
        <v>1</v>
      </c>
      <c r="AQ238" s="1">
        <f t="shared" si="46"/>
        <v>1</v>
      </c>
      <c r="AR238" s="1">
        <f t="shared" si="47"/>
        <v>1</v>
      </c>
      <c r="AS238" s="15">
        <f t="shared" si="48"/>
        <v>1</v>
      </c>
    </row>
    <row r="239" spans="1:45">
      <c r="A239" t="str">
        <f>'Model output'!A238</f>
        <v>TCGA-ET-A40S</v>
      </c>
      <c r="B239" s="33">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49"/>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output'!G238)),AND(ISNUMBER(SEARCH("2",'Model output'!G238)),NOT(ISNUMBER(SEARCH("1 of 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output'!H238="","negative",IF(OR(ISNUMBER(SEARCH("lymph node",'Model output'!H238)),ISNUMBER(SEARCH("gland",'Model output'!H238)),ISNUMBER(SEARCH("lobe",'Model output'!H238)),ISNUMBER(SEARCH("isthmus",'Model output'!H238)),ISNUMBER(SEARCH("mediastinum",'Model output'!H238)),ISNUMBER(SEARCH("Not mentioned",'Model output'!H238)), ISNUMBER(SEARCH("Not applicable",'Model output'!H238)), ISNUMBER(SEARCH("paratracheal",'Model output'!H238)),ISNUMBER(SEARCH("fibroadipose tissue",'Model output'!H238)),ISNUMBER(SEARCH("thyroid node",'Model output'!H238)),ISNUMBER(SEARCH("skeletal muscle",'Model output'!H238)),ISNUMBER(SEARCH("right",'Model output'!H238)),ISNUMBER(SEARCH("left",'Model output'!H238)),ISNUMBER(SEARCH("Not specified",'Model output'!H238))),"negative","positive"))</f>
        <v>negative</v>
      </c>
      <c r="I239">
        <f>IF(OR('Model output'!I238="",'Model output'!I238="Not answered",'Model output'!I238="Not mentioned"),"",IF(ISNUMBER('Model output'!I238),'Model output'!I238,1))</f>
        <v>12</v>
      </c>
      <c r="J239">
        <f>IF(OR('Model output'!J238="",'Model output'!J238="Not answered",'Model output'!J238="Not mentioned"),"",IF(AND(ISNUMBER('Model output'!J238),'Model output'!J238&lt;=I239),'Model output'!J238,IF(AND(ISNUMBER('Model output'!J238), 'Model output'!J238&gt;=DATE(2024,1,1)), MIN(DAY('Model output'!J238), MONTH('Model output'!J238), YEAR('Model output'!J238)), IF(ISNUMBER(SEARCH("0/",'Model output'!J238)),0,IF(ISNUMBER(SEARCH("/",'Model output'!J238)), VALUE(LEFT('Model output'!J238, SEARCH("/",'Model output'!J238)-1)),1)))))</f>
        <v>0</v>
      </c>
      <c r="K239" t="str" cm="1">
        <f t="array" ref="K239">IF(COUNT(FIND({0,1,2,3,4,5,6,7,8,9},'Model output'!K238))&gt;0,'Model output'!K238,"")</f>
        <v/>
      </c>
      <c r="L239" s="8" t="str">
        <f t="shared" si="37"/>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39"/>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f>IF('Model output'!O238="","",'Model output'!O238)</f>
        <v>2</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 ""))</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7" t="str">
        <f>IF('Model output'!S238="","",'Model output'!S238)</f>
        <v>Absent</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1" t="str">
        <f>IF(OR('Model output'!V238="", 'Model output'!V238="No", AND(ISERROR(SEARCH("Positive",'Model output'!V238)), ISNUMBER(SEARCH("Negative",'Model output'!V238))), AND(ISNUMBER(SEARCH("Uninvolved",'Model output'!V238)),NOT(ISNUMBER(SEARCH("margins involved",'Model output'!V238)))), ISNUMBER(SEARCH("not involved",'Model output'!V238)), ISNUMBER(SEARCH("None",'Model output'!V238)), ISNUMBER(SEARCH("Free",'Model output'!V238)), ISNUMBER(SEARCH("1 mm",'Model output'!V238)), ISNUMBER(SEARCH("0.1 CM",'Model output'!V238)), ISNUMBER(SEARCH("less than 0.2 mm",'Model output'!V238)), ISNUMBER(SEARCH("less than 0.5 mm",'Model output'!V238)), ISNUMBER(SEARCH("less than 1.0 mm",'Model output'!V238)), ISNUMBER(SEARCH("noted very close",'Model output'!V238)), ISNUMBER(SEARCH("abut",'Model output'!V238)), ISNUMBER(SEARCH("not mentioned",'Model output'!V238)), ISNUMBER(SEARCH("Cannot be assessed",'Model output'!V238)), ISNUMBER(SEARCH("Lymphocyte invasion - present",'Model output'!V238))), "negative", "positive")</f>
        <v>negative</v>
      </c>
      <c r="AE239" s="35"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6" t="str">
        <f t="shared" si="40"/>
        <v>2</v>
      </c>
      <c r="AG239" s="36" t="str">
        <f t="shared" si="41"/>
        <v>0</v>
      </c>
      <c r="AH239" s="36" t="str">
        <f t="shared" si="42"/>
        <v>0</v>
      </c>
      <c r="AI239" s="37" t="str">
        <f t="shared" si="43"/>
        <v>I</v>
      </c>
      <c r="AJ239" s="38" t="s">
        <v>709</v>
      </c>
      <c r="AK239" s="37" t="s">
        <v>943</v>
      </c>
      <c r="AL239" s="37" t="s">
        <v>941</v>
      </c>
      <c r="AM239" s="37" t="s">
        <v>944</v>
      </c>
      <c r="AN239" s="37" t="s">
        <v>64</v>
      </c>
      <c r="AO239" s="23">
        <f t="shared" ca="1" si="44"/>
        <v>1</v>
      </c>
      <c r="AP239" s="1">
        <f t="shared" si="45"/>
        <v>1</v>
      </c>
      <c r="AQ239" s="1">
        <f t="shared" si="46"/>
        <v>1</v>
      </c>
      <c r="AR239" s="1">
        <f t="shared" si="47"/>
        <v>1</v>
      </c>
      <c r="AS239" s="15">
        <f t="shared" si="48"/>
        <v>1</v>
      </c>
    </row>
    <row r="240" spans="1:45">
      <c r="A240" t="str">
        <f>'Model output'!A239</f>
        <v>TCGA-ET-A40T</v>
      </c>
      <c r="B240" s="33">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49"/>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output'!G239)),AND(ISNUMBER(SEARCH("2",'Model output'!G239)),NOT(ISNUMBER(SEARCH("1 of 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
      </c>
      <c r="H240" t="str">
        <f>IF('Model output'!H239="","negative",IF(OR(ISNUMBER(SEARCH("lymph node",'Model output'!H239)),ISNUMBER(SEARCH("gland",'Model output'!H239)),ISNUMBER(SEARCH("lobe",'Model output'!H239)),ISNUMBER(SEARCH("isthmus",'Model output'!H239)),ISNUMBER(SEARCH("mediastinum",'Model output'!H239)),ISNUMBER(SEARCH("Not mentioned",'Model output'!H239)), ISNUMBER(SEARCH("Not applicable",'Model output'!H239)), ISNUMBER(SEARCH("paratracheal",'Model output'!H239)),ISNUMBER(SEARCH("fibroadipose tissue",'Model output'!H239)),ISNUMBER(SEARCH("thyroid node",'Model output'!H239)),ISNUMBER(SEARCH("skeletal muscle",'Model output'!H239)),ISNUMBER(SEARCH("right",'Model output'!H239)),ISNUMBER(SEARCH("left",'Model output'!H239)),ISNUMBER(SEARCH("Not specified",'Model output'!H239))),"negative","positive"))</f>
        <v>negative</v>
      </c>
      <c r="I240">
        <f>IF(OR('Model output'!I239="",'Model output'!I239="Not answered",'Model output'!I239="Not mentioned"),"",IF(ISNUMBER('Model output'!I239),'Model output'!I239,1))</f>
        <v>15</v>
      </c>
      <c r="J240">
        <f>IF(OR('Model output'!J239="",'Model output'!J239="Not answered",'Model output'!J239="Not mentioned"),"",IF(AND(ISNUMBER('Model output'!J239),'Model output'!J239&lt;=I240),'Model output'!J239,IF(AND(ISNUMBER('Model output'!J239), 'Model output'!J239&gt;=DATE(2024,1,1)), MIN(DAY('Model output'!J239), MONTH('Model output'!J239), YEAR('Model output'!J239)), IF(ISNUMBER(SEARCH("0/",'Model output'!J239)),0,IF(ISNUMBER(SEARCH("/",'Model output'!J239)), VALUE(LEFT('Model output'!J239, SEARCH("/",'Model output'!J239)-1)),1)))))</f>
        <v>3</v>
      </c>
      <c r="K240" t="str" cm="1">
        <f t="array" ref="K240">IF(COUNT(FIND({0,1,2,3,4,5,6,7,8,9},'Model output'!K239))&gt;0,'Model output'!K239,"")</f>
        <v/>
      </c>
      <c r="L240" s="8" t="str">
        <f t="shared" si="37"/>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 with focal solid areas</v>
      </c>
      <c r="O240" t="str">
        <f>IF('Model output'!M239="","",'Model output'!M239)</f>
        <v/>
      </c>
      <c r="P240" t="str">
        <f>IF('Model output'!N239="","",'Model output'!N239)</f>
        <v>2.8cm</v>
      </c>
      <c r="Q240" t="str">
        <f t="shared" si="39"/>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 ""))</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7" t="str">
        <f>IF('Model output'!S239="","",'Model output'!S239)</f>
        <v>Present</v>
      </c>
      <c r="Y240" t="str">
        <f>IF(OR('Model output'!S239="",ISNUMBER(SEARCH("Absent",'Model output'!S239)),ISNUMBER(SEARCH("Not identified",'Model output'!S239)),AND(ISNUMBER(SEARCH("No",'Model output'!S239)),NOT(ISNUMBER(SEARCH("carcinoma",'Model output'!S239)))),ISNUMBER(SEARCH("negative",'Model output'!S239))),"negative",IF(Z240="positive","gETE", "positive"))</f>
        <v>positive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1" t="str">
        <f>IF(OR('Model output'!V239="", 'Model output'!V239="No", AND(ISERROR(SEARCH("Positive",'Model output'!V239)), ISNUMBER(SEARCH("Negative",'Model output'!V239))), AND(ISNUMBER(SEARCH("Uninvolved",'Model output'!V239)),NOT(ISNUMBER(SEARCH("margins involved",'Model output'!V239)))), ISNUMBER(SEARCH("not involved",'Model output'!V239)), ISNUMBER(SEARCH("None",'Model output'!V239)), ISNUMBER(SEARCH("Free",'Model output'!V239)), ISNUMBER(SEARCH("1 mm",'Model output'!V239)), ISNUMBER(SEARCH("0.1 CM",'Model output'!V239)), ISNUMBER(SEARCH("less than 0.2 mm",'Model output'!V239)), ISNUMBER(SEARCH("less than 0.5 mm",'Model output'!V239)), ISNUMBER(SEARCH("less than 1.0 mm",'Model output'!V239)), ISNUMBER(SEARCH("noted very close",'Model output'!V239)), ISNUMBER(SEARCH("abut",'Model output'!V239)), ISNUMBER(SEARCH("not mentioned",'Model output'!V239)), ISNUMBER(SEARCH("Cannot be assessed",'Model output'!V239)), ISNUMBER(SEARCH("Lymphocyte invasion - present",'Model output'!V239))), "negative", "positive")</f>
        <v>negative</v>
      </c>
      <c r="AE240" s="35"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6" t="str">
        <f t="shared" si="40"/>
        <v>2</v>
      </c>
      <c r="AG240" s="36" t="str">
        <f t="shared" si="41"/>
        <v>1a</v>
      </c>
      <c r="AH240" s="36" t="str">
        <f t="shared" si="42"/>
        <v>0</v>
      </c>
      <c r="AI240" s="37" t="str">
        <f t="shared" si="43"/>
        <v>I</v>
      </c>
      <c r="AJ240" s="38" t="s">
        <v>710</v>
      </c>
      <c r="AK240" s="37" t="s">
        <v>943</v>
      </c>
      <c r="AL240" s="37" t="s">
        <v>615</v>
      </c>
      <c r="AM240" s="37" t="s">
        <v>944</v>
      </c>
      <c r="AN240" s="37" t="s">
        <v>64</v>
      </c>
      <c r="AO240" s="23">
        <f t="shared" ca="1" si="44"/>
        <v>1</v>
      </c>
      <c r="AP240" s="1">
        <f t="shared" si="45"/>
        <v>1</v>
      </c>
      <c r="AQ240" s="1">
        <f t="shared" si="46"/>
        <v>1</v>
      </c>
      <c r="AR240" s="1">
        <f t="shared" si="47"/>
        <v>1</v>
      </c>
      <c r="AS240" s="15">
        <f t="shared" si="48"/>
        <v>1</v>
      </c>
    </row>
    <row r="241" spans="1:45">
      <c r="A241" t="str">
        <f>'Model output'!A240</f>
        <v>TCGA-ET-A4KQ</v>
      </c>
      <c r="B241" s="33">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49"/>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output'!G240)),AND(ISNUMBER(SEARCH("2",'Model output'!G240)),NOT(ISNUMBER(SEARCH("1 of 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output'!H240="","negative",IF(OR(ISNUMBER(SEARCH("lymph node",'Model output'!H240)),ISNUMBER(SEARCH("gland",'Model output'!H240)),ISNUMBER(SEARCH("lobe",'Model output'!H240)),ISNUMBER(SEARCH("isthmus",'Model output'!H240)),ISNUMBER(SEARCH("mediastinum",'Model output'!H240)),ISNUMBER(SEARCH("Not mentioned",'Model output'!H240)), ISNUMBER(SEARCH("Not applicable",'Model output'!H240)), ISNUMBER(SEARCH("paratracheal",'Model output'!H240)),ISNUMBER(SEARCH("fibroadipose tissue",'Model output'!H240)),ISNUMBER(SEARCH("thyroid node",'Model output'!H240)),ISNUMBER(SEARCH("skeletal muscle",'Model output'!H240)),ISNUMBER(SEARCH("right",'Model output'!H240)),ISNUMBER(SEARCH("left",'Model output'!H240)),ISNUMBER(SEARCH("Not specified",'Model output'!H240))),"negative","positive"))</f>
        <v>negative</v>
      </c>
      <c r="I241">
        <f>IF(OR('Model output'!I240="",'Model output'!I240="Not answered",'Model output'!I240="Not mentioned"),"",IF(ISNUMBER('Model output'!I240),'Model output'!I240,1))</f>
        <v>0</v>
      </c>
      <c r="J241">
        <f>IF(OR('Model output'!J240="",'Model output'!J240="Not answered",'Model output'!J240="Not mentioned"),"",IF(AND(ISNUMBER('Model output'!J240),'Model output'!J240&lt;=I241),'Model output'!J240,IF(AND(ISNUMBER('Model output'!J240), 'Model output'!J240&gt;=DATE(2024,1,1)), MIN(DAY('Model output'!J240), MONTH('Model output'!J240), YEAR('Model output'!J240)), IF(ISNUMBER(SEARCH("0/",'Model output'!J240)),0,IF(ISNUMBER(SEARCH("/",'Model output'!J240)), VALUE(LEFT('Model output'!J240, SEARCH("/",'Model output'!J240)-1)),1)))))</f>
        <v>0</v>
      </c>
      <c r="K241" t="str" cm="1">
        <f t="array" ref="K241">IF(COUNT(FIND({0,1,2,3,4,5,6,7,8,9},'Model output'!K240))&gt;0,'Model output'!K240,"")</f>
        <v/>
      </c>
      <c r="L241" s="8" t="str">
        <f t="shared" si="37"/>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 follicular variant</v>
      </c>
      <c r="O241" t="str">
        <f>IF('Model output'!M240="","",'Model output'!M240)</f>
        <v>Encapsulated</v>
      </c>
      <c r="P241" t="str">
        <f>IF('Model output'!N240="","",'Model output'!N240)</f>
        <v>4.0 cm</v>
      </c>
      <c r="Q241" t="str">
        <f t="shared" si="39"/>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 ""))</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7" t="str">
        <f>IF('Model output'!S240="","",'Model output'!S240)</f>
        <v>Not identified</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1" t="str">
        <f>IF(OR('Model output'!V240="", 'Model output'!V240="No", AND(ISERROR(SEARCH("Positive",'Model output'!V240)), ISNUMBER(SEARCH("Negative",'Model output'!V240))), AND(ISNUMBER(SEARCH("Uninvolved",'Model output'!V240)),NOT(ISNUMBER(SEARCH("margins involved",'Model output'!V240)))), ISNUMBER(SEARCH("not involved",'Model output'!V240)), ISNUMBER(SEARCH("None",'Model output'!V240)), ISNUMBER(SEARCH("Free",'Model output'!V240)), ISNUMBER(SEARCH("1 mm",'Model output'!V240)), ISNUMBER(SEARCH("0.1 CM",'Model output'!V240)), ISNUMBER(SEARCH("less than 0.2 mm",'Model output'!V240)), ISNUMBER(SEARCH("less than 0.5 mm",'Model output'!V240)), ISNUMBER(SEARCH("less than 1.0 mm",'Model output'!V240)), ISNUMBER(SEARCH("noted very close",'Model output'!V240)), ISNUMBER(SEARCH("abut",'Model output'!V240)), ISNUMBER(SEARCH("not mentioned",'Model output'!V240)), ISNUMBER(SEARCH("Cannot be assessed",'Model output'!V240)), ISNUMBER(SEARCH("Lymphocyte invasion - present",'Model output'!V240))), "negative", "positive")</f>
        <v>negative</v>
      </c>
      <c r="AE241" s="35"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6" t="str">
        <f t="shared" si="40"/>
        <v>2</v>
      </c>
      <c r="AG241" s="36" t="str">
        <f t="shared" si="41"/>
        <v>0</v>
      </c>
      <c r="AH241" s="36" t="str">
        <f t="shared" si="42"/>
        <v>0</v>
      </c>
      <c r="AI241" s="37" t="str">
        <f t="shared" si="43"/>
        <v>I</v>
      </c>
      <c r="AJ241" s="38" t="s">
        <v>709</v>
      </c>
      <c r="AK241" s="37" t="s">
        <v>943</v>
      </c>
      <c r="AL241" s="37" t="s">
        <v>944</v>
      </c>
      <c r="AM241" s="37" t="s">
        <v>944</v>
      </c>
      <c r="AN241" s="37" t="s">
        <v>64</v>
      </c>
      <c r="AO241" s="23">
        <f t="shared" ca="1" si="44"/>
        <v>1</v>
      </c>
      <c r="AP241" s="1">
        <f t="shared" si="45"/>
        <v>1</v>
      </c>
      <c r="AQ241" s="1">
        <f t="shared" si="46"/>
        <v>1</v>
      </c>
      <c r="AR241" s="1">
        <f t="shared" si="47"/>
        <v>1</v>
      </c>
      <c r="AS241" s="15">
        <f t="shared" si="48"/>
        <v>1</v>
      </c>
    </row>
    <row r="242" spans="1:45">
      <c r="A242" t="str">
        <f>'Model output'!A241</f>
        <v>TCGA-FE-A231</v>
      </c>
      <c r="B242" s="33">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49"/>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output'!G241)),AND(ISNUMBER(SEARCH("2",'Model output'!G241)),NOT(ISNUMBER(SEARCH("1 of 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output'!H241="","negative",IF(OR(ISNUMBER(SEARCH("lymph node",'Model output'!H241)),ISNUMBER(SEARCH("gland",'Model output'!H241)),ISNUMBER(SEARCH("lobe",'Model output'!H241)),ISNUMBER(SEARCH("isthmus",'Model output'!H241)),ISNUMBER(SEARCH("mediastinum",'Model output'!H241)),ISNUMBER(SEARCH("Not mentioned",'Model output'!H241)), ISNUMBER(SEARCH("Not applicable",'Model output'!H241)), ISNUMBER(SEARCH("paratracheal",'Model output'!H241)),ISNUMBER(SEARCH("fibroadipose tissue",'Model output'!H241)),ISNUMBER(SEARCH("thyroid node",'Model output'!H241)),ISNUMBER(SEARCH("skeletal muscle",'Model output'!H241)),ISNUMBER(SEARCH("right",'Model output'!H241)),ISNUMBER(SEARCH("left",'Model output'!H241)),ISNUMBER(SEARCH("Not specified",'Model output'!H241))),"negative","positive"))</f>
        <v>negative</v>
      </c>
      <c r="I242">
        <f>IF(OR('Model output'!I241="",'Model output'!I241="Not answered",'Model output'!I241="Not mentioned"),"",IF(ISNUMBER('Model output'!I241),'Model output'!I241,1))</f>
        <v>31</v>
      </c>
      <c r="J242">
        <f>IF(OR('Model output'!J241="",'Model output'!J241="Not answered",'Model output'!J241="Not mentioned"),"",IF(AND(ISNUMBER('Model output'!J241),'Model output'!J241&lt;=I242),'Model output'!J241,IF(AND(ISNUMBER('Model output'!J241), 'Model output'!J241&gt;=DATE(2024,1,1)), MIN(DAY('Model output'!J241), MONTH('Model output'!J241), YEAR('Model output'!J241)), IF(ISNUMBER(SEARCH("0/",'Model output'!J241)),0,IF(ISNUMBER(SEARCH("/",'Model output'!J241)), VALUE(LEFT('Model output'!J241, SEARCH("/",'Model output'!J241)-1)),1)))))</f>
        <v>16</v>
      </c>
      <c r="K242" t="str" cm="1">
        <f t="array" ref="K242">IF(COUNT(FIND({0,1,2,3,4,5,6,7,8,9},'Model output'!K241))&gt;0,'Model output'!K241,"")</f>
        <v/>
      </c>
      <c r="L242" s="8" t="str">
        <f t="shared" si="37"/>
        <v/>
      </c>
      <c r="M242" t="str" cm="1">
        <f t="array" ref="M242">IF(L242="","",IF(ISNUMBER(SEARCH("cm",L242)),MAX(VALUE(SUBSTITUTE(_xlfn.FILTERXML("&lt;t&gt;&lt;s&gt;"&amp;SUBSTITUTE(L242,",","&lt;/s&gt;&lt;s&gt;")&amp;"&lt;/s&gt;&lt;/t&gt;","//s"),"cm",""))),MAX(VALUE(SUBSTITUTE(_xlfn.FILTERXML("&lt;t&gt;&lt;s&gt;"&amp;SUBSTITUTE(L242,",","&lt;/s&gt;&lt;s&gt;")&amp;"&lt;/s&gt;&lt;/t&gt;","//s"),"mm","")))/10))</f>
        <v/>
      </c>
      <c r="N242" t="str">
        <f>IF('Model output'!L241="","",'Model output'!L241)</f>
        <v>Papillary</v>
      </c>
      <c r="O242" t="str">
        <f>IF('Model output'!M241="","",'Model output'!M241)</f>
        <v/>
      </c>
      <c r="P242" t="str">
        <f>IF('Model output'!N241="","",'Model output'!N241)</f>
        <v>9.4 cm</v>
      </c>
      <c r="Q242" t="str">
        <f t="shared" si="39"/>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 ""))</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7" t="str">
        <f>IF('Model output'!S241="","",'Model output'!S241)</f>
        <v>Negative</v>
      </c>
      <c r="Y242" t="str">
        <f>IF(OR('Model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1" t="str">
        <f>IF(OR('Model output'!V241="", 'Model output'!V241="No", AND(ISERROR(SEARCH("Positive",'Model output'!V241)), ISNUMBER(SEARCH("Negative",'Model output'!V241))), AND(ISNUMBER(SEARCH("Uninvolved",'Model output'!V241)),NOT(ISNUMBER(SEARCH("margins involved",'Model output'!V241)))), ISNUMBER(SEARCH("not involved",'Model output'!V241)), ISNUMBER(SEARCH("None",'Model output'!V241)), ISNUMBER(SEARCH("Free",'Model output'!V241)), ISNUMBER(SEARCH("1 mm",'Model output'!V241)), ISNUMBER(SEARCH("0.1 CM",'Model output'!V241)), ISNUMBER(SEARCH("less than 0.2 mm",'Model output'!V241)), ISNUMBER(SEARCH("less than 0.5 mm",'Model output'!V241)), ISNUMBER(SEARCH("less than 1.0 mm",'Model output'!V241)), ISNUMBER(SEARCH("noted very close",'Model output'!V241)), ISNUMBER(SEARCH("abut",'Model output'!V241)), ISNUMBER(SEARCH("not mentioned",'Model output'!V241)), ISNUMBER(SEARCH("Cannot be assessed",'Model output'!V241)), ISNUMBER(SEARCH("Lymphocyte invasion - present",'Model output'!V241))), "negative", "positive")</f>
        <v>negative</v>
      </c>
      <c r="AE242" s="35"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6" t="str">
        <f t="shared" si="40"/>
        <v>3a</v>
      </c>
      <c r="AG242" s="36" t="str">
        <f t="shared" si="41"/>
        <v>1b</v>
      </c>
      <c r="AH242" s="36" t="str">
        <f t="shared" si="42"/>
        <v>0</v>
      </c>
      <c r="AI242" s="37" t="str">
        <f t="shared" si="43"/>
        <v>II</v>
      </c>
      <c r="AJ242" s="38" t="s">
        <v>710</v>
      </c>
      <c r="AK242" s="37" t="s">
        <v>945</v>
      </c>
      <c r="AL242" s="37" t="s">
        <v>940</v>
      </c>
      <c r="AM242" s="37" t="s">
        <v>944</v>
      </c>
      <c r="AN242" s="37" t="s">
        <v>942</v>
      </c>
      <c r="AO242" s="23">
        <f t="shared" ca="1" si="44"/>
        <v>1</v>
      </c>
      <c r="AP242" s="1">
        <f t="shared" si="45"/>
        <v>1</v>
      </c>
      <c r="AQ242" s="1">
        <f t="shared" si="46"/>
        <v>1</v>
      </c>
      <c r="AR242" s="1">
        <f t="shared" si="47"/>
        <v>1</v>
      </c>
      <c r="AS242" s="15">
        <f t="shared" si="48"/>
        <v>1</v>
      </c>
    </row>
    <row r="243" spans="1:45">
      <c r="A243" t="str">
        <f>'Model output'!A242</f>
        <v>TCGA-FY-A2QD</v>
      </c>
      <c r="B243" s="33">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49"/>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output'!G242)),AND(ISNUMBER(SEARCH("2",'Model output'!G242)),NOT(ISNUMBER(SEARCH("1 of 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output'!H242="","negative",IF(OR(ISNUMBER(SEARCH("lymph node",'Model output'!H242)),ISNUMBER(SEARCH("gland",'Model output'!H242)),ISNUMBER(SEARCH("lobe",'Model output'!H242)),ISNUMBER(SEARCH("isthmus",'Model output'!H242)),ISNUMBER(SEARCH("mediastinum",'Model output'!H242)),ISNUMBER(SEARCH("Not mentioned",'Model output'!H242)), ISNUMBER(SEARCH("Not applicable",'Model output'!H242)), ISNUMBER(SEARCH("paratracheal",'Model output'!H242)),ISNUMBER(SEARCH("fibroadipose tissue",'Model output'!H242)),ISNUMBER(SEARCH("thyroid node",'Model output'!H242)),ISNUMBER(SEARCH("skeletal muscle",'Model output'!H242)),ISNUMBER(SEARCH("right",'Model output'!H242)),ISNUMBER(SEARCH("left",'Model output'!H242)),ISNUMBER(SEARCH("Not specified",'Model output'!H242))),"negative","positive"))</f>
        <v>negative</v>
      </c>
      <c r="I243">
        <f>IF(OR('Model output'!I242="",'Model output'!I242="Not answered",'Model output'!I242="Not mentioned"),"",IF(ISNUMBER('Model output'!I242),'Model output'!I242,1))</f>
        <v>3</v>
      </c>
      <c r="J243">
        <f>IF(OR('Model output'!J242="",'Model output'!J242="Not answered",'Model output'!J242="Not mentioned"),"",IF(AND(ISNUMBER('Model output'!J242),'Model output'!J242&lt;=I243),'Model output'!J242,IF(AND(ISNUMBER('Model output'!J242), 'Model output'!J242&gt;=DATE(2024,1,1)), MIN(DAY('Model output'!J242), MONTH('Model output'!J242), YEAR('Model output'!J242)), IF(ISNUMBER(SEARCH("0/",'Model output'!J242)),0,IF(ISNUMBER(SEARCH("/",'Model output'!J242)), VALUE(LEFT('Model output'!J242, SEARCH("/",'Model output'!J242)-1)),1)))))</f>
        <v>0</v>
      </c>
      <c r="K243" t="str" cm="1">
        <f t="array" ref="K243">IF(COUNT(FIND({0,1,2,3,4,5,6,7,8,9},'Model output'!K242))&gt;0,'Model output'!K242,"")</f>
        <v/>
      </c>
      <c r="L243" s="8" t="str">
        <f t="shared" si="37"/>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39"/>
        <v>0.6cm</v>
      </c>
      <c r="R243" cm="1">
        <f t="array" ref="R243">IF(Q243="","",IF(ISNUMBER(SEARCH("cm",Q243)),MAX(VALUE(SUBSTITUTE(_xlfn.FILTERXML("&lt;t&gt;&lt;s&gt;"&amp;SUBSTITUTE(Q243,",","&lt;/s&gt;&lt;s&gt;")&amp;"&lt;/s&gt;&lt;/t&gt;","//s"),"cm",""))),MAX(VALUE(SUBSTITUTE(_xlfn.FILTERXML("&lt;t&gt;&lt;s&gt;"&amp;SUBSTITUTE(Q243,",","&lt;/s&gt;&lt;s&gt;")&amp;"&lt;/s&gt;&lt;/t&gt;","//s"),"mm","")))/10))</f>
        <v>0.6</v>
      </c>
      <c r="S243" t="str">
        <f>IF(OR('Model output'!P242="",ISNUMBER(SEARCH("Not identified", 'Model output'!P242)),ISNUMBER(SEARCH("Absent",'Model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 ""))</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7" t="str">
        <f>IF('Model output'!S242="","",'Model output'!S242)</f>
        <v>Not identified</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1" t="str">
        <f>IF(OR('Model output'!V242="", 'Model output'!V242="No", AND(ISERROR(SEARCH("Positive",'Model output'!V242)), ISNUMBER(SEARCH("Negative",'Model output'!V242))), AND(ISNUMBER(SEARCH("Uninvolved",'Model output'!V242)),NOT(ISNUMBER(SEARCH("margins involved",'Model output'!V242)))), ISNUMBER(SEARCH("not involved",'Model output'!V242)), ISNUMBER(SEARCH("None",'Model output'!V242)), ISNUMBER(SEARCH("Free",'Model output'!V242)), ISNUMBER(SEARCH("1 mm",'Model output'!V242)), ISNUMBER(SEARCH("0.1 CM",'Model output'!V242)), ISNUMBER(SEARCH("less than 0.2 mm",'Model output'!V242)), ISNUMBER(SEARCH("less than 0.5 mm",'Model output'!V242)), ISNUMBER(SEARCH("less than 1.0 mm",'Model output'!V242)), ISNUMBER(SEARCH("noted very close",'Model output'!V242)), ISNUMBER(SEARCH("abut",'Model output'!V242)), ISNUMBER(SEARCH("not mentioned",'Model output'!V242)), ISNUMBER(SEARCH("Cannot be assessed",'Model output'!V242)), ISNUMBER(SEARCH("Lymphocyte invasion - present",'Model output'!V242))), "negative", "positive")</f>
        <v>negative</v>
      </c>
      <c r="AE243" s="35"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6" t="str">
        <f t="shared" si="40"/>
        <v>1a</v>
      </c>
      <c r="AG243" s="36" t="str">
        <f t="shared" si="41"/>
        <v>0</v>
      </c>
      <c r="AH243" s="36" t="str">
        <f t="shared" si="42"/>
        <v>0</v>
      </c>
      <c r="AI243" s="37" t="str">
        <f t="shared" si="43"/>
        <v>I</v>
      </c>
      <c r="AJ243" s="38" t="s">
        <v>709</v>
      </c>
      <c r="AK243" s="37" t="s">
        <v>615</v>
      </c>
      <c r="AL243" s="37" t="s">
        <v>941</v>
      </c>
      <c r="AM243" s="37" t="s">
        <v>944</v>
      </c>
      <c r="AN243" s="37" t="s">
        <v>64</v>
      </c>
      <c r="AO243" s="23">
        <f t="shared" ca="1" si="44"/>
        <v>1</v>
      </c>
      <c r="AP243" s="1">
        <f t="shared" si="45"/>
        <v>1</v>
      </c>
      <c r="AQ243" s="1">
        <f t="shared" si="46"/>
        <v>1</v>
      </c>
      <c r="AR243" s="1">
        <f t="shared" si="47"/>
        <v>1</v>
      </c>
      <c r="AS243" s="15">
        <f t="shared" si="48"/>
        <v>1</v>
      </c>
    </row>
    <row r="244" spans="1:45">
      <c r="A244" t="str">
        <f>'Model output'!A243</f>
        <v>TCGA-FY-A3BL</v>
      </c>
      <c r="B244" s="33">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0</v>
      </c>
      <c r="F244" t="str">
        <f t="shared" si="49"/>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output'!G243)),AND(ISNUMBER(SEARCH("2",'Model output'!G243)),NOT(ISNUMBER(SEARCH("1 of 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output'!H243="","negative",IF(OR(ISNUMBER(SEARCH("lymph node",'Model output'!H243)),ISNUMBER(SEARCH("gland",'Model output'!H243)),ISNUMBER(SEARCH("lobe",'Model output'!H243)),ISNUMBER(SEARCH("isthmus",'Model output'!H243)),ISNUMBER(SEARCH("mediastinum",'Model output'!H243)),ISNUMBER(SEARCH("Not mentioned",'Model output'!H243)), ISNUMBER(SEARCH("Not applicable",'Model output'!H243)), ISNUMBER(SEARCH("paratracheal",'Model output'!H243)),ISNUMBER(SEARCH("fibroadipose tissue",'Model output'!H243)),ISNUMBER(SEARCH("thyroid node",'Model output'!H243)),ISNUMBER(SEARCH("skeletal muscle",'Model output'!H243)),ISNUMBER(SEARCH("right",'Model output'!H243)),ISNUMBER(SEARCH("left",'Model output'!H243)),ISNUMBER(SEARCH("Not specified",'Model output'!H243))),"negative","positive"))</f>
        <v>negative</v>
      </c>
      <c r="I244" t="str">
        <f>IF(OR('Model output'!I243="",'Model output'!I243="Not answered",'Model output'!I243="Not mentioned"),"",IF(ISNUMBER('Model output'!I243),'Model output'!I243,1))</f>
        <v/>
      </c>
      <c r="J244" t="str">
        <f>IF(OR('Model output'!J243="",'Model output'!J243="Not answered",'Model output'!J243="Not mentioned"),"",IF(AND(ISNUMBER('Model output'!J243),'Model output'!J243&lt;=I244),'Model output'!J243,IF(AND(ISNUMBER('Model output'!J243), 'Model output'!J243&gt;=DATE(2024,1,1)), MIN(DAY('Model output'!J243), MONTH('Model output'!J243), YEAR('Model output'!J243)), IF(ISNUMBER(SEARCH("0/",'Model output'!J243)),0,IF(ISNUMBER(SEARCH("/",'Model output'!J243)), VALUE(LEFT('Model output'!J243, SEARCH("/",'Model output'!J243)-1)),1)))))</f>
        <v/>
      </c>
      <c r="K244" t="str" cm="1">
        <f t="array" ref="K244">IF(COUNT(FIND({0,1,2,3,4,5,6,7,8,9},'Model output'!K243))&gt;0,'Model output'!K243,"")</f>
        <v/>
      </c>
      <c r="L244" s="8" t="str">
        <f t="shared" si="37"/>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39"/>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 ""))</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7" t="str">
        <f>IF('Model output'!S243="","",'Model output'!S243)</f>
        <v>Not mentioned</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1" t="str">
        <f>IF(OR('Model output'!V243="", 'Model output'!V243="No", AND(ISERROR(SEARCH("Positive",'Model output'!V243)), ISNUMBER(SEARCH("Negative",'Model output'!V243))), AND(ISNUMBER(SEARCH("Uninvolved",'Model output'!V243)),NOT(ISNUMBER(SEARCH("margins involved",'Model output'!V243)))), ISNUMBER(SEARCH("not involved",'Model output'!V243)), ISNUMBER(SEARCH("None",'Model output'!V243)), ISNUMBER(SEARCH("Free",'Model output'!V243)), ISNUMBER(SEARCH("1 mm",'Model output'!V243)), ISNUMBER(SEARCH("0.1 CM",'Model output'!V243)), ISNUMBER(SEARCH("less than 0.2 mm",'Model output'!V243)), ISNUMBER(SEARCH("less than 0.5 mm",'Model output'!V243)), ISNUMBER(SEARCH("less than 1.0 mm",'Model output'!V243)), ISNUMBER(SEARCH("noted very close",'Model output'!V243)), ISNUMBER(SEARCH("abut",'Model output'!V243)), ISNUMBER(SEARCH("not mentioned",'Model output'!V243)), ISNUMBER(SEARCH("Cannot be assessed",'Model output'!V243)), ISNUMBER(SEARCH("Lymphocyte invasion - present",'Model output'!V243))), "negative", "positive")</f>
        <v>negative</v>
      </c>
      <c r="AE244" s="35"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6" t="str">
        <f t="shared" si="40"/>
        <v>1b</v>
      </c>
      <c r="AG244" s="36" t="str">
        <f t="shared" si="41"/>
        <v>0</v>
      </c>
      <c r="AH244" s="36" t="str">
        <f t="shared" si="42"/>
        <v>0</v>
      </c>
      <c r="AI244" s="37" t="str">
        <f t="shared" si="43"/>
        <v>I</v>
      </c>
      <c r="AJ244" s="38" t="s">
        <v>709</v>
      </c>
      <c r="AK244" s="37" t="s">
        <v>940</v>
      </c>
      <c r="AL244" s="37" t="s">
        <v>944</v>
      </c>
      <c r="AM244" s="37" t="s">
        <v>944</v>
      </c>
      <c r="AN244" s="37" t="s">
        <v>64</v>
      </c>
      <c r="AO244" s="23">
        <f t="shared" ca="1" si="44"/>
        <v>1</v>
      </c>
      <c r="AP244" s="1">
        <f t="shared" si="45"/>
        <v>1</v>
      </c>
      <c r="AQ244" s="1">
        <f t="shared" si="46"/>
        <v>1</v>
      </c>
      <c r="AR244" s="1">
        <f t="shared" si="47"/>
        <v>1</v>
      </c>
      <c r="AS244" s="15">
        <f t="shared" si="48"/>
        <v>1</v>
      </c>
    </row>
    <row r="245" spans="1:45">
      <c r="A245" t="str">
        <f>'Model output'!A244</f>
        <v>TCGA-FY-A3I5</v>
      </c>
      <c r="B245" s="33">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49"/>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output'!G244)),AND(ISNUMBER(SEARCH("2",'Model output'!G244)),NOT(ISNUMBER(SEARCH("1 of 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output'!H244="","negative",IF(OR(ISNUMBER(SEARCH("lymph node",'Model output'!H244)),ISNUMBER(SEARCH("gland",'Model output'!H244)),ISNUMBER(SEARCH("lobe",'Model output'!H244)),ISNUMBER(SEARCH("isthmus",'Model output'!H244)),ISNUMBER(SEARCH("mediastinum",'Model output'!H244)),ISNUMBER(SEARCH("Not mentioned",'Model output'!H244)), ISNUMBER(SEARCH("Not applicable",'Model output'!H244)), ISNUMBER(SEARCH("paratracheal",'Model output'!H244)),ISNUMBER(SEARCH("fibroadipose tissue",'Model output'!H244)),ISNUMBER(SEARCH("thyroid node",'Model output'!H244)),ISNUMBER(SEARCH("skeletal muscle",'Model output'!H244)),ISNUMBER(SEARCH("right",'Model output'!H244)),ISNUMBER(SEARCH("left",'Model output'!H244)),ISNUMBER(SEARCH("Not specified",'Model output'!H244))),"negative","positive"))</f>
        <v>negative</v>
      </c>
      <c r="I245">
        <f>IF(OR('Model output'!I244="",'Model output'!I244="Not answered",'Model output'!I244="Not mentioned"),"",IF(ISNUMBER('Model output'!I244),'Model output'!I244,1))</f>
        <v>18</v>
      </c>
      <c r="J245">
        <f>IF(OR('Model output'!J244="",'Model output'!J244="Not answered",'Model output'!J244="Not mentioned"),"",IF(AND(ISNUMBER('Model output'!J244),'Model output'!J244&lt;=I245),'Model output'!J244,IF(AND(ISNUMBER('Model output'!J244), 'Model output'!J244&gt;=DATE(2024,1,1)), MIN(DAY('Model output'!J244), MONTH('Model output'!J244), YEAR('Model output'!J244)), IF(ISNUMBER(SEARCH("0/",'Model output'!J244)),0,IF(ISNUMBER(SEARCH("/",'Model output'!J244)), VALUE(LEFT('Model output'!J244, SEARCH("/",'Model output'!J244)-1)),1)))))</f>
        <v>0</v>
      </c>
      <c r="K245" t="str" cm="1">
        <f t="array" ref="K245">IF(COUNT(FIND({0,1,2,3,4,5,6,7,8,9},'Model output'!K244))&gt;0,'Model output'!K244,"")</f>
        <v/>
      </c>
      <c r="L245" s="8" t="str">
        <f t="shared" si="37"/>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 Variant</v>
      </c>
      <c r="P245" t="str">
        <f>IF('Model output'!N244="","",'Model output'!N244)</f>
        <v>4.5 x 3.0 x 3.0 CM</v>
      </c>
      <c r="Q245" t="str">
        <f t="shared" si="39"/>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t="str">
        <f>IF('Model output'!O244="","",'Model output'!O244)</f>
        <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 ""))</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7" t="str">
        <f>IF('Model output'!S244="","",'Model output'!S244)</f>
        <v>Not identified</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1" t="str">
        <f>IF(OR('Model output'!V244="", 'Model output'!V244="No", AND(ISERROR(SEARCH("Positive",'Model output'!V244)), ISNUMBER(SEARCH("Negative",'Model output'!V244))), AND(ISNUMBER(SEARCH("Uninvolved",'Model output'!V244)),NOT(ISNUMBER(SEARCH("margins involved",'Model output'!V244)))), ISNUMBER(SEARCH("not involved",'Model output'!V244)), ISNUMBER(SEARCH("None",'Model output'!V244)), ISNUMBER(SEARCH("Free",'Model output'!V244)), ISNUMBER(SEARCH("1 mm",'Model output'!V244)), ISNUMBER(SEARCH("0.1 CM",'Model output'!V244)), ISNUMBER(SEARCH("less than 0.2 mm",'Model output'!V244)), ISNUMBER(SEARCH("less than 0.5 mm",'Model output'!V244)), ISNUMBER(SEARCH("less than 1.0 mm",'Model output'!V244)), ISNUMBER(SEARCH("noted very close",'Model output'!V244)), ISNUMBER(SEARCH("abut",'Model output'!V244)), ISNUMBER(SEARCH("not mentioned",'Model output'!V244)), ISNUMBER(SEARCH("Cannot be assessed",'Model output'!V244)), ISNUMBER(SEARCH("Lymphocyte invasion - present",'Model output'!V244))), "negative", "positive")</f>
        <v>negative</v>
      </c>
      <c r="AE245" s="35"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36" t="str">
        <f t="shared" si="40"/>
        <v>3a</v>
      </c>
      <c r="AG245" s="36" t="str">
        <f t="shared" si="41"/>
        <v>0</v>
      </c>
      <c r="AH245" s="36" t="str">
        <f t="shared" si="42"/>
        <v>0</v>
      </c>
      <c r="AI245" s="37" t="str">
        <f t="shared" si="43"/>
        <v>II</v>
      </c>
      <c r="AJ245" s="38" t="s">
        <v>709</v>
      </c>
      <c r="AK245" s="37" t="s">
        <v>945</v>
      </c>
      <c r="AL245" s="37" t="s">
        <v>941</v>
      </c>
      <c r="AM245" s="37" t="s">
        <v>944</v>
      </c>
      <c r="AN245" s="37" t="s">
        <v>942</v>
      </c>
      <c r="AO245" s="23">
        <f t="shared" ca="1" si="44"/>
        <v>1</v>
      </c>
      <c r="AP245" s="1">
        <f t="shared" si="45"/>
        <v>1</v>
      </c>
      <c r="AQ245" s="1">
        <f t="shared" si="46"/>
        <v>1</v>
      </c>
      <c r="AR245" s="1">
        <f t="shared" si="47"/>
        <v>1</v>
      </c>
      <c r="AS245" s="15">
        <f t="shared" si="48"/>
        <v>1</v>
      </c>
    </row>
    <row r="246" spans="1:45">
      <c r="A246" t="str">
        <f>'Model output'!A245</f>
        <v>TCGA-FY-A3NM</v>
      </c>
      <c r="B246" s="33">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49"/>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output'!G245)),AND(ISNUMBER(SEARCH("2",'Model output'!G245)),NOT(ISNUMBER(SEARCH("1 of 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output'!H245="","negative",IF(OR(ISNUMBER(SEARCH("lymph node",'Model output'!H245)),ISNUMBER(SEARCH("gland",'Model output'!H245)),ISNUMBER(SEARCH("lobe",'Model output'!H245)),ISNUMBER(SEARCH("isthmus",'Model output'!H245)),ISNUMBER(SEARCH("mediastinum",'Model output'!H245)),ISNUMBER(SEARCH("Not mentioned",'Model output'!H245)), ISNUMBER(SEARCH("Not applicable",'Model output'!H245)), ISNUMBER(SEARCH("paratracheal",'Model output'!H245)),ISNUMBER(SEARCH("fibroadipose tissue",'Model output'!H245)),ISNUMBER(SEARCH("thyroid node",'Model output'!H245)),ISNUMBER(SEARCH("skeletal muscle",'Model output'!H245)),ISNUMBER(SEARCH("right",'Model output'!H245)),ISNUMBER(SEARCH("left",'Model output'!H245)),ISNUMBER(SEARCH("Not specified",'Model output'!H245))),"negative","positive"))</f>
        <v>negative</v>
      </c>
      <c r="I246">
        <f>IF(OR('Model output'!I245="",'Model output'!I245="Not answered",'Model output'!I245="Not mentioned"),"",IF(ISNUMBER('Model output'!I245),'Model output'!I245,1))</f>
        <v>2</v>
      </c>
      <c r="J246">
        <f>IF(OR('Model output'!J245="",'Model output'!J245="Not answered",'Model output'!J245="Not mentioned"),"",IF(AND(ISNUMBER('Model output'!J245),'Model output'!J245&lt;=I246),'Model output'!J245,IF(AND(ISNUMBER('Model output'!J245), 'Model output'!J245&gt;=DATE(2024,1,1)), MIN(DAY('Model output'!J245), MONTH('Model output'!J245), YEAR('Model output'!J245)), IF(ISNUMBER(SEARCH("0/",'Model output'!J245)),0,IF(ISNUMBER(SEARCH("/",'Model output'!J245)), VALUE(LEFT('Model output'!J245, SEARCH("/",'Model output'!J245)-1)),1)))))</f>
        <v>0</v>
      </c>
      <c r="K246" t="str" cm="1">
        <f t="array" ref="K246">IF(COUNT(FIND({0,1,2,3,4,5,6,7,8,9},'Model output'!K245))&gt;0,'Model output'!K245,"")</f>
        <v/>
      </c>
      <c r="L246" s="8" t="str">
        <f t="shared" si="37"/>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39"/>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 ""))</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7" t="str">
        <f>IF('Model output'!S245="","",'Model output'!S245)</f>
        <v>Present, minimal</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1" t="str">
        <f>IF(OR('Model output'!V245="", 'Model output'!V245="No", AND(ISERROR(SEARCH("Positive",'Model output'!V245)), ISNUMBER(SEARCH("Negative",'Model output'!V245))), AND(ISNUMBER(SEARCH("Uninvolved",'Model output'!V245)),NOT(ISNUMBER(SEARCH("margins involved",'Model output'!V245)))), ISNUMBER(SEARCH("not involved",'Model output'!V245)), ISNUMBER(SEARCH("None",'Model output'!V245)), ISNUMBER(SEARCH("Free",'Model output'!V245)), ISNUMBER(SEARCH("1 mm",'Model output'!V245)), ISNUMBER(SEARCH("0.1 CM",'Model output'!V245)), ISNUMBER(SEARCH("less than 0.2 mm",'Model output'!V245)), ISNUMBER(SEARCH("less than 0.5 mm",'Model output'!V245)), ISNUMBER(SEARCH("less than 1.0 mm",'Model output'!V245)), ISNUMBER(SEARCH("noted very close",'Model output'!V245)), ISNUMBER(SEARCH("abut",'Model output'!V245)), ISNUMBER(SEARCH("not mentioned",'Model output'!V245)), ISNUMBER(SEARCH("Cannot be assessed",'Model output'!V245)), ISNUMBER(SEARCH("Lymphocyte invasion - present",'Model output'!V245))), "negative", "positive")</f>
        <v>negative</v>
      </c>
      <c r="AE246" s="35"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6" t="str">
        <f t="shared" si="40"/>
        <v>1b</v>
      </c>
      <c r="AG246" s="36" t="str">
        <f t="shared" si="41"/>
        <v>0</v>
      </c>
      <c r="AH246" s="36" t="str">
        <f t="shared" si="42"/>
        <v>0</v>
      </c>
      <c r="AI246" s="37" t="str">
        <f t="shared" si="43"/>
        <v>I</v>
      </c>
      <c r="AJ246" s="38" t="s">
        <v>710</v>
      </c>
      <c r="AK246" s="37" t="s">
        <v>940</v>
      </c>
      <c r="AL246" s="37" t="s">
        <v>941</v>
      </c>
      <c r="AM246" s="37" t="s">
        <v>944</v>
      </c>
      <c r="AN246" s="37" t="s">
        <v>64</v>
      </c>
      <c r="AO246" s="23">
        <f t="shared" ca="1" si="44"/>
        <v>1</v>
      </c>
      <c r="AP246" s="1">
        <f t="shared" si="45"/>
        <v>1</v>
      </c>
      <c r="AQ246" s="1">
        <f t="shared" si="46"/>
        <v>1</v>
      </c>
      <c r="AR246" s="1">
        <f t="shared" si="47"/>
        <v>1</v>
      </c>
      <c r="AS246" s="15">
        <f t="shared" si="48"/>
        <v>1</v>
      </c>
    </row>
    <row r="247" spans="1:45">
      <c r="A247" t="str">
        <f>'Model output'!A246</f>
        <v>TCGA-FY-A3NN</v>
      </c>
      <c r="B247" s="33">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49"/>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output'!G246)),AND(ISNUMBER(SEARCH("2",'Model output'!G246)),NOT(ISNUMBER(SEARCH("1 of 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
      </c>
      <c r="H247" t="str">
        <f>IF('Model output'!H246="","negative",IF(OR(ISNUMBER(SEARCH("lymph node",'Model output'!H246)),ISNUMBER(SEARCH("gland",'Model output'!H246)),ISNUMBER(SEARCH("lobe",'Model output'!H246)),ISNUMBER(SEARCH("isthmus",'Model output'!H246)),ISNUMBER(SEARCH("mediastinum",'Model output'!H246)),ISNUMBER(SEARCH("Not mentioned",'Model output'!H246)), ISNUMBER(SEARCH("Not applicable",'Model output'!H246)), ISNUMBER(SEARCH("paratracheal",'Model output'!H246)),ISNUMBER(SEARCH("fibroadipose tissue",'Model output'!H246)),ISNUMBER(SEARCH("thyroid node",'Model output'!H246)),ISNUMBER(SEARCH("skeletal muscle",'Model output'!H246)),ISNUMBER(SEARCH("right",'Model output'!H246)),ISNUMBER(SEARCH("left",'Model output'!H246)),ISNUMBER(SEARCH("Not specified",'Model output'!H246))),"negative","positive"))</f>
        <v>negative</v>
      </c>
      <c r="I247">
        <f>IF(OR('Model output'!I246="",'Model output'!I246="Not answered",'Model output'!I246="Not mentioned"),"",IF(ISNUMBER('Model output'!I246),'Model output'!I246,1))</f>
        <v>2</v>
      </c>
      <c r="J247">
        <f>IF(OR('Model output'!J246="",'Model output'!J246="Not answered",'Model output'!J246="Not mentioned"),"",IF(AND(ISNUMBER('Model output'!J246),'Model output'!J246&lt;=I247),'Model output'!J246,IF(AND(ISNUMBER('Model output'!J246), 'Model output'!J246&gt;=DATE(2024,1,1)), MIN(DAY('Model output'!J246), MONTH('Model output'!J246), YEAR('Model output'!J246)), IF(ISNUMBER(SEARCH("0/",'Model output'!J246)),0,IF(ISNUMBER(SEARCH("/",'Model output'!J246)), VALUE(LEFT('Model output'!J246, SEARCH("/",'Model output'!J246)-1)),1)))))</f>
        <v>2</v>
      </c>
      <c r="K247" t="str" cm="1">
        <f t="array" ref="K247">IF(COUNT(FIND({0,1,2,3,4,5,6,7,8,9},'Model output'!K246))&gt;0,'Model output'!K246,"")</f>
        <v/>
      </c>
      <c r="L247" s="8" t="str">
        <f t="shared" si="37"/>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v>
      </c>
      <c r="O247" t="str">
        <f>IF('Model output'!M246="","",'Model output'!M246)</f>
        <v>Follicular</v>
      </c>
      <c r="P247" t="str">
        <f>IF('Model output'!N246="","",'Model output'!N246)</f>
        <v>2.0 cm</v>
      </c>
      <c r="Q247" t="str">
        <f t="shared" si="39"/>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 ""))</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7"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1" t="str">
        <f>IF(OR('Model output'!V246="", 'Model output'!V246="No", AND(ISERROR(SEARCH("Positive",'Model output'!V246)), ISNUMBER(SEARCH("Negative",'Model output'!V246))), AND(ISNUMBER(SEARCH("Uninvolved",'Model output'!V246)),NOT(ISNUMBER(SEARCH("margins involved",'Model output'!V246)))), ISNUMBER(SEARCH("not involved",'Model output'!V246)), ISNUMBER(SEARCH("None",'Model output'!V246)), ISNUMBER(SEARCH("Free",'Model output'!V246)), ISNUMBER(SEARCH("1 mm",'Model output'!V246)), ISNUMBER(SEARCH("0.1 CM",'Model output'!V246)), ISNUMBER(SEARCH("less than 0.2 mm",'Model output'!V246)), ISNUMBER(SEARCH("less than 0.5 mm",'Model output'!V246)), ISNUMBER(SEARCH("less than 1.0 mm",'Model output'!V246)), ISNUMBER(SEARCH("noted very close",'Model output'!V246)), ISNUMBER(SEARCH("abut",'Model output'!V246)), ISNUMBER(SEARCH("not mentioned",'Model output'!V246)), ISNUMBER(SEARCH("Cannot be assessed",'Model output'!V246)), ISNUMBER(SEARCH("Lymphocyte invasion - present",'Model output'!V246))), "negative", "positive")</f>
        <v>negative</v>
      </c>
      <c r="AE247" s="35"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6" t="str">
        <f t="shared" si="40"/>
        <v>1b</v>
      </c>
      <c r="AG247" s="36" t="str">
        <f t="shared" si="41"/>
        <v>1a</v>
      </c>
      <c r="AH247" s="36" t="str">
        <f t="shared" si="42"/>
        <v>0</v>
      </c>
      <c r="AI247" s="37" t="str">
        <f t="shared" si="43"/>
        <v>I</v>
      </c>
      <c r="AJ247" s="38" t="s">
        <v>709</v>
      </c>
      <c r="AK247" s="37" t="s">
        <v>940</v>
      </c>
      <c r="AL247" s="37" t="s">
        <v>615</v>
      </c>
      <c r="AM247" s="37" t="s">
        <v>944</v>
      </c>
      <c r="AN247" s="37" t="s">
        <v>64</v>
      </c>
      <c r="AO247" s="23">
        <f t="shared" ca="1" si="44"/>
        <v>1</v>
      </c>
      <c r="AP247" s="1">
        <f t="shared" si="45"/>
        <v>1</v>
      </c>
      <c r="AQ247" s="1">
        <f t="shared" si="46"/>
        <v>1</v>
      </c>
      <c r="AR247" s="1">
        <f t="shared" si="47"/>
        <v>1</v>
      </c>
      <c r="AS247" s="15">
        <f t="shared" si="48"/>
        <v>1</v>
      </c>
    </row>
    <row r="248" spans="1:45">
      <c r="A248" t="str">
        <f>'Model output'!A247</f>
        <v>TCGA-FY-A3NP</v>
      </c>
      <c r="B248" s="33">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49"/>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output'!G247)),AND(ISNUMBER(SEARCH("2",'Model output'!G247)),NOT(ISNUMBER(SEARCH("1 of 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output'!H247="","negative",IF(OR(ISNUMBER(SEARCH("lymph node",'Model output'!H247)),ISNUMBER(SEARCH("gland",'Model output'!H247)),ISNUMBER(SEARCH("lobe",'Model output'!H247)),ISNUMBER(SEARCH("isthmus",'Model output'!H247)),ISNUMBER(SEARCH("mediastinum",'Model output'!H247)),ISNUMBER(SEARCH("Not mentioned",'Model output'!H247)), ISNUMBER(SEARCH("Not applicable",'Model output'!H247)), ISNUMBER(SEARCH("paratracheal",'Model output'!H247)),ISNUMBER(SEARCH("fibroadipose tissue",'Model output'!H247)),ISNUMBER(SEARCH("thyroid node",'Model output'!H247)),ISNUMBER(SEARCH("skeletal muscle",'Model output'!H247)),ISNUMBER(SEARCH("right",'Model output'!H247)),ISNUMBER(SEARCH("left",'Model output'!H247)),ISNUMBER(SEARCH("Not specified",'Model output'!H247))),"negative","positive"))</f>
        <v>negative</v>
      </c>
      <c r="I248" t="str">
        <f>IF(OR('Model output'!I247="",'Model output'!I247="Not answered",'Model output'!I247="Not mentioned"),"",IF(ISNUMBER('Model output'!I247),'Model output'!I247,1))</f>
        <v/>
      </c>
      <c r="J248" t="str">
        <f>IF(OR('Model output'!J247="",'Model output'!J247="Not answered",'Model output'!J247="Not mentioned"),"",IF(AND(ISNUMBER('Model output'!J247),'Model output'!J247&lt;=I248),'Model output'!J247,IF(AND(ISNUMBER('Model output'!J247), 'Model output'!J247&gt;=DATE(2024,1,1)), MIN(DAY('Model output'!J247), MONTH('Model output'!J247), YEAR('Model output'!J247)), IF(ISNUMBER(SEARCH("0/",'Model output'!J247)),0,IF(ISNUMBER(SEARCH("/",'Model output'!J247)), VALUE(LEFT('Model output'!J247, SEARCH("/",'Model output'!J247)-1)),1)))))</f>
        <v/>
      </c>
      <c r="K248" t="str" cm="1">
        <f t="array" ref="K248">IF(COUNT(FIND({0,1,2,3,4,5,6,7,8,9},'Model output'!K247))&gt;0,'Model output'!K247,"")</f>
        <v/>
      </c>
      <c r="L248" s="8" t="str">
        <f t="shared" si="37"/>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Follicular variant</v>
      </c>
      <c r="O248" t="str">
        <f>IF('Model output'!M247="","",'Model output'!M247)</f>
        <v>Papillary</v>
      </c>
      <c r="P248" t="str">
        <f>IF('Model output'!N247="","",'Model output'!N247)</f>
        <v>3 cm</v>
      </c>
      <c r="Q248" t="str">
        <f t="shared" si="39"/>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positive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 ""))</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7" t="str">
        <f>IF('Model output'!S247="","",'Model output'!S247)</f>
        <v>Not mentioned</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1" t="str">
        <f>IF(OR('Model output'!V247="", 'Model output'!V247="No", AND(ISERROR(SEARCH("Positive",'Model output'!V247)), ISNUMBER(SEARCH("Negative",'Model output'!V247))), AND(ISNUMBER(SEARCH("Uninvolved",'Model output'!V247)),NOT(ISNUMBER(SEARCH("margins involved",'Model output'!V247)))), ISNUMBER(SEARCH("not involved",'Model output'!V247)), ISNUMBER(SEARCH("None",'Model output'!V247)), ISNUMBER(SEARCH("Free",'Model output'!V247)), ISNUMBER(SEARCH("1 mm",'Model output'!V247)), ISNUMBER(SEARCH("0.1 CM",'Model output'!V247)), ISNUMBER(SEARCH("less than 0.2 mm",'Model output'!V247)), ISNUMBER(SEARCH("less than 0.5 mm",'Model output'!V247)), ISNUMBER(SEARCH("less than 1.0 mm",'Model output'!V247)), ISNUMBER(SEARCH("noted very close",'Model output'!V247)), ISNUMBER(SEARCH("abut",'Model output'!V247)), ISNUMBER(SEARCH("not mentioned",'Model output'!V247)), ISNUMBER(SEARCH("Cannot be assessed",'Model output'!V247)), ISNUMBER(SEARCH("Lymphocyte invasion - present",'Model output'!V247))), "negative", "positive")</f>
        <v>negative</v>
      </c>
      <c r="AE248" s="35"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6" t="str">
        <f t="shared" si="40"/>
        <v>2</v>
      </c>
      <c r="AG248" s="36" t="str">
        <f t="shared" si="41"/>
        <v>0</v>
      </c>
      <c r="AH248" s="36" t="str">
        <f t="shared" si="42"/>
        <v>0</v>
      </c>
      <c r="AI248" s="37" t="str">
        <f t="shared" si="43"/>
        <v>I</v>
      </c>
      <c r="AJ248" s="38" t="s">
        <v>709</v>
      </c>
      <c r="AK248" s="37" t="s">
        <v>940</v>
      </c>
      <c r="AL248" s="37" t="s">
        <v>948</v>
      </c>
      <c r="AM248" s="37" t="s">
        <v>941</v>
      </c>
      <c r="AN248" s="37" t="s">
        <v>64</v>
      </c>
      <c r="AO248" s="23">
        <f t="shared" ca="1" si="44"/>
        <v>1</v>
      </c>
      <c r="AP248" s="1">
        <f t="shared" si="45"/>
        <v>0</v>
      </c>
      <c r="AQ248" s="1">
        <f t="shared" si="46"/>
        <v>1</v>
      </c>
      <c r="AR248" s="1">
        <f t="shared" si="47"/>
        <v>1</v>
      </c>
      <c r="AS248" s="15">
        <f t="shared" si="48"/>
        <v>1</v>
      </c>
    </row>
    <row r="249" spans="1:45">
      <c r="A249" t="str">
        <f>'Model output'!A248</f>
        <v>TCGA-FY-A3ON</v>
      </c>
      <c r="B249" s="33">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49"/>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output'!G248)),AND(ISNUMBER(SEARCH("2",'Model output'!G248)),NOT(ISNUMBER(SEARCH("1 of 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
      </c>
      <c r="H249" t="str">
        <f>IF('Model output'!H248="","negative",IF(OR(ISNUMBER(SEARCH("lymph node",'Model output'!H248)),ISNUMBER(SEARCH("gland",'Model output'!H248)),ISNUMBER(SEARCH("lobe",'Model output'!H248)),ISNUMBER(SEARCH("isthmus",'Model output'!H248)),ISNUMBER(SEARCH("mediastinum",'Model output'!H248)),ISNUMBER(SEARCH("Not mentioned",'Model output'!H248)), ISNUMBER(SEARCH("Not applicable",'Model output'!H248)), ISNUMBER(SEARCH("paratracheal",'Model output'!H248)),ISNUMBER(SEARCH("fibroadipose tissue",'Model output'!H248)),ISNUMBER(SEARCH("thyroid node",'Model output'!H248)),ISNUMBER(SEARCH("skeletal muscle",'Model output'!H248)),ISNUMBER(SEARCH("right",'Model output'!H248)),ISNUMBER(SEARCH("left",'Model output'!H248)),ISNUMBER(SEARCH("Not specified",'Model output'!H248))),"negative","positive"))</f>
        <v>negative</v>
      </c>
      <c r="I249">
        <f>IF(OR('Model output'!I248="",'Model output'!I248="Not answered",'Model output'!I248="Not mentioned"),"",IF(ISNUMBER('Model output'!I248),'Model output'!I248,1))</f>
        <v>4</v>
      </c>
      <c r="J249">
        <f>IF(OR('Model output'!J248="",'Model output'!J248="Not answered",'Model output'!J248="Not mentioned"),"",IF(AND(ISNUMBER('Model output'!J248),'Model output'!J248&lt;=I249),'Model output'!J248,IF(AND(ISNUMBER('Model output'!J248), 'Model output'!J248&gt;=DATE(2024,1,1)), MIN(DAY('Model output'!J248), MONTH('Model output'!J248), YEAR('Model output'!J248)), IF(ISNUMBER(SEARCH("0/",'Model output'!J248)),0,IF(ISNUMBER(SEARCH("/",'Model output'!J248)), VALUE(LEFT('Model output'!J248, SEARCH("/",'Model output'!J248)-1)),1)))))</f>
        <v>1</v>
      </c>
      <c r="K249" t="str" cm="1">
        <f t="array" ref="K249">IF(COUNT(FIND({0,1,2,3,4,5,6,7,8,9},'Model output'!K248))&gt;0,'Model output'!K248,"")</f>
        <v/>
      </c>
      <c r="L249" s="8" t="str">
        <f t="shared" si="37"/>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 Thyroid Carcinoma</v>
      </c>
      <c r="O249" t="str">
        <f>IF('Model output'!M248="","",'Model output'!M248)</f>
        <v>Classical Variant</v>
      </c>
      <c r="P249" t="str">
        <f>IF('Model output'!N248="","",'Model output'!N248)</f>
        <v>2.5cm</v>
      </c>
      <c r="Q249" t="str">
        <f t="shared" si="39"/>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 ""))</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7"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1" t="str">
        <f>IF(OR('Model output'!V248="", 'Model output'!V248="No", AND(ISERROR(SEARCH("Positive",'Model output'!V248)), ISNUMBER(SEARCH("Negative",'Model output'!V248))), AND(ISNUMBER(SEARCH("Uninvolved",'Model output'!V248)),NOT(ISNUMBER(SEARCH("margins involved",'Model output'!V248)))), ISNUMBER(SEARCH("not involved",'Model output'!V248)), ISNUMBER(SEARCH("None",'Model output'!V248)), ISNUMBER(SEARCH("Free",'Model output'!V248)), ISNUMBER(SEARCH("1 mm",'Model output'!V248)), ISNUMBER(SEARCH("0.1 CM",'Model output'!V248)), ISNUMBER(SEARCH("less than 0.2 mm",'Model output'!V248)), ISNUMBER(SEARCH("less than 0.5 mm",'Model output'!V248)), ISNUMBER(SEARCH("less than 1.0 mm",'Model output'!V248)), ISNUMBER(SEARCH("noted very close",'Model output'!V248)), ISNUMBER(SEARCH("abut",'Model output'!V248)), ISNUMBER(SEARCH("not mentioned",'Model output'!V248)), ISNUMBER(SEARCH("Cannot be assessed",'Model output'!V248)), ISNUMBER(SEARCH("Lymphocyte invasion - present",'Model output'!V248))), "negative", "positive")</f>
        <v>negative</v>
      </c>
      <c r="AE249" s="35"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6" t="str">
        <f t="shared" si="40"/>
        <v>2</v>
      </c>
      <c r="AG249" s="36" t="str">
        <f t="shared" si="41"/>
        <v>1a</v>
      </c>
      <c r="AH249" s="36" t="str">
        <f t="shared" si="42"/>
        <v>0</v>
      </c>
      <c r="AI249" s="37" t="str">
        <f t="shared" si="43"/>
        <v>I</v>
      </c>
      <c r="AJ249" s="38" t="s">
        <v>709</v>
      </c>
      <c r="AK249" s="37" t="s">
        <v>943</v>
      </c>
      <c r="AL249" s="37" t="s">
        <v>615</v>
      </c>
      <c r="AM249" s="37" t="s">
        <v>944</v>
      </c>
      <c r="AN249" s="37" t="s">
        <v>64</v>
      </c>
      <c r="AO249" s="23">
        <f t="shared" ca="1" si="44"/>
        <v>1</v>
      </c>
      <c r="AP249" s="1">
        <f t="shared" si="45"/>
        <v>1</v>
      </c>
      <c r="AQ249" s="1">
        <f t="shared" si="46"/>
        <v>1</v>
      </c>
      <c r="AR249" s="1">
        <f t="shared" si="47"/>
        <v>1</v>
      </c>
      <c r="AS249" s="15">
        <f t="shared" si="48"/>
        <v>1</v>
      </c>
    </row>
    <row r="250" spans="1:45">
      <c r="A250" t="str">
        <f>'Model output'!A249</f>
        <v>TCGA-FY-A3R7</v>
      </c>
      <c r="B250" s="33">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49"/>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output'!G249)),AND(ISNUMBER(SEARCH("2",'Model output'!G249)),NOT(ISNUMBER(SEARCH("1 of 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
      </c>
      <c r="H250" t="str">
        <f>IF('Model output'!H249="","negative",IF(OR(ISNUMBER(SEARCH("lymph node",'Model output'!H249)),ISNUMBER(SEARCH("gland",'Model output'!H249)),ISNUMBER(SEARCH("lobe",'Model output'!H249)),ISNUMBER(SEARCH("isthmus",'Model output'!H249)),ISNUMBER(SEARCH("mediastinum",'Model output'!H249)),ISNUMBER(SEARCH("Not mentioned",'Model output'!H249)), ISNUMBER(SEARCH("Not applicable",'Model output'!H249)), ISNUMBER(SEARCH("paratracheal",'Model output'!H249)),ISNUMBER(SEARCH("fibroadipose tissue",'Model output'!H249)),ISNUMBER(SEARCH("thyroid node",'Model output'!H249)),ISNUMBER(SEARCH("skeletal muscle",'Model output'!H249)),ISNUMBER(SEARCH("right",'Model output'!H249)),ISNUMBER(SEARCH("left",'Model output'!H249)),ISNUMBER(SEARCH("Not specified",'Model output'!H249))),"negative","positive"))</f>
        <v>negative</v>
      </c>
      <c r="I250">
        <f>IF(OR('Model output'!I249="",'Model output'!I249="Not answered",'Model output'!I249="Not mentioned"),"",IF(ISNUMBER('Model output'!I249),'Model output'!I249,1))</f>
        <v>2</v>
      </c>
      <c r="J250">
        <f>IF(OR('Model output'!J249="",'Model output'!J249="Not answered",'Model output'!J249="Not mentioned"),"",IF(AND(ISNUMBER('Model output'!J249),'Model output'!J249&lt;=I250),'Model output'!J249,IF(AND(ISNUMBER('Model output'!J249), 'Model output'!J249&gt;=DATE(2024,1,1)), MIN(DAY('Model output'!J249), MONTH('Model output'!J249), YEAR('Model output'!J249)), IF(ISNUMBER(SEARCH("0/",'Model output'!J249)),0,IF(ISNUMBER(SEARCH("/",'Model output'!J249)), VALUE(LEFT('Model output'!J249, SEARCH("/",'Model output'!J249)-1)),1)))))</f>
        <v>2</v>
      </c>
      <c r="K250" t="str" cm="1">
        <f t="array" ref="K250">IF(COUNT(FIND({0,1,2,3,4,5,6,7,8,9},'Model output'!K249))&gt;0,'Model output'!K249,"")</f>
        <v/>
      </c>
      <c r="L250" s="8" t="str">
        <f t="shared" si="37"/>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v>
      </c>
      <c r="Q250" t="str">
        <f t="shared" si="39"/>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 ""))</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7" t="str">
        <f>IF('Model output'!S249="","",'Model output'!S249)</f>
        <v>Present, minimal</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1" t="str">
        <f>IF(OR('Model output'!V249="", 'Model output'!V249="No", AND(ISERROR(SEARCH("Positive",'Model output'!V249)), ISNUMBER(SEARCH("Negative",'Model output'!V249))), AND(ISNUMBER(SEARCH("Uninvolved",'Model output'!V249)),NOT(ISNUMBER(SEARCH("margins involved",'Model output'!V249)))), ISNUMBER(SEARCH("not involved",'Model output'!V249)), ISNUMBER(SEARCH("None",'Model output'!V249)), ISNUMBER(SEARCH("Free",'Model output'!V249)), ISNUMBER(SEARCH("1 mm",'Model output'!V249)), ISNUMBER(SEARCH("0.1 CM",'Model output'!V249)), ISNUMBER(SEARCH("less than 0.2 mm",'Model output'!V249)), ISNUMBER(SEARCH("less than 0.5 mm",'Model output'!V249)), ISNUMBER(SEARCH("less than 1.0 mm",'Model output'!V249)), ISNUMBER(SEARCH("noted very close",'Model output'!V249)), ISNUMBER(SEARCH("abut",'Model output'!V249)), ISNUMBER(SEARCH("not mentioned",'Model output'!V249)), ISNUMBER(SEARCH("Cannot be assessed",'Model output'!V249)), ISNUMBER(SEARCH("Lymphocyte invasion - present",'Model output'!V249))), "negative", "positive")</f>
        <v>negative</v>
      </c>
      <c r="AE250" s="35"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6" t="str">
        <f t="shared" si="40"/>
        <v>1b</v>
      </c>
      <c r="AG250" s="36" t="str">
        <f t="shared" si="41"/>
        <v>1a</v>
      </c>
      <c r="AH250" s="36" t="str">
        <f t="shared" si="42"/>
        <v>0</v>
      </c>
      <c r="AI250" s="37" t="str">
        <f t="shared" si="43"/>
        <v>I</v>
      </c>
      <c r="AJ250" s="38" t="s">
        <v>710</v>
      </c>
      <c r="AK250" s="37" t="s">
        <v>940</v>
      </c>
      <c r="AL250" s="37" t="s">
        <v>615</v>
      </c>
      <c r="AM250" s="37" t="s">
        <v>944</v>
      </c>
      <c r="AN250" s="37" t="s">
        <v>64</v>
      </c>
      <c r="AO250" s="23">
        <f t="shared" ca="1" si="44"/>
        <v>1</v>
      </c>
      <c r="AP250" s="1">
        <f t="shared" si="45"/>
        <v>1</v>
      </c>
      <c r="AQ250" s="1">
        <f t="shared" si="46"/>
        <v>1</v>
      </c>
      <c r="AR250" s="1">
        <f t="shared" si="47"/>
        <v>1</v>
      </c>
      <c r="AS250" s="15">
        <f t="shared" si="48"/>
        <v>1</v>
      </c>
    </row>
    <row r="251" spans="1:45">
      <c r="A251" t="str">
        <f>'Model output'!A250</f>
        <v>TCGA-FY-A3R8</v>
      </c>
      <c r="B251" s="33">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49"/>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output'!G250)),AND(ISNUMBER(SEARCH("2",'Model output'!G250)),NOT(ISNUMBER(SEARCH("1 of 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output'!H250="","negative",IF(OR(ISNUMBER(SEARCH("lymph node",'Model output'!H250)),ISNUMBER(SEARCH("gland",'Model output'!H250)),ISNUMBER(SEARCH("lobe",'Model output'!H250)),ISNUMBER(SEARCH("isthmus",'Model output'!H250)),ISNUMBER(SEARCH("mediastinum",'Model output'!H250)),ISNUMBER(SEARCH("Not mentioned",'Model output'!H250)), ISNUMBER(SEARCH("Not applicable",'Model output'!H250)), ISNUMBER(SEARCH("paratracheal",'Model output'!H250)),ISNUMBER(SEARCH("fibroadipose tissue",'Model output'!H250)),ISNUMBER(SEARCH("thyroid node",'Model output'!H250)),ISNUMBER(SEARCH("skeletal muscle",'Model output'!H250)),ISNUMBER(SEARCH("right",'Model output'!H250)),ISNUMBER(SEARCH("left",'Model output'!H250)),ISNUMBER(SEARCH("Not specified",'Model output'!H250))),"negative","positive"))</f>
        <v>negative</v>
      </c>
      <c r="I251" t="str">
        <f>IF(OR('Model output'!I250="",'Model output'!I250="Not answered",'Model output'!I250="Not mentioned"),"",IF(ISNUMBER('Model output'!I250),'Model output'!I250,1))</f>
        <v/>
      </c>
      <c r="J251" t="str">
        <f>IF(OR('Model output'!J250="",'Model output'!J250="Not answered",'Model output'!J250="Not mentioned"),"",IF(AND(ISNUMBER('Model output'!J250),'Model output'!J250&lt;=I251),'Model output'!J250,IF(AND(ISNUMBER('Model output'!J250), 'Model output'!J250&gt;=DATE(2024,1,1)), MIN(DAY('Model output'!J250), MONTH('Model output'!J250), YEAR('Model output'!J250)), IF(ISNUMBER(SEARCH("0/",'Model output'!J250)),0,IF(ISNUMBER(SEARCH("/",'Model output'!J250)), VALUE(LEFT('Model output'!J250, SEARCH("/",'Model output'!J250)-1)),1)))))</f>
        <v/>
      </c>
      <c r="K251" t="str" cm="1">
        <f t="array" ref="K251">IF(COUNT(FIND({0,1,2,3,4,5,6,7,8,9},'Model output'!K250))&gt;0,'Model output'!K250,"")</f>
        <v/>
      </c>
      <c r="L251" s="8" t="str">
        <f t="shared" si="37"/>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 variant</v>
      </c>
      <c r="P251" t="str">
        <f>IF('Model output'!N250="","",'Model output'!N250)</f>
        <v>1.7 cm</v>
      </c>
      <c r="Q251" t="str">
        <f t="shared" si="39"/>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 ""))</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7"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1" t="str">
        <f>IF(OR('Model output'!V250="", 'Model output'!V250="No", AND(ISERROR(SEARCH("Positive",'Model output'!V250)), ISNUMBER(SEARCH("Negative",'Model output'!V250))), AND(ISNUMBER(SEARCH("Uninvolved",'Model output'!V250)),NOT(ISNUMBER(SEARCH("margins involved",'Model output'!V250)))), ISNUMBER(SEARCH("not involved",'Model output'!V250)), ISNUMBER(SEARCH("None",'Model output'!V250)), ISNUMBER(SEARCH("Free",'Model output'!V250)), ISNUMBER(SEARCH("1 mm",'Model output'!V250)), ISNUMBER(SEARCH("0.1 CM",'Model output'!V250)), ISNUMBER(SEARCH("less than 0.2 mm",'Model output'!V250)), ISNUMBER(SEARCH("less than 0.5 mm",'Model output'!V250)), ISNUMBER(SEARCH("less than 1.0 mm",'Model output'!V250)), ISNUMBER(SEARCH("noted very close",'Model output'!V250)), ISNUMBER(SEARCH("abut",'Model output'!V250)), ISNUMBER(SEARCH("not mentioned",'Model output'!V250)), ISNUMBER(SEARCH("Cannot be assessed",'Model output'!V250)), ISNUMBER(SEARCH("Lymphocyte invasion - present",'Model output'!V250))), "negative", "positive")</f>
        <v>negative</v>
      </c>
      <c r="AE251" s="35"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6" t="str">
        <f t="shared" si="40"/>
        <v>1b</v>
      </c>
      <c r="AG251" s="36" t="str">
        <f t="shared" si="41"/>
        <v>0</v>
      </c>
      <c r="AH251" s="36" t="str">
        <f t="shared" si="42"/>
        <v>0</v>
      </c>
      <c r="AI251" s="37" t="str">
        <f t="shared" si="43"/>
        <v>I</v>
      </c>
      <c r="AJ251" s="38" t="s">
        <v>707</v>
      </c>
      <c r="AK251" s="37" t="s">
        <v>939</v>
      </c>
      <c r="AL251" s="37" t="s">
        <v>944</v>
      </c>
      <c r="AM251" s="37" t="s">
        <v>944</v>
      </c>
      <c r="AN251" s="37" t="s">
        <v>942</v>
      </c>
      <c r="AO251" s="23">
        <f t="shared" ca="1" si="44"/>
        <v>0</v>
      </c>
      <c r="AP251" s="1">
        <f t="shared" si="45"/>
        <v>0</v>
      </c>
      <c r="AQ251" s="1">
        <f t="shared" si="46"/>
        <v>1</v>
      </c>
      <c r="AR251" s="1">
        <f t="shared" si="47"/>
        <v>1</v>
      </c>
      <c r="AS251" s="15">
        <f t="shared" si="48"/>
        <v>0</v>
      </c>
    </row>
    <row r="252" spans="1:45">
      <c r="A252" t="str">
        <f>'Model output'!A251</f>
        <v>TCGA-FY-A3R9</v>
      </c>
      <c r="B252" s="33">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49"/>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output'!G251)),AND(ISNUMBER(SEARCH("2",'Model output'!G251)),NOT(ISNUMBER(SEARCH("1 of 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output'!H251="","negative",IF(OR(ISNUMBER(SEARCH("lymph node",'Model output'!H251)),ISNUMBER(SEARCH("gland",'Model output'!H251)),ISNUMBER(SEARCH("lobe",'Model output'!H251)),ISNUMBER(SEARCH("isthmus",'Model output'!H251)),ISNUMBER(SEARCH("mediastinum",'Model output'!H251)),ISNUMBER(SEARCH("Not mentioned",'Model output'!H251)), ISNUMBER(SEARCH("Not applicable",'Model output'!H251)), ISNUMBER(SEARCH("paratracheal",'Model output'!H251)),ISNUMBER(SEARCH("fibroadipose tissue",'Model output'!H251)),ISNUMBER(SEARCH("thyroid node",'Model output'!H251)),ISNUMBER(SEARCH("skeletal muscle",'Model output'!H251)),ISNUMBER(SEARCH("right",'Model output'!H251)),ISNUMBER(SEARCH("left",'Model output'!H251)),ISNUMBER(SEARCH("Not specified",'Model output'!H251))),"negative","positive"))</f>
        <v>negative</v>
      </c>
      <c r="I252">
        <f>IF(OR('Model output'!I251="",'Model output'!I251="Not answered",'Model output'!I251="Not mentioned"),"",IF(ISNUMBER('Model output'!I251),'Model output'!I251,1))</f>
        <v>1</v>
      </c>
      <c r="J252">
        <f>IF(OR('Model output'!J251="",'Model output'!J251="Not answered",'Model output'!J251="Not mentioned"),"",IF(AND(ISNUMBER('Model output'!J251),'Model output'!J251&lt;=I252),'Model output'!J251,IF(AND(ISNUMBER('Model output'!J251), 'Model output'!J251&gt;=DATE(2024,1,1)), MIN(DAY('Model output'!J251), MONTH('Model output'!J251), YEAR('Model output'!J251)), IF(ISNUMBER(SEARCH("0/",'Model output'!J251)),0,IF(ISNUMBER(SEARCH("/",'Model output'!J251)), VALUE(LEFT('Model output'!J251, SEARCH("/",'Model output'!J251)-1)),1)))))</f>
        <v>0</v>
      </c>
      <c r="K252" t="str" cm="1">
        <f t="array" ref="K252">IF(COUNT(FIND({0,1,2,3,4,5,6,7,8,9},'Model output'!K251))&gt;0,'Model output'!K251,"")</f>
        <v/>
      </c>
      <c r="L252" s="8" t="str">
        <f t="shared" si="37"/>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 (60%) and Follicular variant (40%)</v>
      </c>
      <c r="P252" t="str">
        <f>IF('Model output'!N251="","",'Model output'!N251)</f>
        <v>0.7 cm</v>
      </c>
      <c r="Q252" t="str">
        <f t="shared" si="39"/>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 ""))</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7"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1" t="str">
        <f>IF(OR('Model output'!V251="", 'Model output'!V251="No", AND(ISERROR(SEARCH("Positive",'Model output'!V251)), ISNUMBER(SEARCH("Negative",'Model output'!V251))), AND(ISNUMBER(SEARCH("Uninvolved",'Model output'!V251)),NOT(ISNUMBER(SEARCH("margins involved",'Model output'!V251)))), ISNUMBER(SEARCH("not involved",'Model output'!V251)), ISNUMBER(SEARCH("None",'Model output'!V251)), ISNUMBER(SEARCH("Free",'Model output'!V251)), ISNUMBER(SEARCH("1 mm",'Model output'!V251)), ISNUMBER(SEARCH("0.1 CM",'Model output'!V251)), ISNUMBER(SEARCH("less than 0.2 mm",'Model output'!V251)), ISNUMBER(SEARCH("less than 0.5 mm",'Model output'!V251)), ISNUMBER(SEARCH("less than 1.0 mm",'Model output'!V251)), ISNUMBER(SEARCH("noted very close",'Model output'!V251)), ISNUMBER(SEARCH("abut",'Model output'!V251)), ISNUMBER(SEARCH("not mentioned",'Model output'!V251)), ISNUMBER(SEARCH("Cannot be assessed",'Model output'!V251)), ISNUMBER(SEARCH("Lymphocyte invasion - present",'Model output'!V251))), "negative", "positive")</f>
        <v>negative</v>
      </c>
      <c r="AE252" s="35"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6" t="str">
        <f t="shared" si="40"/>
        <v>1a</v>
      </c>
      <c r="AG252" s="36" t="str">
        <f t="shared" si="41"/>
        <v>0</v>
      </c>
      <c r="AH252" s="36" t="str">
        <f t="shared" si="42"/>
        <v>0</v>
      </c>
      <c r="AI252" s="37" t="str">
        <f t="shared" si="43"/>
        <v>I</v>
      </c>
      <c r="AJ252" s="38" t="s">
        <v>709</v>
      </c>
      <c r="AK252" s="37" t="s">
        <v>615</v>
      </c>
      <c r="AL252" s="37" t="s">
        <v>941</v>
      </c>
      <c r="AM252" s="37" t="s">
        <v>944</v>
      </c>
      <c r="AN252" s="37" t="s">
        <v>64</v>
      </c>
      <c r="AO252" s="23">
        <f t="shared" ca="1" si="44"/>
        <v>1</v>
      </c>
      <c r="AP252" s="1">
        <f t="shared" si="45"/>
        <v>1</v>
      </c>
      <c r="AQ252" s="1">
        <f t="shared" si="46"/>
        <v>1</v>
      </c>
      <c r="AR252" s="1">
        <f t="shared" si="47"/>
        <v>1</v>
      </c>
      <c r="AS252" s="15">
        <f t="shared" si="48"/>
        <v>1</v>
      </c>
    </row>
    <row r="253" spans="1:45">
      <c r="A253" t="str">
        <f>'Model output'!A252</f>
        <v>TCGA-FY-A3RA</v>
      </c>
      <c r="B253" s="33">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49"/>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output'!G252)),AND(ISNUMBER(SEARCH("2",'Model output'!G252)),NOT(ISNUMBER(SEARCH("1 of 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output'!H252="","negative",IF(OR(ISNUMBER(SEARCH("lymph node",'Model output'!H252)),ISNUMBER(SEARCH("gland",'Model output'!H252)),ISNUMBER(SEARCH("lobe",'Model output'!H252)),ISNUMBER(SEARCH("isthmus",'Model output'!H252)),ISNUMBER(SEARCH("mediastinum",'Model output'!H252)),ISNUMBER(SEARCH("Not mentioned",'Model output'!H252)), ISNUMBER(SEARCH("Not applicable",'Model output'!H252)), ISNUMBER(SEARCH("paratracheal",'Model output'!H252)),ISNUMBER(SEARCH("fibroadipose tissue",'Model output'!H252)),ISNUMBER(SEARCH("thyroid node",'Model output'!H252)),ISNUMBER(SEARCH("skeletal muscle",'Model output'!H252)),ISNUMBER(SEARCH("right",'Model output'!H252)),ISNUMBER(SEARCH("left",'Model output'!H252)),ISNUMBER(SEARCH("Not specified",'Model output'!H252))),"negative","positive"))</f>
        <v>negative</v>
      </c>
      <c r="I253" t="str">
        <f>IF(OR('Model output'!I252="",'Model output'!I252="Not answered",'Model output'!I252="Not mentioned"),"",IF(ISNUMBER('Model output'!I252),'Model output'!I252,1))</f>
        <v/>
      </c>
      <c r="J253" t="str">
        <f>IF(OR('Model output'!J252="",'Model output'!J252="Not answered",'Model output'!J252="Not mentioned"),"",IF(AND(ISNUMBER('Model output'!J252),'Model output'!J252&lt;=I253),'Model output'!J252,IF(AND(ISNUMBER('Model output'!J252), 'Model output'!J252&gt;=DATE(2024,1,1)), MIN(DAY('Model output'!J252), MONTH('Model output'!J252), YEAR('Model output'!J252)), IF(ISNUMBER(SEARCH("0/",'Model output'!J252)),0,IF(ISNUMBER(SEARCH("/",'Model output'!J252)), VALUE(LEFT('Model output'!J252, SEARCH("/",'Model output'!J252)-1)),1)))))</f>
        <v/>
      </c>
      <c r="K253" t="str" cm="1">
        <f t="array" ref="K253">IF(COUNT(FIND({0,1,2,3,4,5,6,7,8,9},'Model output'!K252))&gt;0,'Model output'!K252,"")</f>
        <v/>
      </c>
      <c r="L253" s="8" t="str">
        <f t="shared" si="37"/>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39"/>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 ""))</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7"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1" t="str">
        <f>IF(OR('Model output'!V252="", 'Model output'!V252="No", AND(ISERROR(SEARCH("Positive",'Model output'!V252)), ISNUMBER(SEARCH("Negative",'Model output'!V252))), AND(ISNUMBER(SEARCH("Uninvolved",'Model output'!V252)),NOT(ISNUMBER(SEARCH("margins involved",'Model output'!V252)))), ISNUMBER(SEARCH("not involved",'Model output'!V252)), ISNUMBER(SEARCH("None",'Model output'!V252)), ISNUMBER(SEARCH("Free",'Model output'!V252)), ISNUMBER(SEARCH("1 mm",'Model output'!V252)), ISNUMBER(SEARCH("0.1 CM",'Model output'!V252)), ISNUMBER(SEARCH("less than 0.2 mm",'Model output'!V252)), ISNUMBER(SEARCH("less than 0.5 mm",'Model output'!V252)), ISNUMBER(SEARCH("less than 1.0 mm",'Model output'!V252)), ISNUMBER(SEARCH("noted very close",'Model output'!V252)), ISNUMBER(SEARCH("abut",'Model output'!V252)), ISNUMBER(SEARCH("not mentioned",'Model output'!V252)), ISNUMBER(SEARCH("Cannot be assessed",'Model output'!V252)), ISNUMBER(SEARCH("Lymphocyte invasion - present",'Model output'!V252))), "negative", "positive")</f>
        <v>negative</v>
      </c>
      <c r="AE253" s="35"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6" t="str">
        <f t="shared" si="40"/>
        <v>2</v>
      </c>
      <c r="AG253" s="36" t="str">
        <f t="shared" si="41"/>
        <v>0</v>
      </c>
      <c r="AH253" s="36" t="str">
        <f t="shared" si="42"/>
        <v>0</v>
      </c>
      <c r="AI253" s="37" t="str">
        <f t="shared" si="43"/>
        <v>I</v>
      </c>
      <c r="AJ253" s="38" t="s">
        <v>709</v>
      </c>
      <c r="AK253" s="37" t="s">
        <v>943</v>
      </c>
      <c r="AL253" s="37" t="s">
        <v>944</v>
      </c>
      <c r="AM253" s="37" t="s">
        <v>944</v>
      </c>
      <c r="AN253" s="37" t="s">
        <v>64</v>
      </c>
      <c r="AO253" s="23">
        <f t="shared" ca="1" si="44"/>
        <v>1</v>
      </c>
      <c r="AP253" s="1">
        <f t="shared" si="45"/>
        <v>1</v>
      </c>
      <c r="AQ253" s="1">
        <f t="shared" si="46"/>
        <v>1</v>
      </c>
      <c r="AR253" s="1">
        <f t="shared" si="47"/>
        <v>1</v>
      </c>
      <c r="AS253" s="15">
        <f t="shared" si="48"/>
        <v>1</v>
      </c>
    </row>
    <row r="254" spans="1:45">
      <c r="A254" t="str">
        <f>'Model output'!A253</f>
        <v>TCGA-FY-A3TY</v>
      </c>
      <c r="B254" s="33">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49"/>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output'!G253)),AND(ISNUMBER(SEARCH("2",'Model output'!G253)),NOT(ISNUMBER(SEARCH("1 of 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output'!H253="","negative",IF(OR(ISNUMBER(SEARCH("lymph node",'Model output'!H253)),ISNUMBER(SEARCH("gland",'Model output'!H253)),ISNUMBER(SEARCH("lobe",'Model output'!H253)),ISNUMBER(SEARCH("isthmus",'Model output'!H253)),ISNUMBER(SEARCH("mediastinum",'Model output'!H253)),ISNUMBER(SEARCH("Not mentioned",'Model output'!H253)), ISNUMBER(SEARCH("Not applicable",'Model output'!H253)), ISNUMBER(SEARCH("paratracheal",'Model output'!H253)),ISNUMBER(SEARCH("fibroadipose tissue",'Model output'!H253)),ISNUMBER(SEARCH("thyroid node",'Model output'!H253)),ISNUMBER(SEARCH("skeletal muscle",'Model output'!H253)),ISNUMBER(SEARCH("right",'Model output'!H253)),ISNUMBER(SEARCH("left",'Model output'!H253)),ISNUMBER(SEARCH("Not specified",'Model output'!H253))),"negative","positive"))</f>
        <v>negative</v>
      </c>
      <c r="I254">
        <f>IF(OR('Model output'!I253="",'Model output'!I253="Not answered",'Model output'!I253="Not mentioned"),"",IF(ISNUMBER('Model output'!I253),'Model output'!I253,1))</f>
        <v>6</v>
      </c>
      <c r="J254">
        <f>IF(OR('Model output'!J253="",'Model output'!J253="Not answered",'Model output'!J253="Not mentioned"),"",IF(AND(ISNUMBER('Model output'!J253),'Model output'!J253&lt;=I254),'Model output'!J253,IF(AND(ISNUMBER('Model output'!J253), 'Model output'!J253&gt;=DATE(2024,1,1)), MIN(DAY('Model output'!J253), MONTH('Model output'!J253), YEAR('Model output'!J253)), IF(ISNUMBER(SEARCH("0/",'Model output'!J253)),0,IF(ISNUMBER(SEARCH("/",'Model output'!J253)), VALUE(LEFT('Model output'!J253, SEARCH("/",'Model output'!J253)-1)),1)))))</f>
        <v>0</v>
      </c>
      <c r="K254" t="str" cm="1">
        <f t="array" ref="K254">IF(COUNT(FIND({0,1,2,3,4,5,6,7,8,9},'Model output'!K253))&gt;0,'Model output'!K253,"")</f>
        <v/>
      </c>
      <c r="L254" s="8" t="str">
        <f t="shared" ref="L254:L268" si="50">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254,"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39"/>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 ""))</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7" t="str">
        <f>IF('Model output'!S253="","",'Model output'!S253)</f>
        <v>Present</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1" t="str">
        <f>IF(OR('Model output'!V253="", 'Model output'!V253="No", AND(ISERROR(SEARCH("Positive",'Model output'!V253)), ISNUMBER(SEARCH("Negative",'Model output'!V253))), AND(ISNUMBER(SEARCH("Uninvolved",'Model output'!V253)),NOT(ISNUMBER(SEARCH("margins involved",'Model output'!V253)))), ISNUMBER(SEARCH("not involved",'Model output'!V253)), ISNUMBER(SEARCH("None",'Model output'!V253)), ISNUMBER(SEARCH("Free",'Model output'!V253)), ISNUMBER(SEARCH("1 mm",'Model output'!V253)), ISNUMBER(SEARCH("0.1 CM",'Model output'!V253)), ISNUMBER(SEARCH("less than 0.2 mm",'Model output'!V253)), ISNUMBER(SEARCH("less than 0.5 mm",'Model output'!V253)), ISNUMBER(SEARCH("less than 1.0 mm",'Model output'!V253)), ISNUMBER(SEARCH("noted very close",'Model output'!V253)), ISNUMBER(SEARCH("abut",'Model output'!V253)), ISNUMBER(SEARCH("not mentioned",'Model output'!V253)), ISNUMBER(SEARCH("Cannot be assessed",'Model output'!V253)), ISNUMBER(SEARCH("Lymphocyte invasion - present",'Model output'!V253))), "negative", "positive")</f>
        <v>negative</v>
      </c>
      <c r="AE254" s="35"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6" t="str">
        <f t="shared" si="40"/>
        <v>3a</v>
      </c>
      <c r="AG254" s="36" t="str">
        <f t="shared" si="41"/>
        <v>0</v>
      </c>
      <c r="AH254" s="36" t="str">
        <f t="shared" si="42"/>
        <v>0</v>
      </c>
      <c r="AI254" s="37" t="str">
        <f t="shared" si="43"/>
        <v>II</v>
      </c>
      <c r="AJ254" s="38" t="s">
        <v>707</v>
      </c>
      <c r="AK254" s="37" t="s">
        <v>939</v>
      </c>
      <c r="AL254" s="37" t="s">
        <v>941</v>
      </c>
      <c r="AM254" s="37" t="s">
        <v>944</v>
      </c>
      <c r="AN254" s="37" t="s">
        <v>942</v>
      </c>
      <c r="AO254" s="23">
        <f t="shared" ca="1" si="44"/>
        <v>0</v>
      </c>
      <c r="AP254" s="1">
        <f t="shared" si="45"/>
        <v>0</v>
      </c>
      <c r="AQ254" s="1">
        <f t="shared" si="46"/>
        <v>1</v>
      </c>
      <c r="AR254" s="1">
        <f t="shared" si="47"/>
        <v>1</v>
      </c>
      <c r="AS254" s="15">
        <f t="shared" si="48"/>
        <v>1</v>
      </c>
    </row>
    <row r="255" spans="1:45">
      <c r="A255" t="str">
        <f>'Model output'!A254</f>
        <v>TCGA-FY-A3W9</v>
      </c>
      <c r="B255" s="33">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49"/>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output'!G254)),AND(ISNUMBER(SEARCH("2",'Model output'!G254)),NOT(ISNUMBER(SEARCH("1 of 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output'!H254="","negative",IF(OR(ISNUMBER(SEARCH("lymph node",'Model output'!H254)),ISNUMBER(SEARCH("gland",'Model output'!H254)),ISNUMBER(SEARCH("lobe",'Model output'!H254)),ISNUMBER(SEARCH("isthmus",'Model output'!H254)),ISNUMBER(SEARCH("mediastinum",'Model output'!H254)),ISNUMBER(SEARCH("Not mentioned",'Model output'!H254)), ISNUMBER(SEARCH("Not applicable",'Model output'!H254)), ISNUMBER(SEARCH("paratracheal",'Model output'!H254)),ISNUMBER(SEARCH("fibroadipose tissue",'Model output'!H254)),ISNUMBER(SEARCH("thyroid node",'Model output'!H254)),ISNUMBER(SEARCH("skeletal muscle",'Model output'!H254)),ISNUMBER(SEARCH("right",'Model output'!H254)),ISNUMBER(SEARCH("left",'Model output'!H254)),ISNUMBER(SEARCH("Not specified",'Model output'!H254))),"negative","positive"))</f>
        <v>negative</v>
      </c>
      <c r="I255">
        <f>IF(OR('Model output'!I254="",'Model output'!I254="Not answered",'Model output'!I254="Not mentioned"),"",IF(ISNUMBER('Model output'!I254),'Model output'!I254,1))</f>
        <v>1</v>
      </c>
      <c r="J255">
        <f>IF(OR('Model output'!J254="",'Model output'!J254="Not answered",'Model output'!J254="Not mentioned"),"",IF(AND(ISNUMBER('Model output'!J254),'Model output'!J254&lt;=I255),'Model output'!J254,IF(AND(ISNUMBER('Model output'!J254), 'Model output'!J254&gt;=DATE(2024,1,1)), MIN(DAY('Model output'!J254), MONTH('Model output'!J254), YEAR('Model output'!J254)), IF(ISNUMBER(SEARCH("0/",'Model output'!J254)),0,IF(ISNUMBER(SEARCH("/",'Model output'!J254)), VALUE(LEFT('Model output'!J254, SEARCH("/",'Model output'!J254)-1)),1)))))</f>
        <v>0</v>
      </c>
      <c r="K255" t="str" cm="1">
        <f t="array" ref="K255">IF(COUNT(FIND({0,1,2,3,4,5,6,7,8,9},'Model output'!K254))&gt;0,'Model output'!K254,"")</f>
        <v/>
      </c>
      <c r="L255" s="8" t="str">
        <f t="shared" si="50"/>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 follicular variant</v>
      </c>
      <c r="O255" t="str">
        <f>IF('Model output'!M254="","",'Model output'!M254)</f>
        <v/>
      </c>
      <c r="P255" t="str">
        <f>IF('Model output'!N254="","",'Model output'!N254)</f>
        <v>2.3 cm</v>
      </c>
      <c r="Q255" t="str">
        <f t="shared" ref="Q255:Q259" si="5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255,"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"largest", ""), "upper", ""), "left", ""), "right", ""), "Left", ""), "Right", ""), "middle", ""), "for", ""), "Up to", ""), "up to", ","), "range from", ""), "Not mentioned", ""), "entire", ""), "and is", ""), "is", ""), "in", ""), "In", ""), "and", ","), "(", ""), ")", ""), "A", ""), "B", ""), "x", ","), ":", ""), "focus", ""), "multiple", ""), "g", ""), "to", ","), "/", ""), "less than", ""), "&lt;", ""), " ",""))</f>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 ""))</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7" t="str">
        <f>IF('Model output'!S254="","",'Model output'!S254)</f>
        <v>Not identified</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1" t="str">
        <f>IF(OR('Model output'!V254="", 'Model output'!V254="No", AND(ISERROR(SEARCH("Positive",'Model output'!V254)), ISNUMBER(SEARCH("Negative",'Model output'!V254))), AND(ISNUMBER(SEARCH("Uninvolved",'Model output'!V254)),NOT(ISNUMBER(SEARCH("margins involved",'Model output'!V254)))), ISNUMBER(SEARCH("not involved",'Model output'!V254)), ISNUMBER(SEARCH("None",'Model output'!V254)), ISNUMBER(SEARCH("Free",'Model output'!V254)), ISNUMBER(SEARCH("1 mm",'Model output'!V254)), ISNUMBER(SEARCH("0.1 CM",'Model output'!V254)), ISNUMBER(SEARCH("less than 0.2 mm",'Model output'!V254)), ISNUMBER(SEARCH("less than 0.5 mm",'Model output'!V254)), ISNUMBER(SEARCH("less than 1.0 mm",'Model output'!V254)), ISNUMBER(SEARCH("noted very close",'Model output'!V254)), ISNUMBER(SEARCH("abut",'Model output'!V254)), ISNUMBER(SEARCH("not mentioned",'Model output'!V254)), ISNUMBER(SEARCH("Cannot be assessed",'Model output'!V254)), ISNUMBER(SEARCH("Lymphocyte invasion - present",'Model output'!V254))), "negative", "positive")</f>
        <v>positive</v>
      </c>
      <c r="AE255" s="35"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6" t="str">
        <f t="shared" ref="AF255:AF291" si="52">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6" t="str">
        <f t="shared" ref="AG255:AG291" si="53">IF(AND(ISNUMBER(J255),J255&gt;0),
IF(G255="lateral", "1b", "1a"),"0")</f>
        <v>0</v>
      </c>
      <c r="AH255" s="36" t="str">
        <f t="shared" si="42"/>
        <v>0</v>
      </c>
      <c r="AI255" s="37" t="str">
        <f t="shared" si="43"/>
        <v>I</v>
      </c>
      <c r="AJ255" s="38" t="s">
        <v>707</v>
      </c>
      <c r="AK255" s="37" t="s">
        <v>943</v>
      </c>
      <c r="AL255" s="37" t="s">
        <v>941</v>
      </c>
      <c r="AM255" s="37" t="s">
        <v>944</v>
      </c>
      <c r="AN255" s="37" t="s">
        <v>64</v>
      </c>
      <c r="AO255" s="23">
        <f t="shared" si="44"/>
        <v>1</v>
      </c>
      <c r="AP255" s="1">
        <f t="shared" si="45"/>
        <v>1</v>
      </c>
      <c r="AQ255" s="1">
        <f t="shared" si="46"/>
        <v>1</v>
      </c>
      <c r="AR255" s="1">
        <f t="shared" si="47"/>
        <v>1</v>
      </c>
      <c r="AS255" s="15">
        <f t="shared" si="48"/>
        <v>1</v>
      </c>
    </row>
    <row r="256" spans="1:45">
      <c r="A256" t="str">
        <f>'Model output'!A255</f>
        <v>TCGA-FY-A3WA</v>
      </c>
      <c r="B256" s="33">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1</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X</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0</v>
      </c>
      <c r="F256" t="str">
        <f t="shared" si="49"/>
        <v>positive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output'!G255)),AND(ISNUMBER(SEARCH("2",'Model output'!G255)),NOT(ISNUMBER(SEARCH("1 of 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output'!H255="","negative",IF(OR(ISNUMBER(SEARCH("lymph node",'Model output'!H255)),ISNUMBER(SEARCH("gland",'Model output'!H255)),ISNUMBER(SEARCH("lobe",'Model output'!H255)),ISNUMBER(SEARCH("isthmus",'Model output'!H255)),ISNUMBER(SEARCH("mediastinum",'Model output'!H255)),ISNUMBER(SEARCH("Not mentioned",'Model output'!H255)), ISNUMBER(SEARCH("Not applicable",'Model output'!H255)), ISNUMBER(SEARCH("paratracheal",'Model output'!H255)),ISNUMBER(SEARCH("fibroadipose tissue",'Model output'!H255)),ISNUMBER(SEARCH("thyroid node",'Model output'!H255)),ISNUMBER(SEARCH("skeletal muscle",'Model output'!H255)),ISNUMBER(SEARCH("right",'Model output'!H255)),ISNUMBER(SEARCH("left",'Model output'!H255)),ISNUMBER(SEARCH("Not specified",'Model output'!H255))),"negative","positive"))</f>
        <v>negative</v>
      </c>
      <c r="I256" t="str">
        <f>IF(OR('Model output'!I255="",'Model output'!I255="Not answered",'Model output'!I255="Not mentioned"),"",IF(ISNUMBER('Model output'!I255),'Model output'!I255,1))</f>
        <v/>
      </c>
      <c r="J256">
        <f>IF(OR('Model output'!J255="",'Model output'!J255="Not answered",'Model output'!J255="Not mentioned"),"",IF(AND(ISNUMBER('Model output'!J255),'Model output'!J255&lt;=I256),'Model output'!J255,IF(AND(ISNUMBER('Model output'!J255), 'Model output'!J255&gt;=DATE(2024,1,1)), MIN(DAY('Model output'!J255), MONTH('Model output'!J255), YEAR('Model output'!J255)), IF(ISNUMBER(SEARCH("0/",'Model output'!J255)),0,IF(ISNUMBER(SEARCH("/",'Model output'!J255)), VALUE(LEFT('Model output'!J255, SEARCH("/",'Model output'!J255)-1)),1)))))</f>
        <v>1</v>
      </c>
      <c r="K256" t="str" cm="1">
        <f t="array" ref="K256">IF(COUNT(FIND({0,1,2,3,4,5,6,7,8,9},'Model output'!K255))&gt;0,'Model output'!K255,"")</f>
        <v/>
      </c>
      <c r="L256" s="8" t="str">
        <f t="shared" si="50"/>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follicular</v>
      </c>
      <c r="O256" t="str">
        <f>IF('Model output'!M255="","",'Model output'!M255)</f>
        <v>follicular variant</v>
      </c>
      <c r="P256" t="str">
        <f>IF('Model output'!N255="","",'Model output'!N255)</f>
        <v>2.1 cm</v>
      </c>
      <c r="Q256" t="str">
        <f t="shared" si="51"/>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 ""))</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7" t="str">
        <f>IF('Model output'!S255="","",'Model output'!S255)</f>
        <v>Not mentioned</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1" t="str">
        <f>IF(OR('Model output'!V255="", 'Model output'!V255="No", AND(ISERROR(SEARCH("Positive",'Model output'!V255)), ISNUMBER(SEARCH("Negative",'Model output'!V255))), AND(ISNUMBER(SEARCH("Uninvolved",'Model output'!V255)),NOT(ISNUMBER(SEARCH("margins involved",'Model output'!V255)))), ISNUMBER(SEARCH("not involved",'Model output'!V255)), ISNUMBER(SEARCH("None",'Model output'!V255)), ISNUMBER(SEARCH("Free",'Model output'!V255)), ISNUMBER(SEARCH("1 mm",'Model output'!V255)), ISNUMBER(SEARCH("0.1 CM",'Model output'!V255)), ISNUMBER(SEARCH("less than 0.2 mm",'Model output'!V255)), ISNUMBER(SEARCH("less than 0.5 mm",'Model output'!V255)), ISNUMBER(SEARCH("less than 1.0 mm",'Model output'!V255)), ISNUMBER(SEARCH("noted very close",'Model output'!V255)), ISNUMBER(SEARCH("abut",'Model output'!V255)), ISNUMBER(SEARCH("not mentioned",'Model output'!V255)), ISNUMBER(SEARCH("Cannot be assessed",'Model output'!V255)), ISNUMBER(SEARCH("Lymphocyte invasion - present",'Model output'!V255))), "negative", "positive")</f>
        <v>negative</v>
      </c>
      <c r="AE256" s="35"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6" t="str">
        <f t="shared" si="52"/>
        <v>2</v>
      </c>
      <c r="AG256" s="36" t="str">
        <f t="shared" si="53"/>
        <v>1a</v>
      </c>
      <c r="AH256" s="36" t="str">
        <f t="shared" ref="AH256:AH291" si="54">IF(OR(H256="unknown"),"x",IF(H256="negative","0","1"))</f>
        <v>0</v>
      </c>
      <c r="AI256" s="37" t="str">
        <f t="shared" ref="AI256:AI291" si="55">IF(AND(B256&lt;55,AH256="0"),"I",
IF(AND(B256&lt;55,AH256="1"),"II",
IF(AH256="1","IVB",
IF(AND(AF256="4b",AH256="0"),"IVA",
IF(AND(AF256="4a",AH256="0"),"III",
IF(AND(OR(AF256="3a",AF256="3b",AF256="3"),AH256="0"),"II",
IF(AND(AF256="2",OR(AG256="1",AG256="1a",AG256="1b"),AH256="0"),"II",
IF(AND(OR(AF256="1a",AF256="1b",AF256="1"),OR(AG256="1",AG256="1a",AG256="1b"),AH256="0"),"II","I"
))))))))</f>
        <v>I</v>
      </c>
      <c r="AJ256" s="38" t="s">
        <v>709</v>
      </c>
      <c r="AK256" s="37" t="s">
        <v>615</v>
      </c>
      <c r="AL256" s="37" t="s">
        <v>944</v>
      </c>
      <c r="AM256" s="37" t="s">
        <v>944</v>
      </c>
      <c r="AN256" s="37" t="s">
        <v>64</v>
      </c>
      <c r="AO256" s="23">
        <f t="shared" ca="1" si="44"/>
        <v>1</v>
      </c>
      <c r="AP256" s="1">
        <f t="shared" si="45"/>
        <v>0</v>
      </c>
      <c r="AQ256" s="1">
        <f t="shared" si="46"/>
        <v>0</v>
      </c>
      <c r="AR256" s="1">
        <f t="shared" si="47"/>
        <v>1</v>
      </c>
      <c r="AS256" s="15">
        <f t="shared" si="48"/>
        <v>1</v>
      </c>
    </row>
    <row r="257" spans="1:45">
      <c r="A257" t="str">
        <f>'Model output'!A256</f>
        <v>TCGA-FY-A3YR</v>
      </c>
      <c r="B257" s="33">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49"/>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output'!G256)),AND(ISNUMBER(SEARCH("2",'Model output'!G256)),NOT(ISNUMBER(SEARCH("1 of 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
      </c>
      <c r="H257" t="str">
        <f>IF('Model output'!H256="","negative",IF(OR(ISNUMBER(SEARCH("lymph node",'Model output'!H256)),ISNUMBER(SEARCH("gland",'Model output'!H256)),ISNUMBER(SEARCH("lobe",'Model output'!H256)),ISNUMBER(SEARCH("isthmus",'Model output'!H256)),ISNUMBER(SEARCH("mediastinum",'Model output'!H256)),ISNUMBER(SEARCH("Not mentioned",'Model output'!H256)), ISNUMBER(SEARCH("Not applicable",'Model output'!H256)), ISNUMBER(SEARCH("paratracheal",'Model output'!H256)),ISNUMBER(SEARCH("fibroadipose tissue",'Model output'!H256)),ISNUMBER(SEARCH("thyroid node",'Model output'!H256)),ISNUMBER(SEARCH("skeletal muscle",'Model output'!H256)),ISNUMBER(SEARCH("right",'Model output'!H256)),ISNUMBER(SEARCH("left",'Model output'!H256)),ISNUMBER(SEARCH("Not specified",'Model output'!H256))),"negative","positive"))</f>
        <v>negative</v>
      </c>
      <c r="I257">
        <f>IF(OR('Model output'!I256="",'Model output'!I256="Not answered",'Model output'!I256="Not mentioned"),"",IF(ISNUMBER('Model output'!I256),'Model output'!I256,1))</f>
        <v>11</v>
      </c>
      <c r="J257">
        <f>IF(OR('Model output'!J256="",'Model output'!J256="Not answered",'Model output'!J256="Not mentioned"),"",IF(AND(ISNUMBER('Model output'!J256),'Model output'!J256&lt;=I257),'Model output'!J256,IF(AND(ISNUMBER('Model output'!J256), 'Model output'!J256&gt;=DATE(2024,1,1)), MIN(DAY('Model output'!J256), MONTH('Model output'!J256), YEAR('Model output'!J256)), IF(ISNUMBER(SEARCH("0/",'Model output'!J256)),0,IF(ISNUMBER(SEARCH("/",'Model output'!J256)), VALUE(LEFT('Model output'!J256, SEARCH("/",'Model output'!J256)-1)),1)))))</f>
        <v>4</v>
      </c>
      <c r="K257" t="str" cm="1">
        <f t="array" ref="K257">IF(COUNT(FIND({0,1,2,3,4,5,6,7,8,9},'Model output'!K256))&gt;0,'Model output'!K256,"")</f>
        <v/>
      </c>
      <c r="L257" s="8" t="str">
        <f t="shared" si="50"/>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 variant</v>
      </c>
      <c r="P257" t="str">
        <f>IF('Model output'!N256="","",'Model output'!N256)</f>
        <v>1.7 cm</v>
      </c>
      <c r="Q257" t="str">
        <f t="shared" si="51"/>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 ""))</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7"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1" t="str">
        <f>IF(OR('Model output'!V256="", 'Model output'!V256="No", AND(ISERROR(SEARCH("Positive",'Model output'!V256)), ISNUMBER(SEARCH("Negative",'Model output'!V256))), AND(ISNUMBER(SEARCH("Uninvolved",'Model output'!V256)),NOT(ISNUMBER(SEARCH("margins involved",'Model output'!V256)))), ISNUMBER(SEARCH("not involved",'Model output'!V256)), ISNUMBER(SEARCH("None",'Model output'!V256)), ISNUMBER(SEARCH("Free",'Model output'!V256)), ISNUMBER(SEARCH("1 mm",'Model output'!V256)), ISNUMBER(SEARCH("0.1 CM",'Model output'!V256)), ISNUMBER(SEARCH("less than 0.2 mm",'Model output'!V256)), ISNUMBER(SEARCH("less than 0.5 mm",'Model output'!V256)), ISNUMBER(SEARCH("less than 1.0 mm",'Model output'!V256)), ISNUMBER(SEARCH("noted very close",'Model output'!V256)), ISNUMBER(SEARCH("abut",'Model output'!V256)), ISNUMBER(SEARCH("not mentioned",'Model output'!V256)), ISNUMBER(SEARCH("Cannot be assessed",'Model output'!V256)), ISNUMBER(SEARCH("Lymphocyte invasion - present",'Model output'!V256))), "negative", "positive")</f>
        <v>negative</v>
      </c>
      <c r="AE257" s="35"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6" t="str">
        <f t="shared" si="52"/>
        <v>1b</v>
      </c>
      <c r="AG257" s="36" t="str">
        <f t="shared" si="53"/>
        <v>1a</v>
      </c>
      <c r="AH257" s="36" t="str">
        <f t="shared" si="54"/>
        <v>0</v>
      </c>
      <c r="AI257" s="37" t="str">
        <f t="shared" si="55"/>
        <v>II</v>
      </c>
      <c r="AJ257" s="38" t="s">
        <v>710</v>
      </c>
      <c r="AK257" s="37" t="s">
        <v>940</v>
      </c>
      <c r="AL257" s="37" t="s">
        <v>615</v>
      </c>
      <c r="AM257" s="37" t="s">
        <v>944</v>
      </c>
      <c r="AN257" s="37" t="s">
        <v>942</v>
      </c>
      <c r="AO257" s="23">
        <f t="shared" ca="1" si="44"/>
        <v>1</v>
      </c>
      <c r="AP257" s="1">
        <f t="shared" si="45"/>
        <v>1</v>
      </c>
      <c r="AQ257" s="1">
        <f t="shared" si="46"/>
        <v>1</v>
      </c>
      <c r="AR257" s="1">
        <f t="shared" si="47"/>
        <v>1</v>
      </c>
      <c r="AS257" s="15">
        <f t="shared" si="48"/>
        <v>1</v>
      </c>
    </row>
    <row r="258" spans="1:45">
      <c r="A258" t="str">
        <f>'Model output'!A257</f>
        <v>TCGA-FY-A40M</v>
      </c>
      <c r="B258" s="33">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0</v>
      </c>
      <c r="F258" t="str">
        <f t="shared" si="49"/>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output'!G257)),AND(ISNUMBER(SEARCH("2",'Model output'!G257)),NOT(ISNUMBER(SEARCH("1 of 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output'!H257="","negative",IF(OR(ISNUMBER(SEARCH("lymph node",'Model output'!H257)),ISNUMBER(SEARCH("gland",'Model output'!H257)),ISNUMBER(SEARCH("lobe",'Model output'!H257)),ISNUMBER(SEARCH("isthmus",'Model output'!H257)),ISNUMBER(SEARCH("mediastinum",'Model output'!H257)),ISNUMBER(SEARCH("Not mentioned",'Model output'!H257)), ISNUMBER(SEARCH("Not applicable",'Model output'!H257)), ISNUMBER(SEARCH("paratracheal",'Model output'!H257)),ISNUMBER(SEARCH("fibroadipose tissue",'Model output'!H257)),ISNUMBER(SEARCH("thyroid node",'Model output'!H257)),ISNUMBER(SEARCH("skeletal muscle",'Model output'!H257)),ISNUMBER(SEARCH("right",'Model output'!H257)),ISNUMBER(SEARCH("left",'Model output'!H257)),ISNUMBER(SEARCH("Not specified",'Model output'!H257))),"negative","positive"))</f>
        <v>negative</v>
      </c>
      <c r="I258">
        <f>IF(OR('Model output'!I257="",'Model output'!I257="Not answered",'Model output'!I257="Not mentioned"),"",IF(ISNUMBER('Model output'!I257),'Model output'!I257,1))</f>
        <v>5</v>
      </c>
      <c r="J258">
        <f>IF(OR('Model output'!J257="",'Model output'!J257="Not answered",'Model output'!J257="Not mentioned"),"",IF(AND(ISNUMBER('Model output'!J257),'Model output'!J257&lt;=I258),'Model output'!J257,IF(AND(ISNUMBER('Model output'!J257), 'Model output'!J257&gt;=DATE(2024,1,1)), MIN(DAY('Model output'!J257), MONTH('Model output'!J257), YEAR('Model output'!J257)), IF(ISNUMBER(SEARCH("0/",'Model output'!J257)),0,IF(ISNUMBER(SEARCH("/",'Model output'!J257)), VALUE(LEFT('Model output'!J257, SEARCH("/",'Model output'!J257)-1)),1)))))</f>
        <v>0</v>
      </c>
      <c r="K258" t="str" cm="1">
        <f t="array" ref="K258">IF(COUNT(FIND({0,1,2,3,4,5,6,7,8,9},'Model output'!K257))&gt;0,'Model output'!K257,"")</f>
        <v/>
      </c>
      <c r="L258" s="8" t="str">
        <f t="shared" si="50"/>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1"/>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 ""))</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7"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1" t="str">
        <f>IF(OR('Model output'!V257="", 'Model output'!V257="No", AND(ISERROR(SEARCH("Positive",'Model output'!V257)), ISNUMBER(SEARCH("Negative",'Model output'!V257))), AND(ISNUMBER(SEARCH("Uninvolved",'Model output'!V257)),NOT(ISNUMBER(SEARCH("margins involved",'Model output'!V257)))), ISNUMBER(SEARCH("not involved",'Model output'!V257)), ISNUMBER(SEARCH("None",'Model output'!V257)), ISNUMBER(SEARCH("Free",'Model output'!V257)), ISNUMBER(SEARCH("1 mm",'Model output'!V257)), ISNUMBER(SEARCH("0.1 CM",'Model output'!V257)), ISNUMBER(SEARCH("less than 0.2 mm",'Model output'!V257)), ISNUMBER(SEARCH("less than 0.5 mm",'Model output'!V257)), ISNUMBER(SEARCH("less than 1.0 mm",'Model output'!V257)), ISNUMBER(SEARCH("noted very close",'Model output'!V257)), ISNUMBER(SEARCH("abut",'Model output'!V257)), ISNUMBER(SEARCH("not mentioned",'Model output'!V257)), ISNUMBER(SEARCH("Cannot be assessed",'Model output'!V257)), ISNUMBER(SEARCH("Lymphocyte invasion - present",'Model output'!V257))), "negative", "positive")</f>
        <v>negative</v>
      </c>
      <c r="AE258" s="35"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6" t="str">
        <f t="shared" si="52"/>
        <v>1b</v>
      </c>
      <c r="AG258" s="36" t="str">
        <f t="shared" si="53"/>
        <v>0</v>
      </c>
      <c r="AH258" s="36" t="str">
        <f t="shared" si="54"/>
        <v>0</v>
      </c>
      <c r="AI258" s="37" t="str">
        <f t="shared" si="55"/>
        <v>I</v>
      </c>
      <c r="AJ258" s="38" t="s">
        <v>709</v>
      </c>
      <c r="AK258" s="37" t="s">
        <v>940</v>
      </c>
      <c r="AL258" s="37" t="s">
        <v>941</v>
      </c>
      <c r="AM258" s="37" t="s">
        <v>944</v>
      </c>
      <c r="AN258" s="37" t="s">
        <v>64</v>
      </c>
      <c r="AO258" s="23">
        <f t="shared" ca="1" si="44"/>
        <v>1</v>
      </c>
      <c r="AP258" s="1">
        <f t="shared" si="45"/>
        <v>1</v>
      </c>
      <c r="AQ258" s="1">
        <f t="shared" si="46"/>
        <v>1</v>
      </c>
      <c r="AR258" s="1">
        <f t="shared" si="47"/>
        <v>1</v>
      </c>
      <c r="AS258" s="15">
        <f t="shared" si="48"/>
        <v>1</v>
      </c>
    </row>
    <row r="259" spans="1:45">
      <c r="A259" t="str">
        <f>'Model output'!A258</f>
        <v>TCGA-FY-A40N</v>
      </c>
      <c r="B259" s="33">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49"/>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output'!G258)),AND(ISNUMBER(SEARCH("2",'Model output'!G258)),NOT(ISNUMBER(SEARCH("1 of 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output'!H258="","negative",IF(OR(ISNUMBER(SEARCH("lymph node",'Model output'!H258)),ISNUMBER(SEARCH("gland",'Model output'!H258)),ISNUMBER(SEARCH("lobe",'Model output'!H258)),ISNUMBER(SEARCH("isthmus",'Model output'!H258)),ISNUMBER(SEARCH("mediastinum",'Model output'!H258)),ISNUMBER(SEARCH("Not mentioned",'Model output'!H258)), ISNUMBER(SEARCH("Not applicable",'Model output'!H258)), ISNUMBER(SEARCH("paratracheal",'Model output'!H258)),ISNUMBER(SEARCH("fibroadipose tissue",'Model output'!H258)),ISNUMBER(SEARCH("thyroid node",'Model output'!H258)),ISNUMBER(SEARCH("skeletal muscle",'Model output'!H258)),ISNUMBER(SEARCH("right",'Model output'!H258)),ISNUMBER(SEARCH("left",'Model output'!H258)),ISNUMBER(SEARCH("Not specified",'Model output'!H258))),"negative","positive"))</f>
        <v>negative</v>
      </c>
      <c r="I259">
        <f>IF(OR('Model output'!I258="",'Model output'!I258="Not answered",'Model output'!I258="Not mentioned"),"",IF(ISNUMBER('Model output'!I258),'Model output'!I258,1))</f>
        <v>3</v>
      </c>
      <c r="J259">
        <f>IF(OR('Model output'!J258="",'Model output'!J258="Not answered",'Model output'!J258="Not mentioned"),"",IF(AND(ISNUMBER('Model output'!J258),'Model output'!J258&lt;=I259),'Model output'!J258,IF(AND(ISNUMBER('Model output'!J258), 'Model output'!J258&gt;=DATE(2024,1,1)), MIN(DAY('Model output'!J258), MONTH('Model output'!J258), YEAR('Model output'!J258)), IF(ISNUMBER(SEARCH("0/",'Model output'!J258)),0,IF(ISNUMBER(SEARCH("/",'Model output'!J258)), VALUE(LEFT('Model output'!J258, SEARCH("/",'Model output'!J258)-1)),1)))))</f>
        <v>0</v>
      </c>
      <c r="K259" t="str" cm="1">
        <f t="array" ref="K259">IF(COUNT(FIND({0,1,2,3,4,5,6,7,8,9},'Model output'!K258))&gt;0,'Model output'!K258,"")</f>
        <v/>
      </c>
      <c r="L259" s="8" t="str">
        <f t="shared" si="50"/>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 0.5 cm</v>
      </c>
      <c r="Q259" t="str">
        <f t="shared" si="51"/>
        <v>0.9cm,0.5cm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 ""))</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7" t="str">
        <f>IF('Model output'!S258="","",'Model output'!S258)</f>
        <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1" t="str">
        <f>IF(OR('Model output'!V258="", 'Model output'!V258="No", AND(ISERROR(SEARCH("Positive",'Model output'!V258)), ISNUMBER(SEARCH("Negative",'Model output'!V258))), AND(ISNUMBER(SEARCH("Uninvolved",'Model output'!V258)),NOT(ISNUMBER(SEARCH("margins involved",'Model output'!V258)))), ISNUMBER(SEARCH("not involved",'Model output'!V258)), ISNUMBER(SEARCH("None",'Model output'!V258)), ISNUMBER(SEARCH("Free",'Model output'!V258)), ISNUMBER(SEARCH("1 mm",'Model output'!V258)), ISNUMBER(SEARCH("0.1 CM",'Model output'!V258)), ISNUMBER(SEARCH("less than 0.2 mm",'Model output'!V258)), ISNUMBER(SEARCH("less than 0.5 mm",'Model output'!V258)), ISNUMBER(SEARCH("less than 1.0 mm",'Model output'!V258)), ISNUMBER(SEARCH("noted very close",'Model output'!V258)), ISNUMBER(SEARCH("abut",'Model output'!V258)), ISNUMBER(SEARCH("not mentioned",'Model output'!V258)), ISNUMBER(SEARCH("Cannot be assessed",'Model output'!V258)), ISNUMBER(SEARCH("Lymphocyte invasion - present",'Model output'!V258))), "negative", "positive")</f>
        <v>negative</v>
      </c>
      <c r="AE259" s="35"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6" t="str">
        <f t="shared" si="52"/>
        <v>1a</v>
      </c>
      <c r="AG259" s="36" t="str">
        <f t="shared" si="53"/>
        <v>0</v>
      </c>
      <c r="AH259" s="36" t="str">
        <f t="shared" si="54"/>
        <v>0</v>
      </c>
      <c r="AI259" s="37" t="str">
        <f t="shared" si="55"/>
        <v>I</v>
      </c>
      <c r="AJ259" s="38" t="s">
        <v>709</v>
      </c>
      <c r="AK259" s="37" t="s">
        <v>615</v>
      </c>
      <c r="AL259" s="37" t="s">
        <v>941</v>
      </c>
      <c r="AM259" s="37" t="s">
        <v>944</v>
      </c>
      <c r="AN259" s="37" t="s">
        <v>64</v>
      </c>
      <c r="AO259" s="23">
        <f t="shared" ref="AO259:AO291" ca="1" si="56">IF(AE259=AJ259,1,0)</f>
        <v>1</v>
      </c>
      <c r="AP259" s="1">
        <f t="shared" ref="AP259:AP291" si="57">IF(AF259=AK259, 1, IF(AND(AF259="x", AK259="0"), 1, IF(AND(AF259="0", AK259="x"), 1, 0)))</f>
        <v>1</v>
      </c>
      <c r="AQ259" s="1">
        <f t="shared" ref="AQ259:AQ291" si="58">IF(AG259=AL259, 1, IF(AND(AG259="x", AL259="0"), 1, IF(AND(AG259="0", AL259="x"), 1, 0)))</f>
        <v>1</v>
      </c>
      <c r="AR259" s="1">
        <f t="shared" ref="AR259:AR291" si="59">IF(AH259=AM259, 1, IF(AND(AH259="x", AM259="0"), 1, IF(AND(AH259="0", AM259="x"), 1, 0)))</f>
        <v>1</v>
      </c>
      <c r="AS259" s="15">
        <f t="shared" ref="AS259:AS291" si="60">IF(AI259=AN259,1,0)</f>
        <v>1</v>
      </c>
    </row>
    <row r="260" spans="1:45">
      <c r="A260" t="str">
        <f>'Model output'!A259</f>
        <v>TCGA-FY-A4B0</v>
      </c>
      <c r="B260" s="33">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49"/>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output'!G259)),AND(ISNUMBER(SEARCH("2",'Model output'!G259)),NOT(ISNUMBER(SEARCH("1 of 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output'!H259="","negative",IF(OR(ISNUMBER(SEARCH("lymph node",'Model output'!H259)),ISNUMBER(SEARCH("gland",'Model output'!H259)),ISNUMBER(SEARCH("lobe",'Model output'!H259)),ISNUMBER(SEARCH("isthmus",'Model output'!H259)),ISNUMBER(SEARCH("mediastinum",'Model output'!H259)),ISNUMBER(SEARCH("Not mentioned",'Model output'!H259)), ISNUMBER(SEARCH("Not applicable",'Model output'!H259)), ISNUMBER(SEARCH("paratracheal",'Model output'!H259)),ISNUMBER(SEARCH("fibroadipose tissue",'Model output'!H259)),ISNUMBER(SEARCH("thyroid node",'Model output'!H259)),ISNUMBER(SEARCH("skeletal muscle",'Model output'!H259)),ISNUMBER(SEARCH("right",'Model output'!H259)),ISNUMBER(SEARCH("left",'Model output'!H259)),ISNUMBER(SEARCH("Not specified",'Model output'!H259))),"negative","positive"))</f>
        <v>negative</v>
      </c>
      <c r="I260" t="str">
        <f>IF(OR('Model output'!I259="",'Model output'!I259="Not answered",'Model output'!I259="Not mentioned"),"",IF(ISNUMBER('Model output'!I259),'Model output'!I259,1))</f>
        <v/>
      </c>
      <c r="J260" t="str">
        <f>IF(OR('Model output'!J259="",'Model output'!J259="Not answered",'Model output'!J259="Not mentioned"),"",IF(AND(ISNUMBER('Model output'!J259),'Model output'!J259&lt;=I260),'Model output'!J259,IF(AND(ISNUMBER('Model output'!J259), 'Model output'!J259&gt;=DATE(2024,1,1)), MIN(DAY('Model output'!J259), MONTH('Model output'!J259), YEAR('Model output'!J259)), IF(ISNUMBER(SEARCH("0/",'Model output'!J259)),0,IF(ISNUMBER(SEARCH("/",'Model output'!J259)), VALUE(LEFT('Model output'!J259, SEARCH("/",'Model output'!J259)-1)),1)))))</f>
        <v/>
      </c>
      <c r="K260" t="str" cm="1">
        <f t="array" ref="K260">IF(COUNT(FIND({0,1,2,3,4,5,6,7,8,9},'Model output'!K259))&gt;0,'Model output'!K259,"")</f>
        <v/>
      </c>
      <c r="L260" s="8" t="str">
        <f t="shared" si="50"/>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6.5 x 4.5 x 3.8 cm, 52 g (for right lobe)</v>
      </c>
      <c r="Q260"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260,"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"largest", ""), "upper", ""), "left", ""), "right", ""), "Left", ""), "Right", ""), "middle", ""), "for", ""), "Up to", ""), "up to", ","), "range from", ""), "Not mentioned", ""), "entire", ""), "and is", ""), "is", ""), "in", ""), "In", ""), "and", ","), "(", ""), ")", ""), "A", ""), "B", ""), "x", ","), ":", ""), "focus", ""), "multiple", ""), "g", ""), "to", ","), "/", ""), "less than", ""), "&lt;", ""), " ",""))</f>
        <v>6.5,4.5,3.8cm,52</v>
      </c>
      <c r="R260" cm="1">
        <f t="array" ref="R260">IF(Q260="","",IF(ISNUMBER(SEARCH("cm",Q260)),MAX(VALUE(SUBSTITUTE(_xlfn.FILTERXML("&lt;t&gt;&lt;s&gt;"&amp;SUBSTITUTE(Q260,",","&lt;/s&gt;&lt;s&gt;")&amp;"&lt;/s&gt;&lt;/t&gt;","//s"),"cm",""))),MAX(VALUE(SUBSTITUTE(_xlfn.FILTERXML("&lt;t&gt;&lt;s&gt;"&amp;SUBSTITUTE(Q260,",","&lt;/s&gt;&lt;s&gt;")&amp;"&lt;/s&gt;&lt;/t&gt;","//s"),"mm","")))/10))</f>
        <v>52</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 ""))</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7" t="str">
        <f>IF('Model output'!S259="","",'Model output'!S259)</f>
        <v>Not identified</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1" t="str">
        <f>IF(OR('Model output'!V259="", 'Model output'!V259="No", AND(ISERROR(SEARCH("Positive",'Model output'!V259)), ISNUMBER(SEARCH("Negative",'Model output'!V259))), AND(ISNUMBER(SEARCH("Uninvolved",'Model output'!V259)),NOT(ISNUMBER(SEARCH("margins involved",'Model output'!V259)))), ISNUMBER(SEARCH("not involved",'Model output'!V259)), ISNUMBER(SEARCH("None",'Model output'!V259)), ISNUMBER(SEARCH("Free",'Model output'!V259)), ISNUMBER(SEARCH("1 mm",'Model output'!V259)), ISNUMBER(SEARCH("0.1 CM",'Model output'!V259)), ISNUMBER(SEARCH("less than 0.2 mm",'Model output'!V259)), ISNUMBER(SEARCH("less than 0.5 mm",'Model output'!V259)), ISNUMBER(SEARCH("less than 1.0 mm",'Model output'!V259)), ISNUMBER(SEARCH("noted very close",'Model output'!V259)), ISNUMBER(SEARCH("abut",'Model output'!V259)), ISNUMBER(SEARCH("not mentioned",'Model output'!V259)), ISNUMBER(SEARCH("Cannot be assessed",'Model output'!V259)), ISNUMBER(SEARCH("Lymphocyte invasion - present",'Model output'!V259))), "negative", "positive")</f>
        <v>positive</v>
      </c>
      <c r="AE260" s="35"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6" t="str">
        <f t="shared" si="52"/>
        <v>3a</v>
      </c>
      <c r="AG260" s="36" t="str">
        <f t="shared" si="53"/>
        <v>0</v>
      </c>
      <c r="AH260" s="36" t="str">
        <f t="shared" si="54"/>
        <v>0</v>
      </c>
      <c r="AI260" s="37" t="str">
        <f t="shared" si="55"/>
        <v>II</v>
      </c>
      <c r="AJ260" s="38" t="s">
        <v>707</v>
      </c>
      <c r="AK260" s="37" t="s">
        <v>615</v>
      </c>
      <c r="AL260" s="37" t="s">
        <v>944</v>
      </c>
      <c r="AM260" s="37" t="s">
        <v>944</v>
      </c>
      <c r="AN260" s="37" t="s">
        <v>64</v>
      </c>
      <c r="AO260" s="23">
        <f t="shared" si="56"/>
        <v>1</v>
      </c>
      <c r="AP260" s="1">
        <f t="shared" si="57"/>
        <v>0</v>
      </c>
      <c r="AQ260" s="1">
        <f t="shared" si="58"/>
        <v>1</v>
      </c>
      <c r="AR260" s="1">
        <f t="shared" si="59"/>
        <v>1</v>
      </c>
      <c r="AS260" s="15">
        <f t="shared" si="60"/>
        <v>0</v>
      </c>
    </row>
    <row r="261" spans="1:45">
      <c r="A261" t="str">
        <f>'Model output'!A260</f>
        <v>TCGA-FY-A4B3</v>
      </c>
      <c r="B261" s="33">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49"/>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output'!G260)),AND(ISNUMBER(SEARCH("2",'Model output'!G260)),NOT(ISNUMBER(SEARCH("1 of 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output'!H260="","negative",IF(OR(ISNUMBER(SEARCH("lymph node",'Model output'!H260)),ISNUMBER(SEARCH("gland",'Model output'!H260)),ISNUMBER(SEARCH("lobe",'Model output'!H260)),ISNUMBER(SEARCH("isthmus",'Model output'!H260)),ISNUMBER(SEARCH("mediastinum",'Model output'!H260)),ISNUMBER(SEARCH("Not mentioned",'Model output'!H260)), ISNUMBER(SEARCH("Not applicable",'Model output'!H260)), ISNUMBER(SEARCH("paratracheal",'Model output'!H260)),ISNUMBER(SEARCH("fibroadipose tissue",'Model output'!H260)),ISNUMBER(SEARCH("thyroid node",'Model output'!H260)),ISNUMBER(SEARCH("skeletal muscle",'Model output'!H260)),ISNUMBER(SEARCH("right",'Model output'!H260)),ISNUMBER(SEARCH("left",'Model output'!H260)),ISNUMBER(SEARCH("Not specified",'Model output'!H260))),"negative","positive"))</f>
        <v>negative</v>
      </c>
      <c r="I261">
        <f>IF(OR('Model output'!I260="",'Model output'!I260="Not answered",'Model output'!I260="Not mentioned"),"",IF(ISNUMBER('Model output'!I260),'Model output'!I260,1))</f>
        <v>4</v>
      </c>
      <c r="J261">
        <f>IF(OR('Model output'!J260="",'Model output'!J260="Not answered",'Model output'!J260="Not mentioned"),"",IF(AND(ISNUMBER('Model output'!J260),'Model output'!J260&lt;=I261),'Model output'!J260,IF(AND(ISNUMBER('Model output'!J260), 'Model output'!J260&gt;=DATE(2024,1,1)), MIN(DAY('Model output'!J260), MONTH('Model output'!J260), YEAR('Model output'!J260)), IF(ISNUMBER(SEARCH("0/",'Model output'!J260)),0,IF(ISNUMBER(SEARCH("/",'Model output'!J260)), VALUE(LEFT('Model output'!J260, SEARCH("/",'Model output'!J260)-1)),1)))))</f>
        <v>4</v>
      </c>
      <c r="K261" t="str" cm="1">
        <f t="array" ref="K261">IF(COUNT(FIND({0,1,2,3,4,5,6,7,8,9},'Model output'!K260))&gt;0,'Model output'!K260,"")</f>
        <v/>
      </c>
      <c r="L261" s="8" t="str">
        <f t="shared" si="50"/>
        <v/>
      </c>
      <c r="M261" t="str" cm="1">
        <f t="array" ref="M261">IF(L261="","",IF(ISNUMBER(SEARCH("cm",L261)),MAX(VALUE(SUBSTITUTE(_xlfn.FILTERXML("&lt;t&gt;&lt;s&gt;"&amp;SUBSTITUTE(L261,",","&lt;/s&gt;&lt;s&gt;")&amp;"&lt;/s&gt;&lt;/t&gt;","//s"),"cm",""))),MAX(VALUE(SUBSTITUTE(_xlfn.FILTERXML("&lt;t&gt;&lt;s&gt;"&amp;SUBSTITUTE(L261,",","&lt;/s&gt;&lt;s&gt;")&amp;"&lt;/s&gt;&lt;/t&gt;","//s"),"mm","")))/10))</f>
        <v/>
      </c>
      <c r="N261" t="str">
        <f>IF('Model output'!L260="","",'Model output'!L260)</f>
        <v>Papillary carcinoma</v>
      </c>
      <c r="O261" t="str">
        <f>IF('Model output'!M260="","",'Model output'!M260)</f>
        <v>Classical (usual)</v>
      </c>
      <c r="P261" t="str">
        <f>IF('Model output'!N260="","",'Model output'!N260)</f>
        <v>2.1 cm</v>
      </c>
      <c r="Q261" t="str">
        <f t="shared" ref="Q261:Q291" si="6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261,"cm.","cm"), "the",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"largest", ""), "upper", ""), "left", ""), "right", ""), "Left", ""), "Right", ""), "middle", ""), "for", ""), "Up to", ""), "up to", ","), "range from", ""), "Not mentioned", ""), "entire", ""), "and is", ""), "is", ""), "in", ""), "In", ""), "and", ","), "(", ""), ")", ""), "A", ""), "B", ""), "x", ","), ":", ""), "focus", ""), "multiple", ""), "g", ""), "to", ","), "/", ""), "less than", ""), "&lt;", ""), " ",""))</f>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 ""))</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7"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1" t="str">
        <f>IF(OR('Model output'!V260="", 'Model output'!V260="No", AND(ISERROR(SEARCH("Positive",'Model output'!V260)), ISNUMBER(SEARCH("Negative",'Model output'!V260))), AND(ISNUMBER(SEARCH("Uninvolved",'Model output'!V260)),NOT(ISNUMBER(SEARCH("margins involved",'Model output'!V260)))), ISNUMBER(SEARCH("not involved",'Model output'!V260)), ISNUMBER(SEARCH("None",'Model output'!V260)), ISNUMBER(SEARCH("Free",'Model output'!V260)), ISNUMBER(SEARCH("1 mm",'Model output'!V260)), ISNUMBER(SEARCH("0.1 CM",'Model output'!V260)), ISNUMBER(SEARCH("less than 0.2 mm",'Model output'!V260)), ISNUMBER(SEARCH("less than 0.5 mm",'Model output'!V260)), ISNUMBER(SEARCH("less than 1.0 mm",'Model output'!V260)), ISNUMBER(SEARCH("noted very close",'Model output'!V260)), ISNUMBER(SEARCH("abut",'Model output'!V260)), ISNUMBER(SEARCH("not mentioned",'Model output'!V260)), ISNUMBER(SEARCH("Cannot be assessed",'Model output'!V260)), ISNUMBER(SEARCH("Lymphocyte invasion - present",'Model output'!V260))), "negative", "positive")</f>
        <v>positive</v>
      </c>
      <c r="AE261" s="35"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6" t="str">
        <f t="shared" si="52"/>
        <v>2</v>
      </c>
      <c r="AG261" s="36" t="str">
        <f t="shared" si="53"/>
        <v>1a</v>
      </c>
      <c r="AH261" s="36" t="str">
        <f t="shared" si="54"/>
        <v>0</v>
      </c>
      <c r="AI261" s="37" t="str">
        <f t="shared" si="55"/>
        <v>I</v>
      </c>
      <c r="AJ261" s="38" t="s">
        <v>707</v>
      </c>
      <c r="AK261" s="37" t="s">
        <v>943</v>
      </c>
      <c r="AL261" s="37" t="s">
        <v>615</v>
      </c>
      <c r="AM261" s="37" t="s">
        <v>944</v>
      </c>
      <c r="AN261" s="37" t="s">
        <v>64</v>
      </c>
      <c r="AO261" s="23">
        <f t="shared" si="56"/>
        <v>1</v>
      </c>
      <c r="AP261" s="1">
        <f t="shared" si="57"/>
        <v>1</v>
      </c>
      <c r="AQ261" s="1">
        <f t="shared" si="58"/>
        <v>1</v>
      </c>
      <c r="AR261" s="1">
        <f t="shared" si="59"/>
        <v>1</v>
      </c>
      <c r="AS261" s="15">
        <f t="shared" si="60"/>
        <v>1</v>
      </c>
    </row>
    <row r="262" spans="1:45">
      <c r="A262" t="str">
        <f>'Model output'!A261</f>
        <v>TCGA-FY-A76V</v>
      </c>
      <c r="B262" s="33">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49"/>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output'!G261)),AND(ISNUMBER(SEARCH("2",'Model output'!G261)),NOT(ISNUMBER(SEARCH("1 of 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output'!H261="","negative",IF(OR(ISNUMBER(SEARCH("lymph node",'Model output'!H261)),ISNUMBER(SEARCH("gland",'Model output'!H261)),ISNUMBER(SEARCH("lobe",'Model output'!H261)),ISNUMBER(SEARCH("isthmus",'Model output'!H261)),ISNUMBER(SEARCH("mediastinum",'Model output'!H261)),ISNUMBER(SEARCH("Not mentioned",'Model output'!H261)), ISNUMBER(SEARCH("Not applicable",'Model output'!H261)), ISNUMBER(SEARCH("paratracheal",'Model output'!H261)),ISNUMBER(SEARCH("fibroadipose tissue",'Model output'!H261)),ISNUMBER(SEARCH("thyroid node",'Model output'!H261)),ISNUMBER(SEARCH("skeletal muscle",'Model output'!H261)),ISNUMBER(SEARCH("right",'Model output'!H261)),ISNUMBER(SEARCH("left",'Model output'!H261)),ISNUMBER(SEARCH("Not specified",'Model output'!H261))),"negative","positive"))</f>
        <v>negative</v>
      </c>
      <c r="I262" t="str">
        <f>IF(OR('Model output'!I261="",'Model output'!I261="Not answered",'Model output'!I261="Not mentioned"),"",IF(ISNUMBER('Model output'!I261),'Model output'!I261,1))</f>
        <v/>
      </c>
      <c r="J262" t="str">
        <f>IF(OR('Model output'!J261="",'Model output'!J261="Not answered",'Model output'!J261="Not mentioned"),"",IF(AND(ISNUMBER('Model output'!J261),'Model output'!J261&lt;=I262),'Model output'!J261,IF(AND(ISNUMBER('Model output'!J261), 'Model output'!J261&gt;=DATE(2024,1,1)), MIN(DAY('Model output'!J261), MONTH('Model output'!J261), YEAR('Model output'!J261)), IF(ISNUMBER(SEARCH("0/",'Model output'!J261)),0,IF(ISNUMBER(SEARCH("/",'Model output'!J261)), VALUE(LEFT('Model output'!J261, SEARCH("/",'Model output'!J261)-1)),1)))))</f>
        <v/>
      </c>
      <c r="K262" t="str" cm="1">
        <f t="array" ref="K262">IF(COUNT(FIND({0,1,2,3,4,5,6,7,8,9},'Model output'!K261))&gt;0,'Model output'!K261,"")</f>
        <v/>
      </c>
      <c r="L262" s="8" t="str">
        <f t="shared" si="50"/>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61"/>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 ""))</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7"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1" t="str">
        <f>IF(OR('Model output'!V261="", 'Model output'!V261="No", AND(ISERROR(SEARCH("Positive",'Model output'!V261)), ISNUMBER(SEARCH("Negative",'Model output'!V261))), AND(ISNUMBER(SEARCH("Uninvolved",'Model output'!V261)),NOT(ISNUMBER(SEARCH("margins involved",'Model output'!V261)))), ISNUMBER(SEARCH("not involved",'Model output'!V261)), ISNUMBER(SEARCH("None",'Model output'!V261)), ISNUMBER(SEARCH("Free",'Model output'!V261)), ISNUMBER(SEARCH("1 mm",'Model output'!V261)), ISNUMBER(SEARCH("0.1 CM",'Model output'!V261)), ISNUMBER(SEARCH("less than 0.2 mm",'Model output'!V261)), ISNUMBER(SEARCH("less than 0.5 mm",'Model output'!V261)), ISNUMBER(SEARCH("less than 1.0 mm",'Model output'!V261)), ISNUMBER(SEARCH("noted very close",'Model output'!V261)), ISNUMBER(SEARCH("abut",'Model output'!V261)), ISNUMBER(SEARCH("not mentioned",'Model output'!V261)), ISNUMBER(SEARCH("Cannot be assessed",'Model output'!V261)), ISNUMBER(SEARCH("Lymphocyte invasion - present",'Model output'!V261))), "negative", "positive")</f>
        <v>negative</v>
      </c>
      <c r="AE262" s="35"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6" t="str">
        <f t="shared" si="52"/>
        <v>2</v>
      </c>
      <c r="AG262" s="36" t="str">
        <f t="shared" si="53"/>
        <v>0</v>
      </c>
      <c r="AH262" s="36" t="str">
        <f t="shared" si="54"/>
        <v>0</v>
      </c>
      <c r="AI262" s="37" t="str">
        <f t="shared" si="55"/>
        <v>I</v>
      </c>
      <c r="AJ262" s="38" t="s">
        <v>709</v>
      </c>
      <c r="AK262" s="37" t="s">
        <v>943</v>
      </c>
      <c r="AL262" s="37" t="s">
        <v>944</v>
      </c>
      <c r="AM262" s="37" t="s">
        <v>944</v>
      </c>
      <c r="AN262" s="37" t="s">
        <v>64</v>
      </c>
      <c r="AO262" s="23">
        <f t="shared" ca="1" si="56"/>
        <v>1</v>
      </c>
      <c r="AP262" s="1">
        <f t="shared" si="57"/>
        <v>1</v>
      </c>
      <c r="AQ262" s="1">
        <f t="shared" si="58"/>
        <v>1</v>
      </c>
      <c r="AR262" s="1">
        <f t="shared" si="59"/>
        <v>1</v>
      </c>
      <c r="AS262" s="15">
        <f t="shared" si="60"/>
        <v>1</v>
      </c>
    </row>
    <row r="263" spans="1:45">
      <c r="A263" t="str">
        <f>'Model output'!A262</f>
        <v>TCGA-GE-A2C6</v>
      </c>
      <c r="B263" s="33">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49"/>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output'!G262)),AND(ISNUMBER(SEARCH("2",'Model output'!G262)),NOT(ISNUMBER(SEARCH("1 of 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output'!H262="","negative",IF(OR(ISNUMBER(SEARCH("lymph node",'Model output'!H262)),ISNUMBER(SEARCH("gland",'Model output'!H262)),ISNUMBER(SEARCH("lobe",'Model output'!H262)),ISNUMBER(SEARCH("isthmus",'Model output'!H262)),ISNUMBER(SEARCH("mediastinum",'Model output'!H262)),ISNUMBER(SEARCH("Not mentioned",'Model output'!H262)), ISNUMBER(SEARCH("Not applicable",'Model output'!H262)), ISNUMBER(SEARCH("paratracheal",'Model output'!H262)),ISNUMBER(SEARCH("fibroadipose tissue",'Model output'!H262)),ISNUMBER(SEARCH("thyroid node",'Model output'!H262)),ISNUMBER(SEARCH("skeletal muscle",'Model output'!H262)),ISNUMBER(SEARCH("right",'Model output'!H262)),ISNUMBER(SEARCH("left",'Model output'!H262)),ISNUMBER(SEARCH("Not specified",'Model output'!H262))),"negative","positive"))</f>
        <v>negative</v>
      </c>
      <c r="I263">
        <f>IF(OR('Model output'!I262="",'Model output'!I262="Not answered",'Model output'!I262="Not mentioned"),"",IF(ISNUMBER('Model output'!I262),'Model output'!I262,1))</f>
        <v>23</v>
      </c>
      <c r="J263">
        <f>IF(OR('Model output'!J262="",'Model output'!J262="Not answered",'Model output'!J262="Not mentioned"),"",IF(AND(ISNUMBER('Model output'!J262),'Model output'!J262&lt;=I263),'Model output'!J262,IF(AND(ISNUMBER('Model output'!J262), 'Model output'!J262&gt;=DATE(2024,1,1)), MIN(DAY('Model output'!J262), MONTH('Model output'!J262), YEAR('Model output'!J262)), IF(ISNUMBER(SEARCH("0/",'Model output'!J262)),0,IF(ISNUMBER(SEARCH("/",'Model output'!J262)), VALUE(LEFT('Model output'!J262, SEARCH("/",'Model output'!J262)-1)),1)))))</f>
        <v>14</v>
      </c>
      <c r="K263" t="str" cm="1">
        <f t="array" ref="K263">IF(COUNT(FIND({0,1,2,3,4,5,6,7,8,9},'Model output'!K262))&gt;0,'Model output'!K262,"")</f>
        <v/>
      </c>
      <c r="L263" s="8" t="str">
        <f t="shared" si="50"/>
        <v/>
      </c>
      <c r="M263" t="str" cm="1">
        <f t="array" ref="M263">IF(L263="","",IF(ISNUMBER(SEARCH("cm",L263)),MAX(VALUE(SUBSTITUTE(_xlfn.FILTERXML("&lt;t&gt;&lt;s&gt;"&amp;SUBSTITUTE(L263,",","&lt;/s&gt;&lt;s&gt;")&amp;"&lt;/s&gt;&lt;/t&gt;","//s"),"cm",""))),MAX(VALUE(SUBSTITUTE(_xlfn.FILTERXML("&lt;t&gt;&lt;s&gt;"&amp;SUBSTITUTE(L263,",","&lt;/s&gt;&lt;s&gt;")&amp;"&lt;/s&gt;&lt;/t&gt;","//s"),"mm","")))/10))</f>
        <v/>
      </c>
      <c r="N263" t="str">
        <f>IF('Model output'!L262="","",'Model output'!L262)</f>
        <v>Papillary thyroid carcinoma</v>
      </c>
      <c r="O263" t="str">
        <f>IF('Model output'!M262="","",'Model output'!M262)</f>
        <v/>
      </c>
      <c r="P263" t="str">
        <f>IF('Model output'!N262="","",'Model output'!N262)</f>
        <v>2.5 cm</v>
      </c>
      <c r="Q263" t="str">
        <f t="shared" si="61"/>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 ""))</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7" t="str">
        <f>IF('Model output'!S262="","",'Model output'!S262)</f>
        <v>Focally Present</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1" t="str">
        <f>IF(OR('Model output'!V262="", 'Model output'!V262="No", AND(ISERROR(SEARCH("Positive",'Model output'!V262)), ISNUMBER(SEARCH("Negative",'Model output'!V262))), AND(ISNUMBER(SEARCH("Uninvolved",'Model output'!V262)),NOT(ISNUMBER(SEARCH("margins involved",'Model output'!V262)))), ISNUMBER(SEARCH("not involved",'Model output'!V262)), ISNUMBER(SEARCH("None",'Model output'!V262)), ISNUMBER(SEARCH("Free",'Model output'!V262)), ISNUMBER(SEARCH("1 mm",'Model output'!V262)), ISNUMBER(SEARCH("0.1 CM",'Model output'!V262)), ISNUMBER(SEARCH("less than 0.2 mm",'Model output'!V262)), ISNUMBER(SEARCH("less than 0.5 mm",'Model output'!V262)), ISNUMBER(SEARCH("less than 1.0 mm",'Model output'!V262)), ISNUMBER(SEARCH("noted very close",'Model output'!V262)), ISNUMBER(SEARCH("abut",'Model output'!V262)), ISNUMBER(SEARCH("not mentioned",'Model output'!V262)), ISNUMBER(SEARCH("Cannot be assessed",'Model output'!V262)), ISNUMBER(SEARCH("Lymphocyte invasion - present",'Model output'!V262))), "negative", "positive")</f>
        <v>negative</v>
      </c>
      <c r="AE263" s="35" t="str" cm="1">
        <f t="array" aca="1" ref="AE263" ca="1">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intermediate</v>
      </c>
      <c r="AF263" s="36" t="str">
        <f t="shared" si="52"/>
        <v>2</v>
      </c>
      <c r="AG263" s="36" t="str">
        <f t="shared" si="53"/>
        <v>1b</v>
      </c>
      <c r="AH263" s="36" t="str">
        <f t="shared" si="54"/>
        <v>0</v>
      </c>
      <c r="AI263" s="37" t="str">
        <f t="shared" si="55"/>
        <v>I</v>
      </c>
      <c r="AJ263" s="38" t="s">
        <v>707</v>
      </c>
      <c r="AK263" s="37" t="s">
        <v>943</v>
      </c>
      <c r="AL263" s="37" t="s">
        <v>940</v>
      </c>
      <c r="AM263" s="37" t="s">
        <v>944</v>
      </c>
      <c r="AN263" s="37" t="s">
        <v>64</v>
      </c>
      <c r="AO263" s="23">
        <f t="shared" ca="1" si="56"/>
        <v>0</v>
      </c>
      <c r="AP263" s="1">
        <f t="shared" si="57"/>
        <v>1</v>
      </c>
      <c r="AQ263" s="1">
        <f t="shared" si="58"/>
        <v>1</v>
      </c>
      <c r="AR263" s="1">
        <f t="shared" si="59"/>
        <v>1</v>
      </c>
      <c r="AS263" s="15">
        <f t="shared" si="60"/>
        <v>1</v>
      </c>
    </row>
    <row r="264" spans="1:45">
      <c r="A264" t="str">
        <f>'Model output'!A263</f>
        <v>TCGA-H2-A26U</v>
      </c>
      <c r="B264" s="33">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49"/>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output'!G263)),AND(ISNUMBER(SEARCH("2",'Model output'!G263)),NOT(ISNUMBER(SEARCH("1 of 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output'!H263="","negative",IF(OR(ISNUMBER(SEARCH("lymph node",'Model output'!H263)),ISNUMBER(SEARCH("gland",'Model output'!H263)),ISNUMBER(SEARCH("lobe",'Model output'!H263)),ISNUMBER(SEARCH("isthmus",'Model output'!H263)),ISNUMBER(SEARCH("mediastinum",'Model output'!H263)),ISNUMBER(SEARCH("Not mentioned",'Model output'!H263)), ISNUMBER(SEARCH("Not applicable",'Model output'!H263)), ISNUMBER(SEARCH("paratracheal",'Model output'!H263)),ISNUMBER(SEARCH("fibroadipose tissue",'Model output'!H263)),ISNUMBER(SEARCH("thyroid node",'Model output'!H263)),ISNUMBER(SEARCH("skeletal muscle",'Model output'!H263)),ISNUMBER(SEARCH("right",'Model output'!H263)),ISNUMBER(SEARCH("left",'Model output'!H263)),ISNUMBER(SEARCH("Not specified",'Model output'!H263))),"negative","positive"))</f>
        <v>negative</v>
      </c>
      <c r="I264">
        <f>IF(OR('Model output'!I263="",'Model output'!I263="Not answered",'Model output'!I263="Not mentioned"),"",IF(ISNUMBER('Model output'!I263),'Model output'!I263,1))</f>
        <v>6</v>
      </c>
      <c r="J264">
        <f>IF(OR('Model output'!J263="",'Model output'!J263="Not answered",'Model output'!J263="Not mentioned"),"",IF(AND(ISNUMBER('Model output'!J263),'Model output'!J263&lt;=I264),'Model output'!J263,IF(AND(ISNUMBER('Model output'!J263), 'Model output'!J263&gt;=DATE(2024,1,1)), MIN(DAY('Model output'!J263), MONTH('Model output'!J263), YEAR('Model output'!J263)), IF(ISNUMBER(SEARCH("0/",'Model output'!J263)),0,IF(ISNUMBER(SEARCH("/",'Model output'!J263)), VALUE(LEFT('Model output'!J263, SEARCH("/",'Model output'!J263)-1)),1)))))</f>
        <v>0</v>
      </c>
      <c r="K264" t="str" cm="1">
        <f t="array" ref="K264">IF(COUNT(FIND({0,1,2,3,4,5,6,7,8,9},'Model output'!K263))&gt;0,'Model output'!K263,"")</f>
        <v/>
      </c>
      <c r="L264" s="8" t="str">
        <f t="shared" si="50"/>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61"/>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1</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 ""))</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7" t="str">
        <f>IF('Model output'!S263="","",'Model output'!S263)</f>
        <v>minimal</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1" t="str">
        <f>IF(OR('Model output'!V263="", 'Model output'!V263="No", AND(ISERROR(SEARCH("Positive",'Model output'!V263)), ISNUMBER(SEARCH("Negative",'Model output'!V263))), AND(ISNUMBER(SEARCH("Uninvolved",'Model output'!V263)),NOT(ISNUMBER(SEARCH("margins involved",'Model output'!V263)))), ISNUMBER(SEARCH("not involved",'Model output'!V263)), ISNUMBER(SEARCH("None",'Model output'!V263)), ISNUMBER(SEARCH("Free",'Model output'!V263)), ISNUMBER(SEARCH("1 mm",'Model output'!V263)), ISNUMBER(SEARCH("0.1 CM",'Model output'!V263)), ISNUMBER(SEARCH("less than 0.2 mm",'Model output'!V263)), ISNUMBER(SEARCH("less than 0.5 mm",'Model output'!V263)), ISNUMBER(SEARCH("less than 1.0 mm",'Model output'!V263)), ISNUMBER(SEARCH("noted very close",'Model output'!V263)), ISNUMBER(SEARCH("abut",'Model output'!V263)), ISNUMBER(SEARCH("not mentioned",'Model output'!V263)), ISNUMBER(SEARCH("Cannot be assessed",'Model output'!V263)), ISNUMBER(SEARCH("Lymphocyte invasion - present",'Model output'!V263))), "negative", "positive")</f>
        <v>positive</v>
      </c>
      <c r="AE264" s="35"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6" t="str">
        <f t="shared" si="52"/>
        <v>1b</v>
      </c>
      <c r="AG264" s="36" t="str">
        <f t="shared" si="53"/>
        <v>0</v>
      </c>
      <c r="AH264" s="36" t="str">
        <f t="shared" si="54"/>
        <v>0</v>
      </c>
      <c r="AI264" s="37" t="str">
        <f t="shared" si="55"/>
        <v>I</v>
      </c>
      <c r="AJ264" s="38" t="s">
        <v>707</v>
      </c>
      <c r="AK264" s="37" t="s">
        <v>940</v>
      </c>
      <c r="AL264" s="37" t="s">
        <v>941</v>
      </c>
      <c r="AM264" s="37" t="s">
        <v>944</v>
      </c>
      <c r="AN264" s="37" t="s">
        <v>64</v>
      </c>
      <c r="AO264" s="23">
        <f t="shared" si="56"/>
        <v>1</v>
      </c>
      <c r="AP264" s="1">
        <f t="shared" si="57"/>
        <v>1</v>
      </c>
      <c r="AQ264" s="1">
        <f t="shared" si="58"/>
        <v>1</v>
      </c>
      <c r="AR264" s="1">
        <f t="shared" si="59"/>
        <v>1</v>
      </c>
      <c r="AS264" s="15">
        <f t="shared" si="60"/>
        <v>1</v>
      </c>
    </row>
    <row r="265" spans="1:45">
      <c r="A265" t="str">
        <f>'Model output'!A264</f>
        <v>TCGA-H2-A2K9</v>
      </c>
      <c r="B265" s="33">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49"/>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output'!G264)),AND(ISNUMBER(SEARCH("2",'Model output'!G264)),NOT(ISNUMBER(SEARCH("1 of 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
      </c>
      <c r="H265" t="str">
        <f>IF('Model output'!H264="","negative",IF(OR(ISNUMBER(SEARCH("lymph node",'Model output'!H264)),ISNUMBER(SEARCH("gland",'Model output'!H264)),ISNUMBER(SEARCH("lobe",'Model output'!H264)),ISNUMBER(SEARCH("isthmus",'Model output'!H264)),ISNUMBER(SEARCH("mediastinum",'Model output'!H264)),ISNUMBER(SEARCH("Not mentioned",'Model output'!H264)), ISNUMBER(SEARCH("Not applicable",'Model output'!H264)), ISNUMBER(SEARCH("paratracheal",'Model output'!H264)),ISNUMBER(SEARCH("fibroadipose tissue",'Model output'!H264)),ISNUMBER(SEARCH("thyroid node",'Model output'!H264)),ISNUMBER(SEARCH("skeletal muscle",'Model output'!H264)),ISNUMBER(SEARCH("right",'Model output'!H264)),ISNUMBER(SEARCH("left",'Model output'!H264)),ISNUMBER(SEARCH("Not specified",'Model output'!H264))),"negative","positive"))</f>
        <v>negative</v>
      </c>
      <c r="I265">
        <f>IF(OR('Model output'!I264="",'Model output'!I264="Not answered",'Model output'!I264="Not mentioned"),"",IF(ISNUMBER('Model output'!I264),'Model output'!I264,1))</f>
        <v>14</v>
      </c>
      <c r="J265">
        <f>IF(OR('Model output'!J264="",'Model output'!J264="Not answered",'Model output'!J264="Not mentioned"),"",IF(AND(ISNUMBER('Model output'!J264),'Model output'!J264&lt;=I265),'Model output'!J264,IF(AND(ISNUMBER('Model output'!J264), 'Model output'!J264&gt;=DATE(2024,1,1)), MIN(DAY('Model output'!J264), MONTH('Model output'!J264), YEAR('Model output'!J264)), IF(ISNUMBER(SEARCH("0/",'Model output'!J264)),0,IF(ISNUMBER(SEARCH("/",'Model output'!J264)), VALUE(LEFT('Model output'!J264, SEARCH("/",'Model output'!J264)-1)),1)))))</f>
        <v>11</v>
      </c>
      <c r="K265" t="str" cm="1">
        <f t="array" ref="K265">IF(COUNT(FIND({0,1,2,3,4,5,6,7,8,9},'Model output'!K264))&gt;0,'Model output'!K264,"")</f>
        <v>3.5 mm</v>
      </c>
      <c r="L265" s="8" t="str">
        <f t="shared" si="50"/>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 papillary and follicular variant</v>
      </c>
      <c r="O265" t="str">
        <f>IF('Model output'!M264="","",'Model output'!M264)</f>
        <v/>
      </c>
      <c r="P265" t="str">
        <f>IF('Model output'!N264="","",'Model output'!N264)</f>
        <v>2.8 cm</v>
      </c>
      <c r="Q265" t="str">
        <f t="shared" si="61"/>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 ""))</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s="17" t="str">
        <f>IF('Model output'!S264="","",'Model output'!S264)</f>
        <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1" t="str">
        <f>IF(OR('Model output'!V264="", 'Model output'!V264="No", AND(ISERROR(SEARCH("Positive",'Model output'!V264)), ISNUMBER(SEARCH("Negative",'Model output'!V264))), AND(ISNUMBER(SEARCH("Uninvolved",'Model output'!V264)),NOT(ISNUMBER(SEARCH("margins involved",'Model output'!V264)))), ISNUMBER(SEARCH("not involved",'Model output'!V264)), ISNUMBER(SEARCH("None",'Model output'!V264)), ISNUMBER(SEARCH("Free",'Model output'!V264)), ISNUMBER(SEARCH("1 mm",'Model output'!V264)), ISNUMBER(SEARCH("0.1 CM",'Model output'!V264)), ISNUMBER(SEARCH("less than 0.2 mm",'Model output'!V264)), ISNUMBER(SEARCH("less than 0.5 mm",'Model output'!V264)), ISNUMBER(SEARCH("less than 1.0 mm",'Model output'!V264)), ISNUMBER(SEARCH("noted very close",'Model output'!V264)), ISNUMBER(SEARCH("abut",'Model output'!V264)), ISNUMBER(SEARCH("not mentioned",'Model output'!V264)), ISNUMBER(SEARCH("Cannot be assessed",'Model output'!V264)), ISNUMBER(SEARCH("Lymphocyte invasion - present",'Model output'!V264))), "negative", "positive")</f>
        <v>negative</v>
      </c>
      <c r="AE265" s="35"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6" t="str">
        <f t="shared" si="52"/>
        <v>2</v>
      </c>
      <c r="AG265" s="36" t="str">
        <f t="shared" si="53"/>
        <v>1a</v>
      </c>
      <c r="AH265" s="36" t="str">
        <f t="shared" si="54"/>
        <v>0</v>
      </c>
      <c r="AI265" s="37" t="str">
        <f t="shared" si="55"/>
        <v>I</v>
      </c>
      <c r="AJ265" s="38" t="s">
        <v>710</v>
      </c>
      <c r="AK265" s="37" t="s">
        <v>943</v>
      </c>
      <c r="AL265" s="37" t="s">
        <v>615</v>
      </c>
      <c r="AM265" s="37" t="s">
        <v>944</v>
      </c>
      <c r="AN265" s="37" t="s">
        <v>64</v>
      </c>
      <c r="AO265" s="23">
        <f t="shared" ca="1" si="56"/>
        <v>1</v>
      </c>
      <c r="AP265" s="1">
        <f t="shared" si="57"/>
        <v>1</v>
      </c>
      <c r="AQ265" s="1">
        <f t="shared" si="58"/>
        <v>1</v>
      </c>
      <c r="AR265" s="1">
        <f t="shared" si="59"/>
        <v>1</v>
      </c>
      <c r="AS265" s="15">
        <f t="shared" si="60"/>
        <v>1</v>
      </c>
    </row>
    <row r="266" spans="1:45">
      <c r="A266" t="str">
        <f>'Model output'!A265</f>
        <v>TCGA-H2-A3RI</v>
      </c>
      <c r="B266" s="33">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49"/>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output'!G265)),AND(ISNUMBER(SEARCH("2",'Model output'!G265)),NOT(ISNUMBER(SEARCH("1 of 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output'!H265="","negative",IF(OR(ISNUMBER(SEARCH("lymph node",'Model output'!H265)),ISNUMBER(SEARCH("gland",'Model output'!H265)),ISNUMBER(SEARCH("lobe",'Model output'!H265)),ISNUMBER(SEARCH("isthmus",'Model output'!H265)),ISNUMBER(SEARCH("mediastinum",'Model output'!H265)),ISNUMBER(SEARCH("Not mentioned",'Model output'!H265)), ISNUMBER(SEARCH("Not applicable",'Model output'!H265)), ISNUMBER(SEARCH("paratracheal",'Model output'!H265)),ISNUMBER(SEARCH("fibroadipose tissue",'Model output'!H265)),ISNUMBER(SEARCH("thyroid node",'Model output'!H265)),ISNUMBER(SEARCH("skeletal muscle",'Model output'!H265)),ISNUMBER(SEARCH("right",'Model output'!H265)),ISNUMBER(SEARCH("left",'Model output'!H265)),ISNUMBER(SEARCH("Not specified",'Model output'!H265))),"negative","positive"))</f>
        <v>negative</v>
      </c>
      <c r="I266">
        <f>IF(OR('Model output'!I265="",'Model output'!I265="Not answered",'Model output'!I265="Not mentioned"),"",IF(ISNUMBER('Model output'!I265),'Model output'!I265,1))</f>
        <v>5</v>
      </c>
      <c r="J266">
        <f>IF(OR('Model output'!J265="",'Model output'!J265="Not answered",'Model output'!J265="Not mentioned"),"",IF(AND(ISNUMBER('Model output'!J265),'Model output'!J265&lt;=I266),'Model output'!J265,IF(AND(ISNUMBER('Model output'!J265), 'Model output'!J265&gt;=DATE(2024,1,1)), MIN(DAY('Model output'!J265), MONTH('Model output'!J265), YEAR('Model output'!J265)), IF(ISNUMBER(SEARCH("0/",'Model output'!J265)),0,IF(ISNUMBER(SEARCH("/",'Model output'!J265)), VALUE(LEFT('Model output'!J265, SEARCH("/",'Model output'!J265)-1)),1)))))</f>
        <v>0</v>
      </c>
      <c r="K266" t="str" cm="1">
        <f t="array" ref="K266">IF(COUNT(FIND({0,1,2,3,4,5,6,7,8,9},'Model output'!K265))&gt;0,'Model output'!K265,"")</f>
        <v/>
      </c>
      <c r="L266" s="8" t="str">
        <f t="shared" si="50"/>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61"/>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 ""))</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7" t="str">
        <f>IF('Model output'!S265="","",'Model output'!S265)</f>
        <v>Not identified</v>
      </c>
      <c r="Y266" t="str">
        <f>IF(OR('Model output'!S265="",ISNUMBER(SEARCH("Absent",'Model output'!S265)),ISNUMBER(SEARCH("Not identified",'Model output'!S265)),AND(ISNUMBER(SEARCH("No",'Model output'!S265)),NOT(ISNUMBER(SEARCH("carcinoma",'Model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1" t="str">
        <f>IF(OR('Model output'!V265="", 'Model output'!V265="No", AND(ISERROR(SEARCH("Positive",'Model output'!V265)), ISNUMBER(SEARCH("Negative",'Model output'!V265))), AND(ISNUMBER(SEARCH("Uninvolved",'Model output'!V265)),NOT(ISNUMBER(SEARCH("margins involved",'Model output'!V265)))), ISNUMBER(SEARCH("not involved",'Model output'!V265)), ISNUMBER(SEARCH("None",'Model output'!V265)), ISNUMBER(SEARCH("Free",'Model output'!V265)), ISNUMBER(SEARCH("1 mm",'Model output'!V265)), ISNUMBER(SEARCH("0.1 CM",'Model output'!V265)), ISNUMBER(SEARCH("less than 0.2 mm",'Model output'!V265)), ISNUMBER(SEARCH("less than 0.5 mm",'Model output'!V265)), ISNUMBER(SEARCH("less than 1.0 mm",'Model output'!V265)), ISNUMBER(SEARCH("noted very close",'Model output'!V265)), ISNUMBER(SEARCH("abut",'Model output'!V265)), ISNUMBER(SEARCH("not mentioned",'Model output'!V265)), ISNUMBER(SEARCH("Cannot be assessed",'Model output'!V265)), ISNUMBER(SEARCH("Lymphocyte invasion - present",'Model output'!V265))), "negative", "positive")</f>
        <v>negative</v>
      </c>
      <c r="AE266" s="35"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low</v>
      </c>
      <c r="AF266" s="36" t="str">
        <f t="shared" si="52"/>
        <v>2</v>
      </c>
      <c r="AG266" s="36" t="str">
        <f t="shared" si="53"/>
        <v>0</v>
      </c>
      <c r="AH266" s="36" t="str">
        <f t="shared" si="54"/>
        <v>0</v>
      </c>
      <c r="AI266" s="37" t="str">
        <f t="shared" si="55"/>
        <v>I</v>
      </c>
      <c r="AJ266" s="38" t="s">
        <v>710</v>
      </c>
      <c r="AK266" s="37" t="s">
        <v>943</v>
      </c>
      <c r="AL266" s="37" t="s">
        <v>941</v>
      </c>
      <c r="AM266" s="37" t="s">
        <v>944</v>
      </c>
      <c r="AN266" s="37" t="s">
        <v>64</v>
      </c>
      <c r="AO266" s="23">
        <f t="shared" ca="1" si="56"/>
        <v>0</v>
      </c>
      <c r="AP266" s="1">
        <f t="shared" si="57"/>
        <v>1</v>
      </c>
      <c r="AQ266" s="1">
        <f t="shared" si="58"/>
        <v>1</v>
      </c>
      <c r="AR266" s="1">
        <f t="shared" si="59"/>
        <v>1</v>
      </c>
      <c r="AS266" s="15">
        <f t="shared" si="60"/>
        <v>1</v>
      </c>
    </row>
    <row r="267" spans="1:45">
      <c r="A267" t="str">
        <f>'Model output'!A266</f>
        <v>TCGA-H2-A421</v>
      </c>
      <c r="B267" s="33">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49"/>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output'!G266)),AND(ISNUMBER(SEARCH("2",'Model output'!G266)),NOT(ISNUMBER(SEARCH("1 of 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
      </c>
      <c r="H267" t="str">
        <f>IF('Model output'!H266="","negative",IF(OR(ISNUMBER(SEARCH("lymph node",'Model output'!H266)),ISNUMBER(SEARCH("gland",'Model output'!H266)),ISNUMBER(SEARCH("lobe",'Model output'!H266)),ISNUMBER(SEARCH("isthmus",'Model output'!H266)),ISNUMBER(SEARCH("mediastinum",'Model output'!H266)),ISNUMBER(SEARCH("Not mentioned",'Model output'!H266)), ISNUMBER(SEARCH("Not applicable",'Model output'!H266)), ISNUMBER(SEARCH("paratracheal",'Model output'!H266)),ISNUMBER(SEARCH("fibroadipose tissue",'Model output'!H266)),ISNUMBER(SEARCH("thyroid node",'Model output'!H266)),ISNUMBER(SEARCH("skeletal muscle",'Model output'!H266)),ISNUMBER(SEARCH("right",'Model output'!H266)),ISNUMBER(SEARCH("left",'Model output'!H266)),ISNUMBER(SEARCH("Not specified",'Model output'!H266))),"negative","positive"))</f>
        <v>negative</v>
      </c>
      <c r="I267">
        <f>IF(OR('Model output'!I266="",'Model output'!I266="Not answered",'Model output'!I266="Not mentioned"),"",IF(ISNUMBER('Model output'!I266),'Model output'!I266,1))</f>
        <v>3</v>
      </c>
      <c r="J267">
        <f>IF(OR('Model output'!J266="",'Model output'!J266="Not answered",'Model output'!J266="Not mentioned"),"",IF(AND(ISNUMBER('Model output'!J266),'Model output'!J266&lt;=I267),'Model output'!J266,IF(AND(ISNUMBER('Model output'!J266), 'Model output'!J266&gt;=DATE(2024,1,1)), MIN(DAY('Model output'!J266), MONTH('Model output'!J266), YEAR('Model output'!J266)), IF(ISNUMBER(SEARCH("0/",'Model output'!J266)),0,IF(ISNUMBER(SEARCH("/",'Model output'!J266)), VALUE(LEFT('Model output'!J266, SEARCH("/",'Model output'!J266)-1)),1)))))</f>
        <v>2</v>
      </c>
      <c r="K267" t="str" cm="1">
        <f t="array" ref="K267">IF(COUNT(FIND({0,1,2,3,4,5,6,7,8,9},'Model output'!K266))&gt;0,'Model output'!K266,"")</f>
        <v>1 mm</v>
      </c>
      <c r="L267" s="8" t="str">
        <f t="shared" si="50"/>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61"/>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 ""))</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17" t="str">
        <f>IF('Model output'!S266="","",'Model output'!S266)</f>
        <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1" t="str">
        <f>IF(OR('Model output'!V266="", 'Model output'!V266="No", AND(ISERROR(SEARCH("Positive",'Model output'!V266)), ISNUMBER(SEARCH("Negative",'Model output'!V266))), AND(ISNUMBER(SEARCH("Uninvolved",'Model output'!V266)),NOT(ISNUMBER(SEARCH("margins involved",'Model output'!V266)))), ISNUMBER(SEARCH("not involved",'Model output'!V266)), ISNUMBER(SEARCH("None",'Model output'!V266)), ISNUMBER(SEARCH("Free",'Model output'!V266)), ISNUMBER(SEARCH("1 mm",'Model output'!V266)), ISNUMBER(SEARCH("0.1 CM",'Model output'!V266)), ISNUMBER(SEARCH("less than 0.2 mm",'Model output'!V266)), ISNUMBER(SEARCH("less than 0.5 mm",'Model output'!V266)), ISNUMBER(SEARCH("less than 1.0 mm",'Model output'!V266)), ISNUMBER(SEARCH("noted very close",'Model output'!V266)), ISNUMBER(SEARCH("abut",'Model output'!V266)), ISNUMBER(SEARCH("not mentioned",'Model output'!V266)), ISNUMBER(SEARCH("Cannot be assessed",'Model output'!V266)), ISNUMBER(SEARCH("Lymphocyte invasion - present",'Model output'!V266))), "negative", "positive")</f>
        <v>positive</v>
      </c>
      <c r="AE267" s="35"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6" t="str">
        <f t="shared" si="52"/>
        <v>1b</v>
      </c>
      <c r="AG267" s="36" t="str">
        <f t="shared" si="53"/>
        <v>1a</v>
      </c>
      <c r="AH267" s="36" t="str">
        <f t="shared" si="54"/>
        <v>0</v>
      </c>
      <c r="AI267" s="37" t="str">
        <f t="shared" si="55"/>
        <v>I</v>
      </c>
      <c r="AJ267" s="38" t="s">
        <v>707</v>
      </c>
      <c r="AK267" s="37" t="s">
        <v>940</v>
      </c>
      <c r="AL267" s="37" t="s">
        <v>615</v>
      </c>
      <c r="AM267" s="37" t="s">
        <v>941</v>
      </c>
      <c r="AN267" s="37" t="s">
        <v>64</v>
      </c>
      <c r="AO267" s="23">
        <f t="shared" si="56"/>
        <v>1</v>
      </c>
      <c r="AP267" s="1">
        <f t="shared" si="57"/>
        <v>1</v>
      </c>
      <c r="AQ267" s="1">
        <f t="shared" si="58"/>
        <v>1</v>
      </c>
      <c r="AR267" s="1">
        <f t="shared" si="59"/>
        <v>1</v>
      </c>
      <c r="AS267" s="15">
        <f t="shared" si="60"/>
        <v>1</v>
      </c>
    </row>
    <row r="268" spans="1:45">
      <c r="A268" t="str">
        <f>'Model output'!A267</f>
        <v>TCGA-H2-A422</v>
      </c>
      <c r="B268" s="33">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49"/>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output'!G267)),AND(ISNUMBER(SEARCH("2",'Model output'!G267)),NOT(ISNUMBER(SEARCH("1 of 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output'!H267="","negative",IF(OR(ISNUMBER(SEARCH("lymph node",'Model output'!H267)),ISNUMBER(SEARCH("gland",'Model output'!H267)),ISNUMBER(SEARCH("lobe",'Model output'!H267)),ISNUMBER(SEARCH("isthmus",'Model output'!H267)),ISNUMBER(SEARCH("mediastinum",'Model output'!H267)),ISNUMBER(SEARCH("Not mentioned",'Model output'!H267)), ISNUMBER(SEARCH("Not applicable",'Model output'!H267)), ISNUMBER(SEARCH("paratracheal",'Model output'!H267)),ISNUMBER(SEARCH("fibroadipose tissue",'Model output'!H267)),ISNUMBER(SEARCH("thyroid node",'Model output'!H267)),ISNUMBER(SEARCH("skeletal muscle",'Model output'!H267)),ISNUMBER(SEARCH("right",'Model output'!H267)),ISNUMBER(SEARCH("left",'Model output'!H267)),ISNUMBER(SEARCH("Not specified",'Model output'!H267))),"negative","positive"))</f>
        <v>negative</v>
      </c>
      <c r="I268">
        <f>IF(OR('Model output'!I267="",'Model output'!I267="Not answered",'Model output'!I267="Not mentioned"),"",IF(ISNUMBER('Model output'!I267),'Model output'!I267,1))</f>
        <v>3</v>
      </c>
      <c r="J268">
        <f>IF(OR('Model output'!J267="",'Model output'!J267="Not answered",'Model output'!J267="Not mentioned"),"",IF(AND(ISNUMBER('Model output'!J267),'Model output'!J267&lt;=I268),'Model output'!J267,IF(AND(ISNUMBER('Model output'!J267), 'Model output'!J267&gt;=DATE(2024,1,1)), MIN(DAY('Model output'!J267), MONTH('Model output'!J267), YEAR('Model output'!J267)), IF(ISNUMBER(SEARCH("0/",'Model output'!J267)),0,IF(ISNUMBER(SEARCH("/",'Model output'!J267)), VALUE(LEFT('Model output'!J267, SEARCH("/",'Model output'!J267)-1)),1)))))</f>
        <v>0</v>
      </c>
      <c r="K268" t="str" cm="1">
        <f t="array" ref="K268">IF(COUNT(FIND({0,1,2,3,4,5,6,7,8,9},'Model output'!K267))&gt;0,'Model output'!K267,"")</f>
        <v/>
      </c>
      <c r="L268" s="8" t="str">
        <f t="shared" si="50"/>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
      </c>
      <c r="P268" t="str">
        <f>IF('Model output'!N267="","",'Model output'!N267)</f>
        <v>3 CM</v>
      </c>
      <c r="Q268" t="str">
        <f t="shared" si="61"/>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 ""))</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7" t="str">
        <f>IF('Model output'!S267="","",'Model output'!S267)</f>
        <v>Present</v>
      </c>
      <c r="Y268" t="str">
        <f>IF(OR('Model output'!S267="",ISNUMBER(SEARCH("Absent",'Model output'!S267)),ISNUMBER(SEARCH("Not identified",'Model output'!S267)),AND(ISNUMBER(SEARCH("No",'Model output'!S267)),NOT(ISNUMBER(SEARCH("carcinoma",'Model output'!S267)))),ISNUMBER(SEARCH("negative",'Model output'!S267))),"negative",IF(Z268="positive","gETE", "positive"))</f>
        <v>positive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1" t="str">
        <f>IF(OR('Model output'!V267="", 'Model output'!V267="No", AND(ISERROR(SEARCH("Positive",'Model output'!V267)), ISNUMBER(SEARCH("Negative",'Model output'!V267))), AND(ISNUMBER(SEARCH("Uninvolved",'Model output'!V267)),NOT(ISNUMBER(SEARCH("margins involved",'Model output'!V267)))), ISNUMBER(SEARCH("not involved",'Model output'!V267)), ISNUMBER(SEARCH("None",'Model output'!V267)), ISNUMBER(SEARCH("Free",'Model output'!V267)), ISNUMBER(SEARCH("1 mm",'Model output'!V267)), ISNUMBER(SEARCH("0.1 CM",'Model output'!V267)), ISNUMBER(SEARCH("less than 0.2 mm",'Model output'!V267)), ISNUMBER(SEARCH("less than 0.5 mm",'Model output'!V267)), ISNUMBER(SEARCH("less than 1.0 mm",'Model output'!V267)), ISNUMBER(SEARCH("noted very close",'Model output'!V267)), ISNUMBER(SEARCH("abut",'Model output'!V267)), ISNUMBER(SEARCH("not mentioned",'Model output'!V267)), ISNUMBER(SEARCH("Cannot be assessed",'Model output'!V267)), ISNUMBER(SEARCH("Lymphocyte invasion - present",'Model output'!V267))), "negative", "positive")</f>
        <v>negative</v>
      </c>
      <c r="AE268" s="35"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6" t="str">
        <f t="shared" si="52"/>
        <v>2</v>
      </c>
      <c r="AG268" s="36" t="str">
        <f t="shared" si="53"/>
        <v>0</v>
      </c>
      <c r="AH268" s="36" t="str">
        <f t="shared" si="54"/>
        <v>0</v>
      </c>
      <c r="AI268" s="37" t="str">
        <f t="shared" si="55"/>
        <v>I</v>
      </c>
      <c r="AJ268" s="38" t="s">
        <v>710</v>
      </c>
      <c r="AK268" s="37" t="s">
        <v>943</v>
      </c>
      <c r="AL268" s="37" t="s">
        <v>941</v>
      </c>
      <c r="AM268" s="37" t="s">
        <v>944</v>
      </c>
      <c r="AN268" s="37" t="s">
        <v>64</v>
      </c>
      <c r="AO268" s="23">
        <f t="shared" ca="1" si="56"/>
        <v>1</v>
      </c>
      <c r="AP268" s="1">
        <f t="shared" si="57"/>
        <v>1</v>
      </c>
      <c r="AQ268" s="1">
        <f t="shared" si="58"/>
        <v>1</v>
      </c>
      <c r="AR268" s="1">
        <f t="shared" si="59"/>
        <v>1</v>
      </c>
      <c r="AS268" s="15">
        <f t="shared" si="60"/>
        <v>1</v>
      </c>
    </row>
    <row r="269" spans="1:45">
      <c r="A269" t="str">
        <f>'Model output'!A268</f>
        <v>TCGA-IM-A41Y</v>
      </c>
      <c r="B269" s="33">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49"/>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output'!G268)),AND(ISNUMBER(SEARCH("2",'Model output'!G268)),NOT(ISNUMBER(SEARCH("1 of 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output'!H268="","negative",IF(OR(ISNUMBER(SEARCH("lymph node",'Model output'!H268)),ISNUMBER(SEARCH("gland",'Model output'!H268)),ISNUMBER(SEARCH("lobe",'Model output'!H268)),ISNUMBER(SEARCH("isthmus",'Model output'!H268)),ISNUMBER(SEARCH("mediastinum",'Model output'!H268)),ISNUMBER(SEARCH("Not mentioned",'Model output'!H268)), ISNUMBER(SEARCH("Not applicable",'Model output'!H268)), ISNUMBER(SEARCH("paratracheal",'Model output'!H268)),ISNUMBER(SEARCH("fibroadipose tissue",'Model output'!H268)),ISNUMBER(SEARCH("thyroid node",'Model output'!H268)),ISNUMBER(SEARCH("skeletal muscle",'Model output'!H268)),ISNUMBER(SEARCH("right",'Model output'!H268)),ISNUMBER(SEARCH("left",'Model output'!H268)),ISNUMBER(SEARCH("Not specified",'Model output'!H268))),"negative","positive"))</f>
        <v>negative</v>
      </c>
      <c r="I269">
        <f>IF(OR('Model output'!I268="",'Model output'!I268="Not answered",'Model output'!I268="Not mentioned"),"",IF(ISNUMBER('Model output'!I268),'Model output'!I268,1))</f>
        <v>18</v>
      </c>
      <c r="J269">
        <f>IF(OR('Model output'!J268="",'Model output'!J268="Not answered",'Model output'!J268="Not mentioned"),"",IF(AND(ISNUMBER('Model output'!J268),'Model output'!J268&lt;=I269),'Model output'!J268,IF(AND(ISNUMBER('Model output'!J268), 'Model output'!J268&gt;=DATE(2024,1,1)), MIN(DAY('Model output'!J268), MONTH('Model output'!J268), YEAR('Model output'!J268)), IF(ISNUMBER(SEARCH("0/",'Model output'!J268)),0,IF(ISNUMBER(SEARCH("/",'Model output'!J268)), VALUE(LEFT('Model output'!J268, SEARCH("/",'Model output'!J268)-1)),1)))))</f>
        <v>4</v>
      </c>
      <c r="K269" t="str" cm="1">
        <f t="array" ref="K269">IF(COUNT(FIND({0,1,2,3,4,5,6,7,8,9},'Model output'!K268))&gt;0,'Model output'!K268,"")</f>
        <v/>
      </c>
      <c r="L269" s="8"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269,"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69" t="str" cm="1">
        <f t="array" ref="M269">IF(L269="","",IF(ISNUMBER(SEARCH("cm",L269)),MAX(VALUE(SUBSTITUTE(_xlfn.FILTERXML("&lt;t&gt;&lt;s&gt;"&amp;SUBSTITUTE(L269,",","&lt;/s&gt;&lt;s&gt;")&amp;"&lt;/s&gt;&lt;/t&gt;","//s"),"cm",""))),MAX(VALUE(SUBSTITUTE(_xlfn.FILTERXML("&lt;t&gt;&lt;s&gt;"&amp;SUBSTITUTE(L269,",","&lt;/s&gt;&lt;s&gt;")&amp;"&lt;/s&gt;&lt;/t&gt;","//s"),"mm","")))/10))</f>
        <v/>
      </c>
      <c r="N269" t="str">
        <f>IF('Model output'!L268="","",'Model output'!L268)</f>
        <v>Papillary</v>
      </c>
      <c r="O269" t="str">
        <f>IF('Model output'!M268="","",'Model output'!M268)</f>
        <v>Diffuse sclerosing variant</v>
      </c>
      <c r="P269" t="str">
        <f>IF('Model output'!N268="","",'Model output'!N268)</f>
        <v>6.8 cm</v>
      </c>
      <c r="Q269" t="str">
        <f t="shared" si="61"/>
        <v>6.8cm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 ""))</f>
        <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7" t="str">
        <f>IF('Model output'!S268="","",'Model output'!S268)</f>
        <v>Present</v>
      </c>
      <c r="Y269" t="str">
        <f>IF(OR('Model output'!S268="",ISNUMBER(SEARCH("Absent",'Model output'!S268)),ISNUMBER(SEARCH("Not identified",'Model output'!S268)),AND(ISNUMBER(SEARCH("No",'Model output'!S268)),NOT(ISNUMBER(SEARCH("carcinoma",'Model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1" t="str">
        <f>IF(OR('Model output'!V268="", 'Model output'!V268="No", AND(ISERROR(SEARCH("Positive",'Model output'!V268)), ISNUMBER(SEARCH("Negative",'Model output'!V268))), AND(ISNUMBER(SEARCH("Uninvolved",'Model output'!V268)),NOT(ISNUMBER(SEARCH("margins involved",'Model output'!V268)))), ISNUMBER(SEARCH("not involved",'Model output'!V268)), ISNUMBER(SEARCH("None",'Model output'!V268)), ISNUMBER(SEARCH("Free",'Model output'!V268)), ISNUMBER(SEARCH("1 mm",'Model output'!V268)), ISNUMBER(SEARCH("0.1 CM",'Model output'!V268)), ISNUMBER(SEARCH("less than 0.2 mm",'Model output'!V268)), ISNUMBER(SEARCH("less than 0.5 mm",'Model output'!V268)), ISNUMBER(SEARCH("less than 1.0 mm",'Model output'!V268)), ISNUMBER(SEARCH("noted very close",'Model output'!V268)), ISNUMBER(SEARCH("abut",'Model output'!V268)), ISNUMBER(SEARCH("not mentioned",'Model output'!V268)), ISNUMBER(SEARCH("Cannot be assessed",'Model output'!V268)), ISNUMBER(SEARCH("Lymphocyte invasion - present",'Model output'!V268))), "negative", "positive")</f>
        <v>negative</v>
      </c>
      <c r="AE269" s="35"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intermediate</v>
      </c>
      <c r="AF269" s="36" t="str">
        <f t="shared" si="52"/>
        <v>3a</v>
      </c>
      <c r="AG269" s="36" t="str">
        <f t="shared" si="53"/>
        <v>1a</v>
      </c>
      <c r="AH269" s="36" t="str">
        <f t="shared" si="54"/>
        <v>0</v>
      </c>
      <c r="AI269" s="37" t="str">
        <f t="shared" si="55"/>
        <v>I</v>
      </c>
      <c r="AJ269" s="38" t="s">
        <v>707</v>
      </c>
      <c r="AK269" s="37" t="s">
        <v>945</v>
      </c>
      <c r="AL269" s="37" t="s">
        <v>615</v>
      </c>
      <c r="AM269" s="37" t="s">
        <v>944</v>
      </c>
      <c r="AN269" s="37" t="s">
        <v>64</v>
      </c>
      <c r="AO269" s="23">
        <f t="shared" ca="1" si="56"/>
        <v>0</v>
      </c>
      <c r="AP269" s="1">
        <f t="shared" si="57"/>
        <v>1</v>
      </c>
      <c r="AQ269" s="1">
        <f t="shared" si="58"/>
        <v>1</v>
      </c>
      <c r="AR269" s="1">
        <f t="shared" si="59"/>
        <v>1</v>
      </c>
      <c r="AS269" s="15">
        <f t="shared" si="60"/>
        <v>1</v>
      </c>
    </row>
    <row r="270" spans="1:45">
      <c r="A270" t="str">
        <f>'Model output'!A269</f>
        <v>TCGA-IM-A41Z</v>
      </c>
      <c r="B270" s="33">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0</v>
      </c>
      <c r="F270" t="str">
        <f t="shared" si="49"/>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output'!G269)),AND(ISNUMBER(SEARCH("2",'Model output'!G269)),NOT(ISNUMBER(SEARCH("1 of 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
      </c>
      <c r="H270" t="str">
        <f>IF('Model output'!H269="","negative",IF(OR(ISNUMBER(SEARCH("lymph node",'Model output'!H269)),ISNUMBER(SEARCH("gland",'Model output'!H269)),ISNUMBER(SEARCH("lobe",'Model output'!H269)),ISNUMBER(SEARCH("isthmus",'Model output'!H269)),ISNUMBER(SEARCH("mediastinum",'Model output'!H269)),ISNUMBER(SEARCH("Not mentioned",'Model output'!H269)), ISNUMBER(SEARCH("Not applicable",'Model output'!H269)), ISNUMBER(SEARCH("paratracheal",'Model output'!H269)),ISNUMBER(SEARCH("fibroadipose tissue",'Model output'!H269)),ISNUMBER(SEARCH("thyroid node",'Model output'!H269)),ISNUMBER(SEARCH("skeletal muscle",'Model output'!H269)),ISNUMBER(SEARCH("right",'Model output'!H269)),ISNUMBER(SEARCH("left",'Model output'!H269)),ISNUMBER(SEARCH("Not specified",'Model output'!H269))),"negative","positive"))</f>
        <v>negative</v>
      </c>
      <c r="I270">
        <f>IF(OR('Model output'!I269="",'Model output'!I269="Not answered",'Model output'!I269="Not mentioned"),"",IF(ISNUMBER('Model output'!I269),'Model output'!I269,1))</f>
        <v>20</v>
      </c>
      <c r="J270">
        <f>IF(OR('Model output'!J269="",'Model output'!J269="Not answered",'Model output'!J269="Not mentioned"),"",IF(AND(ISNUMBER('Model output'!J269),'Model output'!J269&lt;=I270),'Model output'!J269,IF(AND(ISNUMBER('Model output'!J269), 'Model output'!J269&gt;=DATE(2024,1,1)), MIN(DAY('Model output'!J269), MONTH('Model output'!J269), YEAR('Model output'!J269)), IF(ISNUMBER(SEARCH("0/",'Model output'!J269)),0,IF(ISNUMBER(SEARCH("/",'Model output'!J269)), VALUE(LEFT('Model output'!J269, SEARCH("/",'Model output'!J269)-1)),1)))))</f>
        <v>1</v>
      </c>
      <c r="K270" t="str" cm="1">
        <f t="array" ref="K270">IF(COUNT(FIND({0,1,2,3,4,5,6,7,8,9},'Model output'!K269))&gt;0,'Model output'!K269,"")</f>
        <v/>
      </c>
      <c r="L270" s="8" t="str">
        <f t="shared" ref="L270:L291" si="62">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270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61"/>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 ""))</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7" t="str">
        <f>IF('Model output'!S269="","",'Model output'!S269)</f>
        <v>Not identified</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1" t="str">
        <f>IF(OR('Model output'!V269="", 'Model output'!V269="No", AND(ISERROR(SEARCH("Positive",'Model output'!V269)), ISNUMBER(SEARCH("Negative",'Model output'!V269))), AND(ISNUMBER(SEARCH("Uninvolved",'Model output'!V269)),NOT(ISNUMBER(SEARCH("margins involved",'Model output'!V269)))), ISNUMBER(SEARCH("not involved",'Model output'!V269)), ISNUMBER(SEARCH("None",'Model output'!V269)), ISNUMBER(SEARCH("Free",'Model output'!V269)), ISNUMBER(SEARCH("1 mm",'Model output'!V269)), ISNUMBER(SEARCH("0.1 CM",'Model output'!V269)), ISNUMBER(SEARCH("less than 0.2 mm",'Model output'!V269)), ISNUMBER(SEARCH("less than 0.5 mm",'Model output'!V269)), ISNUMBER(SEARCH("less than 1.0 mm",'Model output'!V269)), ISNUMBER(SEARCH("noted very close",'Model output'!V269)), ISNUMBER(SEARCH("abut",'Model output'!V269)), ISNUMBER(SEARCH("not mentioned",'Model output'!V269)), ISNUMBER(SEARCH("Cannot be assessed",'Model output'!V269)), ISNUMBER(SEARCH("Lymphocyte invasion - present",'Model output'!V269))), "negative", "positive")</f>
        <v>negative</v>
      </c>
      <c r="AE270" s="35"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6" t="str">
        <f t="shared" si="52"/>
        <v>1b</v>
      </c>
      <c r="AG270" s="36" t="str">
        <f t="shared" si="53"/>
        <v>1a</v>
      </c>
      <c r="AH270" s="36" t="str">
        <f t="shared" si="54"/>
        <v>0</v>
      </c>
      <c r="AI270" s="37" t="str">
        <f t="shared" si="55"/>
        <v>I</v>
      </c>
      <c r="AJ270" s="38" t="s">
        <v>709</v>
      </c>
      <c r="AK270" s="37" t="s">
        <v>940</v>
      </c>
      <c r="AL270" s="37" t="s">
        <v>941</v>
      </c>
      <c r="AM270" s="37" t="s">
        <v>944</v>
      </c>
      <c r="AN270" s="37" t="s">
        <v>64</v>
      </c>
      <c r="AO270" s="23">
        <f t="shared" ca="1" si="56"/>
        <v>1</v>
      </c>
      <c r="AP270" s="1">
        <f t="shared" si="57"/>
        <v>1</v>
      </c>
      <c r="AQ270" s="1">
        <f t="shared" si="58"/>
        <v>0</v>
      </c>
      <c r="AR270" s="1">
        <f t="shared" si="59"/>
        <v>1</v>
      </c>
      <c r="AS270" s="15">
        <f t="shared" si="60"/>
        <v>1</v>
      </c>
    </row>
    <row r="271" spans="1:45">
      <c r="A271" t="str">
        <f>'Model output'!A270</f>
        <v>TCGA-IM-A420</v>
      </c>
      <c r="B271" s="33">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49"/>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output'!G270)),AND(ISNUMBER(SEARCH("2",'Model output'!G270)),NOT(ISNUMBER(SEARCH("1 of 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
      </c>
      <c r="H271" t="str">
        <f>IF('Model output'!H270="","negative",IF(OR(ISNUMBER(SEARCH("lymph node",'Model output'!H270)),ISNUMBER(SEARCH("gland",'Model output'!H270)),ISNUMBER(SEARCH("lobe",'Model output'!H270)),ISNUMBER(SEARCH("isthmus",'Model output'!H270)),ISNUMBER(SEARCH("mediastinum",'Model output'!H270)),ISNUMBER(SEARCH("Not mentioned",'Model output'!H270)), ISNUMBER(SEARCH("Not applicable",'Model output'!H270)), ISNUMBER(SEARCH("paratracheal",'Model output'!H270)),ISNUMBER(SEARCH("fibroadipose tissue",'Model output'!H270)),ISNUMBER(SEARCH("thyroid node",'Model output'!H270)),ISNUMBER(SEARCH("skeletal muscle",'Model output'!H270)),ISNUMBER(SEARCH("right",'Model output'!H270)),ISNUMBER(SEARCH("left",'Model output'!H270)),ISNUMBER(SEARCH("Not specified",'Model output'!H270))),"negative","positive"))</f>
        <v>negative</v>
      </c>
      <c r="I271">
        <f>IF(OR('Model output'!I270="",'Model output'!I270="Not answered",'Model output'!I270="Not mentioned"),"",IF(ISNUMBER('Model output'!I270),'Model output'!I270,1))</f>
        <v>14</v>
      </c>
      <c r="J271">
        <f>IF(OR('Model output'!J270="",'Model output'!J270="Not answered",'Model output'!J270="Not mentioned"),"",IF(AND(ISNUMBER('Model output'!J270),'Model output'!J270&lt;=I271),'Model output'!J270,IF(AND(ISNUMBER('Model output'!J270), 'Model output'!J270&gt;=DATE(2024,1,1)), MIN(DAY('Model output'!J270), MONTH('Model output'!J270), YEAR('Model output'!J270)), IF(ISNUMBER(SEARCH("0/",'Model output'!J270)),0,IF(ISNUMBER(SEARCH("/",'Model output'!J270)), VALUE(LEFT('Model output'!J270, SEARCH("/",'Model output'!J270)-1)),1)))))</f>
        <v>5</v>
      </c>
      <c r="K271" t="str" cm="1">
        <f t="array" ref="K271">IF(COUNT(FIND({0,1,2,3,4,5,6,7,8,9},'Model output'!K270))&gt;0,'Model output'!K270,"")</f>
        <v/>
      </c>
      <c r="L271" s="8" t="str">
        <f t="shared" si="62"/>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v>
      </c>
      <c r="O271" t="str">
        <f>IF('Model output'!M270="","",'Model output'!M270)</f>
        <v>Classical (usual), Follicular variant</v>
      </c>
      <c r="P271" t="str">
        <f>IF('Model output'!N270="","",'Model output'!N270)</f>
        <v>4 cm</v>
      </c>
      <c r="Q271" t="str">
        <f t="shared" si="61"/>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 ""))</f>
        <v>Extensive (4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7" t="str">
        <f>IF('Model output'!S270="","",'Model output'!S270)</f>
        <v>Not identified</v>
      </c>
      <c r="Y271" t="str">
        <f>IF(OR('Model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1" t="str">
        <f>IF(OR('Model output'!V270="", 'Model output'!V270="No", AND(ISERROR(SEARCH("Positive",'Model output'!V270)), ISNUMBER(SEARCH("Negative",'Model output'!V270))), AND(ISNUMBER(SEARCH("Uninvolved",'Model output'!V270)),NOT(ISNUMBER(SEARCH("margins involved",'Model output'!V270)))), ISNUMBER(SEARCH("not involved",'Model output'!V270)), ISNUMBER(SEARCH("None",'Model output'!V270)), ISNUMBER(SEARCH("Free",'Model output'!V270)), ISNUMBER(SEARCH("1 mm",'Model output'!V270)), ISNUMBER(SEARCH("0.1 CM",'Model output'!V270)), ISNUMBER(SEARCH("less than 0.2 mm",'Model output'!V270)), ISNUMBER(SEARCH("less than 0.5 mm",'Model output'!V270)), ISNUMBER(SEARCH("less than 1.0 mm",'Model output'!V270)), ISNUMBER(SEARCH("noted very close",'Model output'!V270)), ISNUMBER(SEARCH("abut",'Model output'!V270)), ISNUMBER(SEARCH("not mentioned",'Model output'!V270)), ISNUMBER(SEARCH("Cannot be assessed",'Model output'!V270)), ISNUMBER(SEARCH("Lymphocyte invasion - present",'Model output'!V270))), "negative", "positive")</f>
        <v>negative</v>
      </c>
      <c r="AE271" s="35"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6" t="str">
        <f t="shared" si="52"/>
        <v>2</v>
      </c>
      <c r="AG271" s="36" t="str">
        <f t="shared" si="53"/>
        <v>1a</v>
      </c>
      <c r="AH271" s="36" t="str">
        <f t="shared" si="54"/>
        <v>0</v>
      </c>
      <c r="AI271" s="37" t="str">
        <f t="shared" si="55"/>
        <v>I</v>
      </c>
      <c r="AJ271" s="38" t="s">
        <v>710</v>
      </c>
      <c r="AK271" s="37" t="s">
        <v>943</v>
      </c>
      <c r="AL271" s="37" t="s">
        <v>615</v>
      </c>
      <c r="AM271" s="37" t="s">
        <v>944</v>
      </c>
      <c r="AN271" s="37" t="s">
        <v>64</v>
      </c>
      <c r="AO271" s="23">
        <f t="shared" ca="1" si="56"/>
        <v>1</v>
      </c>
      <c r="AP271" s="1">
        <f t="shared" si="57"/>
        <v>1</v>
      </c>
      <c r="AQ271" s="1">
        <f t="shared" si="58"/>
        <v>1</v>
      </c>
      <c r="AR271" s="1">
        <f t="shared" si="59"/>
        <v>1</v>
      </c>
      <c r="AS271" s="15">
        <f t="shared" si="60"/>
        <v>1</v>
      </c>
    </row>
    <row r="272" spans="1:45">
      <c r="A272" t="str">
        <f>'Model output'!A271</f>
        <v>TCGA-IM-A4EB</v>
      </c>
      <c r="B272" s="33">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0</v>
      </c>
      <c r="F272" t="str">
        <f t="shared" si="49"/>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output'!G271)),AND(ISNUMBER(SEARCH("2",'Model output'!G271)),NOT(ISNUMBER(SEARCH("1 of 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output'!H271="","negative",IF(OR(ISNUMBER(SEARCH("lymph node",'Model output'!H271)),ISNUMBER(SEARCH("gland",'Model output'!H271)),ISNUMBER(SEARCH("lobe",'Model output'!H271)),ISNUMBER(SEARCH("isthmus",'Model output'!H271)),ISNUMBER(SEARCH("mediastinum",'Model output'!H271)),ISNUMBER(SEARCH("Not mentioned",'Model output'!H271)), ISNUMBER(SEARCH("Not applicable",'Model output'!H271)), ISNUMBER(SEARCH("paratracheal",'Model output'!H271)),ISNUMBER(SEARCH("fibroadipose tissue",'Model output'!H271)),ISNUMBER(SEARCH("thyroid node",'Model output'!H271)),ISNUMBER(SEARCH("skeletal muscle",'Model output'!H271)),ISNUMBER(SEARCH("right",'Model output'!H271)),ISNUMBER(SEARCH("left",'Model output'!H271)),ISNUMBER(SEARCH("Not specified",'Model output'!H271))),"negative","positive"))</f>
        <v>negative</v>
      </c>
      <c r="I272">
        <f>IF(OR('Model output'!I271="",'Model output'!I271="Not answered",'Model output'!I271="Not mentioned"),"",IF(ISNUMBER('Model output'!I271),'Model output'!I271,1))</f>
        <v>11</v>
      </c>
      <c r="J272">
        <f>IF(OR('Model output'!J271="",'Model output'!J271="Not answered",'Model output'!J271="Not mentioned"),"",IF(AND(ISNUMBER('Model output'!J271),'Model output'!J271&lt;=I272),'Model output'!J271,IF(AND(ISNUMBER('Model output'!J271), 'Model output'!J271&gt;=DATE(2024,1,1)), MIN(DAY('Model output'!J271), MONTH('Model output'!J271), YEAR('Model output'!J271)), IF(ISNUMBER(SEARCH("0/",'Model output'!J271)),0,IF(ISNUMBER(SEARCH("/",'Model output'!J271)), VALUE(LEFT('Model output'!J271, SEARCH("/",'Model output'!J271)-1)),1)))))</f>
        <v>9</v>
      </c>
      <c r="K272" t="str" cm="1">
        <f t="array" ref="K272">IF(COUNT(FIND({0,1,2,3,4,5,6,7,8,9},'Model output'!K271))&gt;0,'Model output'!K271,"")</f>
        <v>0.9 cm</v>
      </c>
      <c r="L272" s="8" t="str">
        <f t="shared" si="62"/>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Diffuse sclerosing variant, Tall cell variant</v>
      </c>
      <c r="P272" t="str">
        <f>IF('Model output'!N271="","",'Model output'!N271)</f>
        <v>3 cm</v>
      </c>
      <c r="Q272" t="str">
        <f t="shared" si="61"/>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 ""))</f>
        <v>Extensive (4 or more)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7" t="str">
        <f>IF('Model output'!S271="","",'Model output'!S271)</f>
        <v>Present</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1" t="str">
        <f>IF(OR('Model output'!V271="", 'Model output'!V271="No", AND(ISERROR(SEARCH("Positive",'Model output'!V271)), ISNUMBER(SEARCH("Negative",'Model output'!V271))), AND(ISNUMBER(SEARCH("Uninvolved",'Model output'!V271)),NOT(ISNUMBER(SEARCH("margins involved",'Model output'!V271)))), ISNUMBER(SEARCH("not involved",'Model output'!V271)), ISNUMBER(SEARCH("None",'Model output'!V271)), ISNUMBER(SEARCH("Free",'Model output'!V271)), ISNUMBER(SEARCH("1 mm",'Model output'!V271)), ISNUMBER(SEARCH("0.1 CM",'Model output'!V271)), ISNUMBER(SEARCH("less than 0.2 mm",'Model output'!V271)), ISNUMBER(SEARCH("less than 0.5 mm",'Model output'!V271)), ISNUMBER(SEARCH("less than 1.0 mm",'Model output'!V271)), ISNUMBER(SEARCH("noted very close",'Model output'!V271)), ISNUMBER(SEARCH("abut",'Model output'!V271)), ISNUMBER(SEARCH("not mentioned",'Model output'!V271)), ISNUMBER(SEARCH("Cannot be assessed",'Model output'!V271)), ISNUMBER(SEARCH("Lymphocyte invasion - present",'Model output'!V271))), "negative", "positive")</f>
        <v>negative</v>
      </c>
      <c r="AE272" s="35"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6" t="str">
        <f t="shared" si="52"/>
        <v>2</v>
      </c>
      <c r="AG272" s="36" t="str">
        <f t="shared" si="53"/>
        <v>1a</v>
      </c>
      <c r="AH272" s="36" t="str">
        <f t="shared" si="54"/>
        <v>0</v>
      </c>
      <c r="AI272" s="37" t="str">
        <f t="shared" si="55"/>
        <v>I</v>
      </c>
      <c r="AJ272" s="38" t="s">
        <v>710</v>
      </c>
      <c r="AK272" s="37" t="s">
        <v>943</v>
      </c>
      <c r="AL272" s="37" t="s">
        <v>615</v>
      </c>
      <c r="AM272" s="37" t="s">
        <v>944</v>
      </c>
      <c r="AN272" s="37" t="s">
        <v>64</v>
      </c>
      <c r="AO272" s="23">
        <f t="shared" ca="1" si="56"/>
        <v>1</v>
      </c>
      <c r="AP272" s="1">
        <f t="shared" si="57"/>
        <v>1</v>
      </c>
      <c r="AQ272" s="1">
        <f t="shared" si="58"/>
        <v>1</v>
      </c>
      <c r="AR272" s="1">
        <f t="shared" si="59"/>
        <v>1</v>
      </c>
      <c r="AS272" s="15">
        <f t="shared" si="60"/>
        <v>1</v>
      </c>
    </row>
    <row r="273" spans="1:45">
      <c r="A273" t="str">
        <f>'Model output'!A272</f>
        <v>TCGA-J8-A3NZ</v>
      </c>
      <c r="B273" s="33">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49"/>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output'!G272)),AND(ISNUMBER(SEARCH("2",'Model output'!G272)),NOT(ISNUMBER(SEARCH("1 of 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
      </c>
      <c r="H273" t="str">
        <f>IF('Model output'!H272="","negative",IF(OR(ISNUMBER(SEARCH("lymph node",'Model output'!H272)),ISNUMBER(SEARCH("gland",'Model output'!H272)),ISNUMBER(SEARCH("lobe",'Model output'!H272)),ISNUMBER(SEARCH("isthmus",'Model output'!H272)),ISNUMBER(SEARCH("mediastinum",'Model output'!H272)),ISNUMBER(SEARCH("Not mentioned",'Model output'!H272)), ISNUMBER(SEARCH("Not applicable",'Model output'!H272)), ISNUMBER(SEARCH("paratracheal",'Model output'!H272)),ISNUMBER(SEARCH("fibroadipose tissue",'Model output'!H272)),ISNUMBER(SEARCH("thyroid node",'Model output'!H272)),ISNUMBER(SEARCH("skeletal muscle",'Model output'!H272)),ISNUMBER(SEARCH("right",'Model output'!H272)),ISNUMBER(SEARCH("left",'Model output'!H272)),ISNUMBER(SEARCH("Not specified",'Model output'!H272))),"negative","positive"))</f>
        <v>negative</v>
      </c>
      <c r="I273">
        <f>IF(OR('Model output'!I272="",'Model output'!I272="Not answered",'Model output'!I272="Not mentioned"),"",IF(ISNUMBER('Model output'!I272),'Model output'!I272,1))</f>
        <v>9</v>
      </c>
      <c r="J273">
        <f>IF(OR('Model output'!J272="",'Model output'!J272="Not answered",'Model output'!J272="Not mentioned"),"",IF(AND(ISNUMBER('Model output'!J272),'Model output'!J272&lt;=I273),'Model output'!J272,IF(AND(ISNUMBER('Model output'!J272), 'Model output'!J272&gt;=DATE(2024,1,1)), MIN(DAY('Model output'!J272), MONTH('Model output'!J272), YEAR('Model output'!J272)), IF(ISNUMBER(SEARCH("0/",'Model output'!J272)),0,IF(ISNUMBER(SEARCH("/",'Model output'!J272)), VALUE(LEFT('Model output'!J272, SEARCH("/",'Model output'!J272)-1)),1)))))</f>
        <v>2</v>
      </c>
      <c r="K273" t="str" cm="1">
        <f t="array" ref="K273">IF(COUNT(FIND({0,1,2,3,4,5,6,7,8,9},'Model output'!K272))&gt;0,'Model output'!K272,"")</f>
        <v/>
      </c>
      <c r="L273" s="8" t="str">
        <f t="shared" si="62"/>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
      </c>
      <c r="P273" t="str">
        <f>IF('Model output'!N272="","",'Model output'!N272)</f>
        <v>3.5 cm</v>
      </c>
      <c r="Q273" t="str">
        <f t="shared" si="61"/>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positive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 ""))</f>
        <v>Minimal</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negative</v>
      </c>
      <c r="X273" s="17" t="str">
        <f>IF('Model output'!S272="","",'Model output'!S272)</f>
        <v>Present, Minimal</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1" t="str">
        <f>IF(OR('Model output'!V272="", 'Model output'!V272="No", AND(ISERROR(SEARCH("Positive",'Model output'!V272)), ISNUMBER(SEARCH("Negative",'Model output'!V272))), AND(ISNUMBER(SEARCH("Uninvolved",'Model output'!V272)),NOT(ISNUMBER(SEARCH("margins involved",'Model output'!V272)))), ISNUMBER(SEARCH("not involved",'Model output'!V272)), ISNUMBER(SEARCH("None",'Model output'!V272)), ISNUMBER(SEARCH("Free",'Model output'!V272)), ISNUMBER(SEARCH("1 mm",'Model output'!V272)), ISNUMBER(SEARCH("0.1 CM",'Model output'!V272)), ISNUMBER(SEARCH("less than 0.2 mm",'Model output'!V272)), ISNUMBER(SEARCH("less than 0.5 mm",'Model output'!V272)), ISNUMBER(SEARCH("less than 1.0 mm",'Model output'!V272)), ISNUMBER(SEARCH("noted very close",'Model output'!V272)), ISNUMBER(SEARCH("abut",'Model output'!V272)), ISNUMBER(SEARCH("not mentioned",'Model output'!V272)), ISNUMBER(SEARCH("Cannot be assessed",'Model output'!V272)), ISNUMBER(SEARCH("Lymphocyte invasion - present",'Model output'!V272))), "negative", "positive")</f>
        <v>negative</v>
      </c>
      <c r="AE273" s="35"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6" t="str">
        <f t="shared" si="52"/>
        <v>2</v>
      </c>
      <c r="AG273" s="36" t="str">
        <f t="shared" si="53"/>
        <v>1a</v>
      </c>
      <c r="AH273" s="36" t="str">
        <f t="shared" si="54"/>
        <v>0</v>
      </c>
      <c r="AI273" s="37" t="str">
        <f t="shared" si="55"/>
        <v>I</v>
      </c>
      <c r="AJ273" s="38" t="s">
        <v>710</v>
      </c>
      <c r="AK273" s="37" t="s">
        <v>943</v>
      </c>
      <c r="AL273" s="37" t="s">
        <v>615</v>
      </c>
      <c r="AM273" s="37" t="s">
        <v>944</v>
      </c>
      <c r="AN273" s="37" t="s">
        <v>64</v>
      </c>
      <c r="AO273" s="23">
        <f t="shared" ca="1" si="56"/>
        <v>1</v>
      </c>
      <c r="AP273" s="1">
        <f t="shared" si="57"/>
        <v>1</v>
      </c>
      <c r="AQ273" s="1">
        <f t="shared" si="58"/>
        <v>1</v>
      </c>
      <c r="AR273" s="1">
        <f t="shared" si="59"/>
        <v>1</v>
      </c>
      <c r="AS273" s="15">
        <f t="shared" si="60"/>
        <v>1</v>
      </c>
    </row>
    <row r="274" spans="1:45">
      <c r="A274" t="str">
        <f>'Model output'!A273</f>
        <v>TCGA-J8-A3O1</v>
      </c>
      <c r="B274" s="33">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49"/>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output'!G273)),AND(ISNUMBER(SEARCH("2",'Model output'!G273)),NOT(ISNUMBER(SEARCH("1 of 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output'!H273="","negative",IF(OR(ISNUMBER(SEARCH("lymph node",'Model output'!H273)),ISNUMBER(SEARCH("gland",'Model output'!H273)),ISNUMBER(SEARCH("lobe",'Model output'!H273)),ISNUMBER(SEARCH("isthmus",'Model output'!H273)),ISNUMBER(SEARCH("mediastinum",'Model output'!H273)),ISNUMBER(SEARCH("Not mentioned",'Model output'!H273)), ISNUMBER(SEARCH("Not applicable",'Model output'!H273)), ISNUMBER(SEARCH("paratracheal",'Model output'!H273)),ISNUMBER(SEARCH("fibroadipose tissue",'Model output'!H273)),ISNUMBER(SEARCH("thyroid node",'Model output'!H273)),ISNUMBER(SEARCH("skeletal muscle",'Model output'!H273)),ISNUMBER(SEARCH("right",'Model output'!H273)),ISNUMBER(SEARCH("left",'Model output'!H273)),ISNUMBER(SEARCH("Not specified",'Model output'!H273))),"negative","positive"))</f>
        <v>negative</v>
      </c>
      <c r="I274">
        <f>IF(OR('Model output'!I273="",'Model output'!I273="Not answered",'Model output'!I273="Not mentioned"),"",IF(ISNUMBER('Model output'!I273),'Model output'!I273,1))</f>
        <v>19</v>
      </c>
      <c r="J274">
        <f>IF(OR('Model output'!J273="",'Model output'!J273="Not answered",'Model output'!J273="Not mentioned"),"",IF(AND(ISNUMBER('Model output'!J273),'Model output'!J273&lt;=I274),'Model output'!J273,IF(AND(ISNUMBER('Model output'!J273), 'Model output'!J273&gt;=DATE(2024,1,1)), MIN(DAY('Model output'!J273), MONTH('Model output'!J273), YEAR('Model output'!J273)), IF(ISNUMBER(SEARCH("0/",'Model output'!J273)),0,IF(ISNUMBER(SEARCH("/",'Model output'!J273)), VALUE(LEFT('Model output'!J273, SEARCH("/",'Model output'!J273)-1)),1)))))</f>
        <v>12</v>
      </c>
      <c r="K274" t="str" cm="1">
        <f t="array" ref="K274">IF(COUNT(FIND({0,1,2,3,4,5,6,7,8,9},'Model output'!K273))&gt;0,'Model output'!K273,"")</f>
        <v>1.5 cm</v>
      </c>
      <c r="L274" s="8" t="str">
        <f t="shared" si="62"/>
        <v>1.5cm</v>
      </c>
      <c r="M274" cm="1">
        <f t="array" ref="M274">IF(L274="","",IF(ISNUMBER(SEARCH("cm",L274)),MAX(VALUE(SUBSTITUTE(_xlfn.FILTERXML("&lt;t&gt;&lt;s&gt;"&amp;SUBSTITUTE(L274,",","&lt;/s&gt;&lt;s&gt;")&amp;"&lt;/s&gt;&lt;/t&gt;","//s"),"cm",""))),MAX(VALUE(SUBSTITUTE(_xlfn.FILTERXML("&lt;t&gt;&lt;s&gt;"&amp;SUBSTITUTE(L274,",","&lt;/s&gt;&lt;s&gt;")&amp;"&lt;/s&gt;&lt;/t&gt;","//s"),"mm","")))/10))</f>
        <v>1.5</v>
      </c>
      <c r="N274" t="str">
        <f>IF('Model output'!L273="","",'Model output'!L273)</f>
        <v>Papillary carcinoma</v>
      </c>
      <c r="O274" t="str">
        <f>IF('Model output'!M273="","",'Model output'!M273)</f>
        <v/>
      </c>
      <c r="P274" t="str">
        <f>IF('Model output'!N273="","",'Model output'!N273)</f>
        <v>6.5 cm</v>
      </c>
      <c r="Q274" t="str">
        <f t="shared" si="61"/>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 ""))</f>
        <v>Less than 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7" t="str">
        <f>IF('Model output'!S273="","",'Model output'!S273)</f>
        <v>Not identified</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1" t="str">
        <f>IF(OR('Model output'!V273="", 'Model output'!V273="No", AND(ISERROR(SEARCH("Positive",'Model output'!V273)), ISNUMBER(SEARCH("Negative",'Model output'!V273))), AND(ISNUMBER(SEARCH("Uninvolved",'Model output'!V273)),NOT(ISNUMBER(SEARCH("margins involved",'Model output'!V273)))), ISNUMBER(SEARCH("not involved",'Model output'!V273)), ISNUMBER(SEARCH("None",'Model output'!V273)), ISNUMBER(SEARCH("Free",'Model output'!V273)), ISNUMBER(SEARCH("1 mm",'Model output'!V273)), ISNUMBER(SEARCH("0.1 CM",'Model output'!V273)), ISNUMBER(SEARCH("less than 0.2 mm",'Model output'!V273)), ISNUMBER(SEARCH("less than 0.5 mm",'Model output'!V273)), ISNUMBER(SEARCH("less than 1.0 mm",'Model output'!V273)), ISNUMBER(SEARCH("noted very close",'Model output'!V273)), ISNUMBER(SEARCH("abut",'Model output'!V273)), ISNUMBER(SEARCH("not mentioned",'Model output'!V273)), ISNUMBER(SEARCH("Cannot be assessed",'Model output'!V273)), ISNUMBER(SEARCH("Lymphocyte invasion - present",'Model output'!V273))), "negative", "positive")</f>
        <v>negative</v>
      </c>
      <c r="AE274" s="35"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6" t="str">
        <f t="shared" si="52"/>
        <v>3a</v>
      </c>
      <c r="AG274" s="36" t="str">
        <f t="shared" si="53"/>
        <v>1b</v>
      </c>
      <c r="AH274" s="36" t="str">
        <f t="shared" si="54"/>
        <v>0</v>
      </c>
      <c r="AI274" s="37" t="str">
        <f t="shared" si="55"/>
        <v>I</v>
      </c>
      <c r="AJ274" s="38" t="s">
        <v>710</v>
      </c>
      <c r="AK274" s="37" t="s">
        <v>945</v>
      </c>
      <c r="AL274" s="37" t="s">
        <v>940</v>
      </c>
      <c r="AM274" s="37" t="s">
        <v>944</v>
      </c>
      <c r="AN274" s="37" t="s">
        <v>64</v>
      </c>
      <c r="AO274" s="23">
        <f t="shared" ca="1" si="56"/>
        <v>1</v>
      </c>
      <c r="AP274" s="1">
        <f t="shared" si="57"/>
        <v>1</v>
      </c>
      <c r="AQ274" s="1">
        <f t="shared" si="58"/>
        <v>1</v>
      </c>
      <c r="AR274" s="1">
        <f t="shared" si="59"/>
        <v>1</v>
      </c>
      <c r="AS274" s="15">
        <f t="shared" si="60"/>
        <v>1</v>
      </c>
    </row>
    <row r="275" spans="1:45">
      <c r="A275" t="str">
        <f>'Model output'!A274</f>
        <v>TCGA-J8-A3O2</v>
      </c>
      <c r="B275" s="33">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49"/>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output'!G274)),AND(ISNUMBER(SEARCH("2",'Model output'!G274)),NOT(ISNUMBER(SEARCH("1 of 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output'!H274="","negative",IF(OR(ISNUMBER(SEARCH("lymph node",'Model output'!H274)),ISNUMBER(SEARCH("gland",'Model output'!H274)),ISNUMBER(SEARCH("lobe",'Model output'!H274)),ISNUMBER(SEARCH("isthmus",'Model output'!H274)),ISNUMBER(SEARCH("mediastinum",'Model output'!H274)),ISNUMBER(SEARCH("Not mentioned",'Model output'!H274)), ISNUMBER(SEARCH("Not applicable",'Model output'!H274)), ISNUMBER(SEARCH("paratracheal",'Model output'!H274)),ISNUMBER(SEARCH("fibroadipose tissue",'Model output'!H274)),ISNUMBER(SEARCH("thyroid node",'Model output'!H274)),ISNUMBER(SEARCH("skeletal muscle",'Model output'!H274)),ISNUMBER(SEARCH("right",'Model output'!H274)),ISNUMBER(SEARCH("left",'Model output'!H274)),ISNUMBER(SEARCH("Not specified",'Model output'!H274))),"negative","positive"))</f>
        <v>negative</v>
      </c>
      <c r="I275">
        <f>IF(OR('Model output'!I274="",'Model output'!I274="Not answered",'Model output'!I274="Not mentioned"),"",IF(ISNUMBER('Model output'!I274),'Model output'!I274,1))</f>
        <v>106</v>
      </c>
      <c r="J275">
        <f>IF(OR('Model output'!J274="",'Model output'!J274="Not answered",'Model output'!J274="Not mentioned"),"",IF(AND(ISNUMBER('Model output'!J274),'Model output'!J274&lt;=I275),'Model output'!J274,IF(AND(ISNUMBER('Model output'!J274), 'Model output'!J274&gt;=DATE(2024,1,1)), MIN(DAY('Model output'!J274), MONTH('Model output'!J274), YEAR('Model output'!J274)), IF(ISNUMBER(SEARCH("0/",'Model output'!J274)),0,IF(ISNUMBER(SEARCH("/",'Model output'!J274)), VALUE(LEFT('Model output'!J274, SEARCH("/",'Model output'!J274)-1)),1)))))</f>
        <v>23</v>
      </c>
      <c r="K275" t="str" cm="1">
        <f t="array" ref="K275">IF(COUNT(FIND({0,1,2,3,4,5,6,7,8,9},'Model output'!K274))&gt;0,'Model output'!K274,"")</f>
        <v>1.5 cm</v>
      </c>
      <c r="L275" s="8" t="str">
        <f t="shared" si="62"/>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61"/>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Multiple foci</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 ""))</f>
        <v>Minimal</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7" t="str">
        <f>IF('Model output'!S274="","",'Model output'!S274)</f>
        <v>Present, Minimal</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1" t="str">
        <f>IF(OR('Model output'!V274="", 'Model output'!V274="No", AND(ISERROR(SEARCH("Positive",'Model output'!V274)), ISNUMBER(SEARCH("Negative",'Model output'!V274))), AND(ISNUMBER(SEARCH("Uninvolved",'Model output'!V274)),NOT(ISNUMBER(SEARCH("margins involved",'Model output'!V274)))), ISNUMBER(SEARCH("not involved",'Model output'!V274)), ISNUMBER(SEARCH("None",'Model output'!V274)), ISNUMBER(SEARCH("Free",'Model output'!V274)), ISNUMBER(SEARCH("1 mm",'Model output'!V274)), ISNUMBER(SEARCH("0.1 CM",'Model output'!V274)), ISNUMBER(SEARCH("less than 0.2 mm",'Model output'!V274)), ISNUMBER(SEARCH("less than 0.5 mm",'Model output'!V274)), ISNUMBER(SEARCH("less than 1.0 mm",'Model output'!V274)), ISNUMBER(SEARCH("noted very close",'Model output'!V274)), ISNUMBER(SEARCH("abut",'Model output'!V274)), ISNUMBER(SEARCH("not mentioned",'Model output'!V274)), ISNUMBER(SEARCH("Cannot be assessed",'Model output'!V274)), ISNUMBER(SEARCH("Lymphocyte invasion - present",'Model output'!V274))), "negative", "positive")</f>
        <v>positive</v>
      </c>
      <c r="AE275" s="35"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6" t="str">
        <f t="shared" si="52"/>
        <v>2</v>
      </c>
      <c r="AG275" s="36" t="str">
        <f t="shared" si="53"/>
        <v>1b</v>
      </c>
      <c r="AH275" s="36" t="str">
        <f t="shared" si="54"/>
        <v>0</v>
      </c>
      <c r="AI275" s="37" t="str">
        <f t="shared" si="55"/>
        <v>I</v>
      </c>
      <c r="AJ275" s="38" t="s">
        <v>707</v>
      </c>
      <c r="AK275" s="37" t="s">
        <v>943</v>
      </c>
      <c r="AL275" s="37" t="s">
        <v>940</v>
      </c>
      <c r="AM275" s="37" t="s">
        <v>944</v>
      </c>
      <c r="AN275" s="37" t="s">
        <v>64</v>
      </c>
      <c r="AO275" s="23">
        <f t="shared" si="56"/>
        <v>1</v>
      </c>
      <c r="AP275" s="1">
        <f t="shared" si="57"/>
        <v>1</v>
      </c>
      <c r="AQ275" s="1">
        <f t="shared" si="58"/>
        <v>1</v>
      </c>
      <c r="AR275" s="1">
        <f t="shared" si="59"/>
        <v>1</v>
      </c>
      <c r="AS275" s="15">
        <f t="shared" si="60"/>
        <v>1</v>
      </c>
    </row>
    <row r="276" spans="1:45">
      <c r="A276" t="str">
        <f>'Model output'!A275</f>
        <v>TCGA-J8-A3YE</v>
      </c>
      <c r="B276" s="33">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49"/>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output'!G275)),AND(ISNUMBER(SEARCH("2",'Model output'!G275)),NOT(ISNUMBER(SEARCH("1 of 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output'!H275="","negative",IF(OR(ISNUMBER(SEARCH("lymph node",'Model output'!H275)),ISNUMBER(SEARCH("gland",'Model output'!H275)),ISNUMBER(SEARCH("lobe",'Model output'!H275)),ISNUMBER(SEARCH("isthmus",'Model output'!H275)),ISNUMBER(SEARCH("mediastinum",'Model output'!H275)),ISNUMBER(SEARCH("Not mentioned",'Model output'!H275)), ISNUMBER(SEARCH("Not applicable",'Model output'!H275)), ISNUMBER(SEARCH("paratracheal",'Model output'!H275)),ISNUMBER(SEARCH("fibroadipose tissue",'Model output'!H275)),ISNUMBER(SEARCH("thyroid node",'Model output'!H275)),ISNUMBER(SEARCH("skeletal muscle",'Model output'!H275)),ISNUMBER(SEARCH("right",'Model output'!H275)),ISNUMBER(SEARCH("left",'Model output'!H275)),ISNUMBER(SEARCH("Not specified",'Model output'!H275))),"negative","positive"))</f>
        <v>negative</v>
      </c>
      <c r="I276">
        <f>IF(OR('Model output'!I275="",'Model output'!I275="Not answered",'Model output'!I275="Not mentioned"),"",IF(ISNUMBER('Model output'!I275),'Model output'!I275,1))</f>
        <v>4</v>
      </c>
      <c r="J276">
        <f>IF(OR('Model output'!J275="",'Model output'!J275="Not answered",'Model output'!J275="Not mentioned"),"",IF(AND(ISNUMBER('Model output'!J275),'Model output'!J275&lt;=I276),'Model output'!J275,IF(AND(ISNUMBER('Model output'!J275), 'Model output'!J275&gt;=DATE(2024,1,1)), MIN(DAY('Model output'!J275), MONTH('Model output'!J275), YEAR('Model output'!J275)), IF(ISNUMBER(SEARCH("0/",'Model output'!J275)),0,IF(ISNUMBER(SEARCH("/",'Model output'!J275)), VALUE(LEFT('Model output'!J275, SEARCH("/",'Model output'!J275)-1)),1)))))</f>
        <v>1</v>
      </c>
      <c r="K276" t="str" cm="1">
        <f t="array" ref="K276">IF(COUNT(FIND({0,1,2,3,4,5,6,7,8,9},'Model output'!K275))&gt;0,'Model output'!K275,"")</f>
        <v/>
      </c>
      <c r="L276" s="8" t="str">
        <f t="shared" si="62"/>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
      </c>
      <c r="P276" t="str">
        <f>IF('Model output'!N275="","",'Model output'!N275)</f>
        <v>3.5 cm</v>
      </c>
      <c r="Q276" t="str">
        <f t="shared" si="61"/>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 ""))</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negative</v>
      </c>
      <c r="X276" s="17" t="str">
        <f>IF('Model output'!S275="","",'Model output'!S275)</f>
        <v>Present, Minimal</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1" t="str">
        <f>IF(OR('Model output'!V275="", 'Model output'!V275="No", AND(ISERROR(SEARCH("Positive",'Model output'!V275)), ISNUMBER(SEARCH("Negative",'Model output'!V275))), AND(ISNUMBER(SEARCH("Uninvolved",'Model output'!V275)),NOT(ISNUMBER(SEARCH("margins involved",'Model output'!V275)))), ISNUMBER(SEARCH("not involved",'Model output'!V275)), ISNUMBER(SEARCH("None",'Model output'!V275)), ISNUMBER(SEARCH("Free",'Model output'!V275)), ISNUMBER(SEARCH("1 mm",'Model output'!V275)), ISNUMBER(SEARCH("0.1 CM",'Model output'!V275)), ISNUMBER(SEARCH("less than 0.2 mm",'Model output'!V275)), ISNUMBER(SEARCH("less than 0.5 mm",'Model output'!V275)), ISNUMBER(SEARCH("less than 1.0 mm",'Model output'!V275)), ISNUMBER(SEARCH("noted very close",'Model output'!V275)), ISNUMBER(SEARCH("abut",'Model output'!V275)), ISNUMBER(SEARCH("not mentioned",'Model output'!V275)), ISNUMBER(SEARCH("Cannot be assessed",'Model output'!V275)), ISNUMBER(SEARCH("Lymphocyte invasion - present",'Model output'!V275))), "negative", "positive")</f>
        <v>negative</v>
      </c>
      <c r="AE276" s="35"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6" t="str">
        <f t="shared" si="52"/>
        <v>2</v>
      </c>
      <c r="AG276" s="36" t="str">
        <f t="shared" si="53"/>
        <v>1a</v>
      </c>
      <c r="AH276" s="36" t="str">
        <f t="shared" si="54"/>
        <v>0</v>
      </c>
      <c r="AI276" s="37" t="str">
        <f t="shared" si="55"/>
        <v>I</v>
      </c>
      <c r="AJ276" s="38" t="s">
        <v>707</v>
      </c>
      <c r="AK276" s="37" t="s">
        <v>939</v>
      </c>
      <c r="AL276" s="37" t="s">
        <v>615</v>
      </c>
      <c r="AM276" s="37" t="s">
        <v>944</v>
      </c>
      <c r="AN276" s="37" t="s">
        <v>64</v>
      </c>
      <c r="AO276" s="23">
        <f t="shared" ca="1" si="56"/>
        <v>0</v>
      </c>
      <c r="AP276" s="1">
        <f t="shared" si="57"/>
        <v>0</v>
      </c>
      <c r="AQ276" s="1">
        <f t="shared" si="58"/>
        <v>1</v>
      </c>
      <c r="AR276" s="1">
        <f t="shared" si="59"/>
        <v>1</v>
      </c>
      <c r="AS276" s="15">
        <f t="shared" si="60"/>
        <v>1</v>
      </c>
    </row>
    <row r="277" spans="1:45">
      <c r="A277" t="str">
        <f>'Model output'!A276</f>
        <v>TCGA-J8-A3YH</v>
      </c>
      <c r="B277" s="33">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0</v>
      </c>
      <c r="F277" t="str">
        <f t="shared" si="49"/>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output'!G276)),AND(ISNUMBER(SEARCH("2",'Model output'!G276)),NOT(ISNUMBER(SEARCH("1 of 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output'!H276="","negative",IF(OR(ISNUMBER(SEARCH("lymph node",'Model output'!H276)),ISNUMBER(SEARCH("gland",'Model output'!H276)),ISNUMBER(SEARCH("lobe",'Model output'!H276)),ISNUMBER(SEARCH("isthmus",'Model output'!H276)),ISNUMBER(SEARCH("mediastinum",'Model output'!H276)),ISNUMBER(SEARCH("Not mentioned",'Model output'!H276)), ISNUMBER(SEARCH("Not applicable",'Model output'!H276)), ISNUMBER(SEARCH("paratracheal",'Model output'!H276)),ISNUMBER(SEARCH("fibroadipose tissue",'Model output'!H276)),ISNUMBER(SEARCH("thyroid node",'Model output'!H276)),ISNUMBER(SEARCH("skeletal muscle",'Model output'!H276)),ISNUMBER(SEARCH("right",'Model output'!H276)),ISNUMBER(SEARCH("left",'Model output'!H276)),ISNUMBER(SEARCH("Not specified",'Model output'!H276))),"negative","positive"))</f>
        <v>negative</v>
      </c>
      <c r="I277">
        <f>IF(OR('Model output'!I276="",'Model output'!I276="Not answered",'Model output'!I276="Not mentioned"),"",IF(ISNUMBER('Model output'!I276),'Model output'!I276,1))</f>
        <v>40</v>
      </c>
      <c r="J277">
        <f>IF(OR('Model output'!J276="",'Model output'!J276="Not answered",'Model output'!J276="Not mentioned"),"",IF(AND(ISNUMBER('Model output'!J276),'Model output'!J276&lt;=I277),'Model output'!J276,IF(AND(ISNUMBER('Model output'!J276), 'Model output'!J276&gt;=DATE(2024,1,1)), MIN(DAY('Model output'!J276), MONTH('Model output'!J276), YEAR('Model output'!J276)), IF(ISNUMBER(SEARCH("0/",'Model output'!J276)),0,IF(ISNUMBER(SEARCH("/",'Model output'!J276)), VALUE(LEFT('Model output'!J276, SEARCH("/",'Model output'!J276)-1)),1)))))</f>
        <v>13</v>
      </c>
      <c r="K277" t="str" cm="1">
        <f t="array" ref="K277">IF(COUNT(FIND({0,1,2,3,4,5,6,7,8,9},'Model output'!K276))&gt;0,'Model output'!K276,"")</f>
        <v/>
      </c>
      <c r="L277" s="8" t="str">
        <f t="shared" si="62"/>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 carcinoma, Classical (usual)</v>
      </c>
      <c r="O277" t="str">
        <f>IF('Model output'!M276="","",'Model output'!M276)</f>
        <v/>
      </c>
      <c r="P277" t="str">
        <f>IF('Model output'!N276="","",'Model output'!N276)</f>
        <v>4.5 cm</v>
      </c>
      <c r="Q277" t="str">
        <f t="shared" si="61"/>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Multiple</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 ""))</f>
        <v>Not mentioned</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7"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1" t="str">
        <f>IF(OR('Model output'!V276="", 'Model output'!V276="No", AND(ISERROR(SEARCH("Positive",'Model output'!V276)), ISNUMBER(SEARCH("Negative",'Model output'!V276))), AND(ISNUMBER(SEARCH("Uninvolved",'Model output'!V276)),NOT(ISNUMBER(SEARCH("margins involved",'Model output'!V276)))), ISNUMBER(SEARCH("not involved",'Model output'!V276)), ISNUMBER(SEARCH("None",'Model output'!V276)), ISNUMBER(SEARCH("Free",'Model output'!V276)), ISNUMBER(SEARCH("1 mm",'Model output'!V276)), ISNUMBER(SEARCH("0.1 CM",'Model output'!V276)), ISNUMBER(SEARCH("less than 0.2 mm",'Model output'!V276)), ISNUMBER(SEARCH("less than 0.5 mm",'Model output'!V276)), ISNUMBER(SEARCH("less than 1.0 mm",'Model output'!V276)), ISNUMBER(SEARCH("noted very close",'Model output'!V276)), ISNUMBER(SEARCH("abut",'Model output'!V276)), ISNUMBER(SEARCH("not mentioned",'Model output'!V276)), ISNUMBER(SEARCH("Cannot be assessed",'Model output'!V276)), ISNUMBER(SEARCH("Lymphocyte invasion - present",'Model output'!V276))), "negative", "positive")</f>
        <v>negative</v>
      </c>
      <c r="AE277" s="35"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6" t="str">
        <f t="shared" si="52"/>
        <v>3a</v>
      </c>
      <c r="AG277" s="36" t="str">
        <f t="shared" si="53"/>
        <v>1b</v>
      </c>
      <c r="AH277" s="36" t="str">
        <f t="shared" si="54"/>
        <v>0</v>
      </c>
      <c r="AI277" s="37" t="str">
        <f t="shared" si="55"/>
        <v>I</v>
      </c>
      <c r="AJ277" s="38" t="s">
        <v>710</v>
      </c>
      <c r="AK277" s="37" t="s">
        <v>945</v>
      </c>
      <c r="AL277" s="37" t="s">
        <v>940</v>
      </c>
      <c r="AM277" s="37" t="s">
        <v>944</v>
      </c>
      <c r="AN277" s="37" t="s">
        <v>64</v>
      </c>
      <c r="AO277" s="23">
        <f t="shared" ca="1" si="56"/>
        <v>1</v>
      </c>
      <c r="AP277" s="1">
        <f t="shared" si="57"/>
        <v>1</v>
      </c>
      <c r="AQ277" s="1">
        <f t="shared" si="58"/>
        <v>1</v>
      </c>
      <c r="AR277" s="1">
        <f t="shared" si="59"/>
        <v>1</v>
      </c>
      <c r="AS277" s="15">
        <f t="shared" si="60"/>
        <v>1</v>
      </c>
    </row>
    <row r="278" spans="1:45">
      <c r="A278" t="str">
        <f>'Model output'!A277</f>
        <v>TCGA-KS-A4I1</v>
      </c>
      <c r="B278" s="33">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49"/>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output'!G277)),AND(ISNUMBER(SEARCH("2",'Model output'!G277)),NOT(ISNUMBER(SEARCH("1 of 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output'!H277="","negative",IF(OR(ISNUMBER(SEARCH("lymph node",'Model output'!H277)),ISNUMBER(SEARCH("gland",'Model output'!H277)),ISNUMBER(SEARCH("lobe",'Model output'!H277)),ISNUMBER(SEARCH("isthmus",'Model output'!H277)),ISNUMBER(SEARCH("mediastinum",'Model output'!H277)),ISNUMBER(SEARCH("Not mentioned",'Model output'!H277)), ISNUMBER(SEARCH("Not applicable",'Model output'!H277)), ISNUMBER(SEARCH("paratracheal",'Model output'!H277)),ISNUMBER(SEARCH("fibroadipose tissue",'Model output'!H277)),ISNUMBER(SEARCH("thyroid node",'Model output'!H277)),ISNUMBER(SEARCH("skeletal muscle",'Model output'!H277)),ISNUMBER(SEARCH("right",'Model output'!H277)),ISNUMBER(SEARCH("left",'Model output'!H277)),ISNUMBER(SEARCH("Not specified",'Model output'!H277))),"negative","positive"))</f>
        <v>negative</v>
      </c>
      <c r="I278">
        <f>IF(OR('Model output'!I277="",'Model output'!I277="Not answered",'Model output'!I277="Not mentioned"),"",IF(ISNUMBER('Model output'!I277),'Model output'!I277,1))</f>
        <v>4</v>
      </c>
      <c r="J278">
        <f>IF(OR('Model output'!J277="",'Model output'!J277="Not answered",'Model output'!J277="Not mentioned"),"",IF(AND(ISNUMBER('Model output'!J277),'Model output'!J277&lt;=I278),'Model output'!J277,IF(AND(ISNUMBER('Model output'!J277), 'Model output'!J277&gt;=DATE(2024,1,1)), MIN(DAY('Model output'!J277), MONTH('Model output'!J277), YEAR('Model output'!J277)), IF(ISNUMBER(SEARCH("0/",'Model output'!J277)),0,IF(ISNUMBER(SEARCH("/",'Model output'!J277)), VALUE(LEFT('Model output'!J277, SEARCH("/",'Model output'!J277)-1)),1)))))</f>
        <v>0</v>
      </c>
      <c r="K278" t="str" cm="1">
        <f t="array" ref="K278">IF(COUNT(FIND({0,1,2,3,4,5,6,7,8,9},'Model output'!K277))&gt;0,'Model output'!K277,"")</f>
        <v/>
      </c>
      <c r="L278" s="8" t="str">
        <f t="shared" si="62"/>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1"/>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 ""))</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7" t="str">
        <f>IF('Model output'!S277="","",'Model output'!S277)</f>
        <v>No</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1" t="str">
        <f>IF(OR('Model output'!V277="", 'Model output'!V277="No", AND(ISERROR(SEARCH("Positive",'Model output'!V277)), ISNUMBER(SEARCH("Negative",'Model output'!V277))), AND(ISNUMBER(SEARCH("Uninvolved",'Model output'!V277)),NOT(ISNUMBER(SEARCH("margins involved",'Model output'!V277)))), ISNUMBER(SEARCH("not involved",'Model output'!V277)), ISNUMBER(SEARCH("None",'Model output'!V277)), ISNUMBER(SEARCH("Free",'Model output'!V277)), ISNUMBER(SEARCH("1 mm",'Model output'!V277)), ISNUMBER(SEARCH("0.1 CM",'Model output'!V277)), ISNUMBER(SEARCH("less than 0.2 mm",'Model output'!V277)), ISNUMBER(SEARCH("less than 0.5 mm",'Model output'!V277)), ISNUMBER(SEARCH("less than 1.0 mm",'Model output'!V277)), ISNUMBER(SEARCH("noted very close",'Model output'!V277)), ISNUMBER(SEARCH("abut",'Model output'!V277)), ISNUMBER(SEARCH("not mentioned",'Model output'!V277)), ISNUMBER(SEARCH("Cannot be assessed",'Model output'!V277)), ISNUMBER(SEARCH("Lymphocyte invasion - present",'Model output'!V277))), "negative", "positive")</f>
        <v>positive</v>
      </c>
      <c r="AE278" s="35"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6" t="str">
        <f t="shared" si="52"/>
        <v>2</v>
      </c>
      <c r="AG278" s="36" t="str">
        <f t="shared" si="53"/>
        <v>0</v>
      </c>
      <c r="AH278" s="36" t="str">
        <f t="shared" si="54"/>
        <v>0</v>
      </c>
      <c r="AI278" s="37" t="str">
        <f t="shared" si="55"/>
        <v>I</v>
      </c>
      <c r="AJ278" s="38" t="s">
        <v>707</v>
      </c>
      <c r="AK278" s="37" t="s">
        <v>943</v>
      </c>
      <c r="AL278" s="37" t="s">
        <v>941</v>
      </c>
      <c r="AM278" s="37" t="s">
        <v>944</v>
      </c>
      <c r="AN278" s="37" t="s">
        <v>64</v>
      </c>
      <c r="AO278" s="23">
        <f t="shared" si="56"/>
        <v>1</v>
      </c>
      <c r="AP278" s="1">
        <f t="shared" si="57"/>
        <v>1</v>
      </c>
      <c r="AQ278" s="1">
        <f t="shared" si="58"/>
        <v>1</v>
      </c>
      <c r="AR278" s="1">
        <f t="shared" si="59"/>
        <v>1</v>
      </c>
      <c r="AS278" s="15">
        <f t="shared" si="60"/>
        <v>1</v>
      </c>
    </row>
    <row r="279" spans="1:45">
      <c r="A279" t="str">
        <f>'Model output'!A278</f>
        <v>TCGA-KS-A4I3</v>
      </c>
      <c r="B279" s="33">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X</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49"/>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output'!G278)),AND(ISNUMBER(SEARCH("2",'Model output'!G278)),NOT(ISNUMBER(SEARCH("1 of 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output'!H278="","negative",IF(OR(ISNUMBER(SEARCH("lymph node",'Model output'!H278)),ISNUMBER(SEARCH("gland",'Model output'!H278)),ISNUMBER(SEARCH("lobe",'Model output'!H278)),ISNUMBER(SEARCH("isthmus",'Model output'!H278)),ISNUMBER(SEARCH("mediastinum",'Model output'!H278)),ISNUMBER(SEARCH("Not mentioned",'Model output'!H278)), ISNUMBER(SEARCH("Not applicable",'Model output'!H278)), ISNUMBER(SEARCH("paratracheal",'Model output'!H278)),ISNUMBER(SEARCH("fibroadipose tissue",'Model output'!H278)),ISNUMBER(SEARCH("thyroid node",'Model output'!H278)),ISNUMBER(SEARCH("skeletal muscle",'Model output'!H278)),ISNUMBER(SEARCH("right",'Model output'!H278)),ISNUMBER(SEARCH("left",'Model output'!H278)),ISNUMBER(SEARCH("Not specified",'Model output'!H278))),"negative","positive"))</f>
        <v>negative</v>
      </c>
      <c r="I279">
        <f>IF(OR('Model output'!I278="",'Model output'!I278="Not answered",'Model output'!I278="Not mentioned"),"",IF(ISNUMBER('Model output'!I278),'Model output'!I278,1))</f>
        <v>10</v>
      </c>
      <c r="J279">
        <f>IF(OR('Model output'!J278="",'Model output'!J278="Not answered",'Model output'!J278="Not mentioned"),"",IF(AND(ISNUMBER('Model output'!J278),'Model output'!J278&lt;=I279),'Model output'!J278,IF(AND(ISNUMBER('Model output'!J278), 'Model output'!J278&gt;=DATE(2024,1,1)), MIN(DAY('Model output'!J278), MONTH('Model output'!J278), YEAR('Model output'!J278)), IF(ISNUMBER(SEARCH("0/",'Model output'!J278)),0,IF(ISNUMBER(SEARCH("/",'Model output'!J278)), VALUE(LEFT('Model output'!J278, SEARCH("/",'Model output'!J278)-1)),1)))))</f>
        <v>7</v>
      </c>
      <c r="K279" t="str" cm="1">
        <f t="array" ref="K279">IF(COUNT(FIND({0,1,2,3,4,5,6,7,8,9},'Model output'!K278))&gt;0,'Model output'!K278,"")</f>
        <v/>
      </c>
      <c r="L279" s="8" t="str">
        <f t="shared" si="62"/>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Classical</v>
      </c>
      <c r="P279" t="str">
        <f>IF('Model output'!N278="","",'Model output'!N278)</f>
        <v>1.5 cm</v>
      </c>
      <c r="Q279" t="str">
        <f t="shared" si="61"/>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 ""))</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7"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No</v>
      </c>
      <c r="AB279" t="str">
        <f>IF(AA279&lt;&gt;"Yes","",IF(OR('Model output'!U278="",ISNUMBER(SEARCH("Not identified",'Model output'!U278))),"",'Model output'!U278))</f>
        <v/>
      </c>
      <c r="AC279" s="1" t="str">
        <f>IF(OR('Model output'!V278="", 'Model output'!V278="No", AND(ISERROR(SEARCH("Positive",'Model output'!V278)), ISNUMBER(SEARCH("Negative",'Model output'!V278))), AND(ISNUMBER(SEARCH("Uninvolved",'Model output'!V278)),NOT(ISNUMBER(SEARCH("margins involved",'Model output'!V278)))), ISNUMBER(SEARCH("not involved",'Model output'!V278)), ISNUMBER(SEARCH("None",'Model output'!V278)), ISNUMBER(SEARCH("Free",'Model output'!V278)), ISNUMBER(SEARCH("1 mm",'Model output'!V278)), ISNUMBER(SEARCH("0.1 CM",'Model output'!V278)), ISNUMBER(SEARCH("less than 0.2 mm",'Model output'!V278)), ISNUMBER(SEARCH("less than 0.5 mm",'Model output'!V278)), ISNUMBER(SEARCH("less than 1.0 mm",'Model output'!V278)), ISNUMBER(SEARCH("noted very close",'Model output'!V278)), ISNUMBER(SEARCH("abut",'Model output'!V278)), ISNUMBER(SEARCH("not mentioned",'Model output'!V278)), ISNUMBER(SEARCH("Cannot be assessed",'Model output'!V278)), ISNUMBER(SEARCH("Lymphocyte invasion - present",'Model output'!V278))), "negative", "positive")</f>
        <v>positive</v>
      </c>
      <c r="AE279" s="35"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6" t="str">
        <f t="shared" si="52"/>
        <v>1b</v>
      </c>
      <c r="AG279" s="36" t="str">
        <f t="shared" si="53"/>
        <v>1a</v>
      </c>
      <c r="AH279" s="36" t="str">
        <f t="shared" si="54"/>
        <v>0</v>
      </c>
      <c r="AI279" s="37" t="str">
        <f t="shared" si="55"/>
        <v>I</v>
      </c>
      <c r="AJ279" s="38" t="s">
        <v>707</v>
      </c>
      <c r="AK279" s="37" t="s">
        <v>939</v>
      </c>
      <c r="AL279" s="37" t="s">
        <v>615</v>
      </c>
      <c r="AM279" s="37" t="s">
        <v>944</v>
      </c>
      <c r="AN279" s="37" t="s">
        <v>64</v>
      </c>
      <c r="AO279" s="23">
        <f t="shared" si="56"/>
        <v>1</v>
      </c>
      <c r="AP279" s="1">
        <f t="shared" si="57"/>
        <v>0</v>
      </c>
      <c r="AQ279" s="1">
        <f t="shared" si="58"/>
        <v>1</v>
      </c>
      <c r="AR279" s="1">
        <f t="shared" si="59"/>
        <v>1</v>
      </c>
      <c r="AS279" s="15">
        <f t="shared" si="60"/>
        <v>1</v>
      </c>
    </row>
    <row r="280" spans="1:45">
      <c r="A280" t="str">
        <f>'Model output'!A279</f>
        <v>TCGA-KS-A4I5</v>
      </c>
      <c r="B280" s="33">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X</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49"/>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output'!G279)),AND(ISNUMBER(SEARCH("2",'Model output'!G279)),NOT(ISNUMBER(SEARCH("1 of 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output'!H279="","negative",IF(OR(ISNUMBER(SEARCH("lymph node",'Model output'!H279)),ISNUMBER(SEARCH("gland",'Model output'!H279)),ISNUMBER(SEARCH("lobe",'Model output'!H279)),ISNUMBER(SEARCH("isthmus",'Model output'!H279)),ISNUMBER(SEARCH("mediastinum",'Model output'!H279)),ISNUMBER(SEARCH("Not mentioned",'Model output'!H279)), ISNUMBER(SEARCH("Not applicable",'Model output'!H279)), ISNUMBER(SEARCH("paratracheal",'Model output'!H279)),ISNUMBER(SEARCH("fibroadipose tissue",'Model output'!H279)),ISNUMBER(SEARCH("thyroid node",'Model output'!H279)),ISNUMBER(SEARCH("skeletal muscle",'Model output'!H279)),ISNUMBER(SEARCH("right",'Model output'!H279)),ISNUMBER(SEARCH("left",'Model output'!H279)),ISNUMBER(SEARCH("Not specified",'Model output'!H279))),"negative","positive"))</f>
        <v>negative</v>
      </c>
      <c r="I280">
        <f>IF(OR('Model output'!I279="",'Model output'!I279="Not answered",'Model output'!I279="Not mentioned"),"",IF(ISNUMBER('Model output'!I279),'Model output'!I279,1))</f>
        <v>1</v>
      </c>
      <c r="J280">
        <f>IF(OR('Model output'!J279="",'Model output'!J279="Not answered",'Model output'!J279="Not mentioned"),"",IF(AND(ISNUMBER('Model output'!J279),'Model output'!J279&lt;=I280),'Model output'!J279,IF(AND(ISNUMBER('Model output'!J279), 'Model output'!J279&gt;=DATE(2024,1,1)), MIN(DAY('Model output'!J279), MONTH('Model output'!J279), YEAR('Model output'!J279)), IF(ISNUMBER(SEARCH("0/",'Model output'!J279)),0,IF(ISNUMBER(SEARCH("/",'Model output'!J279)), VALUE(LEFT('Model output'!J279, SEARCH("/",'Model output'!J279)-1)),1)))))</f>
        <v>0</v>
      </c>
      <c r="K280" t="str" cm="1">
        <f t="array" ref="K280">IF(COUNT(FIND({0,1,2,3,4,5,6,7,8,9},'Model output'!K279))&gt;0,'Model output'!K279,"")</f>
        <v/>
      </c>
      <c r="L280" s="8" t="str">
        <f t="shared" si="62"/>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61"/>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 ""))</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7" t="str">
        <f>IF('Model output'!S279="","",'Model output'!S279)</f>
        <v>No</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1" t="str">
        <f>IF(OR('Model output'!V279="", 'Model output'!V279="No", AND(ISERROR(SEARCH("Positive",'Model output'!V279)), ISNUMBER(SEARCH("Negative",'Model output'!V279))), AND(ISNUMBER(SEARCH("Uninvolved",'Model output'!V279)),NOT(ISNUMBER(SEARCH("margins involved",'Model output'!V279)))), ISNUMBER(SEARCH("not involved",'Model output'!V279)), ISNUMBER(SEARCH("None",'Model output'!V279)), ISNUMBER(SEARCH("Free",'Model output'!V279)), ISNUMBER(SEARCH("1 mm",'Model output'!V279)), ISNUMBER(SEARCH("0.1 CM",'Model output'!V279)), ISNUMBER(SEARCH("less than 0.2 mm",'Model output'!V279)), ISNUMBER(SEARCH("less than 0.5 mm",'Model output'!V279)), ISNUMBER(SEARCH("less than 1.0 mm",'Model output'!V279)), ISNUMBER(SEARCH("noted very close",'Model output'!V279)), ISNUMBER(SEARCH("abut",'Model output'!V279)), ISNUMBER(SEARCH("not mentioned",'Model output'!V279)), ISNUMBER(SEARCH("Cannot be assessed",'Model output'!V279)), ISNUMBER(SEARCH("Lymphocyte invasion - present",'Model output'!V279))), "negative", "positive")</f>
        <v>negative</v>
      </c>
      <c r="AE280" s="35"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6" t="str">
        <f t="shared" si="52"/>
        <v>1b</v>
      </c>
      <c r="AG280" s="36" t="str">
        <f t="shared" si="53"/>
        <v>0</v>
      </c>
      <c r="AH280" s="36" t="str">
        <f t="shared" si="54"/>
        <v>0</v>
      </c>
      <c r="AI280" s="37" t="str">
        <f t="shared" si="55"/>
        <v>I</v>
      </c>
      <c r="AJ280" s="38" t="s">
        <v>709</v>
      </c>
      <c r="AK280" s="37" t="s">
        <v>940</v>
      </c>
      <c r="AL280" s="37" t="s">
        <v>941</v>
      </c>
      <c r="AM280" s="37" t="s">
        <v>944</v>
      </c>
      <c r="AN280" s="37" t="s">
        <v>64</v>
      </c>
      <c r="AO280" s="23">
        <f t="shared" ca="1" si="56"/>
        <v>1</v>
      </c>
      <c r="AP280" s="1">
        <f t="shared" si="57"/>
        <v>1</v>
      </c>
      <c r="AQ280" s="1">
        <f t="shared" si="58"/>
        <v>1</v>
      </c>
      <c r="AR280" s="1">
        <f t="shared" si="59"/>
        <v>1</v>
      </c>
      <c r="AS280" s="15">
        <f t="shared" si="60"/>
        <v>1</v>
      </c>
    </row>
    <row r="281" spans="1:45">
      <c r="A281" t="str">
        <f>'Model output'!A280</f>
        <v>TCGA-KS-A4I7</v>
      </c>
      <c r="B281" s="33">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49"/>
        <v>positive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output'!G280)),AND(ISNUMBER(SEARCH("2",'Model output'!G280)),NOT(ISNUMBER(SEARCH("1 of 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output'!H280="","negative",IF(OR(ISNUMBER(SEARCH("lymph node",'Model output'!H280)),ISNUMBER(SEARCH("gland",'Model output'!H280)),ISNUMBER(SEARCH("lobe",'Model output'!H280)),ISNUMBER(SEARCH("isthmus",'Model output'!H280)),ISNUMBER(SEARCH("mediastinum",'Model output'!H280)),ISNUMBER(SEARCH("Not mentioned",'Model output'!H280)), ISNUMBER(SEARCH("Not applicable",'Model output'!H280)), ISNUMBER(SEARCH("paratracheal",'Model output'!H280)),ISNUMBER(SEARCH("fibroadipose tissue",'Model output'!H280)),ISNUMBER(SEARCH("thyroid node",'Model output'!H280)),ISNUMBER(SEARCH("skeletal muscle",'Model output'!H280)),ISNUMBER(SEARCH("right",'Model output'!H280)),ISNUMBER(SEARCH("left",'Model output'!H280)),ISNUMBER(SEARCH("Not specified",'Model output'!H280))),"negative","positive"))</f>
        <v>negative</v>
      </c>
      <c r="I281">
        <f>IF(OR('Model output'!I280="",'Model output'!I280="Not answered",'Model output'!I280="Not mentioned"),"",IF(ISNUMBER('Model output'!I280),'Model output'!I280,1))</f>
        <v>4</v>
      </c>
      <c r="J281">
        <f>IF(OR('Model output'!J280="",'Model output'!J280="Not answered",'Model output'!J280="Not mentioned"),"",IF(AND(ISNUMBER('Model output'!J280),'Model output'!J280&lt;=I281),'Model output'!J280,IF(AND(ISNUMBER('Model output'!J280), 'Model output'!J280&gt;=DATE(2024,1,1)), MIN(DAY('Model output'!J280), MONTH('Model output'!J280), YEAR('Model output'!J280)), IF(ISNUMBER(SEARCH("0/",'Model output'!J280)),0,IF(ISNUMBER(SEARCH("/",'Model output'!J280)), VALUE(LEFT('Model output'!J280, SEARCH("/",'Model output'!J280)-1)),1)))))</f>
        <v>2</v>
      </c>
      <c r="K281" t="str" cm="1">
        <f t="array" ref="K281">IF(COUNT(FIND({0,1,2,3,4,5,6,7,8,9},'Model output'!K280))&gt;0,'Model output'!K280,"")</f>
        <v/>
      </c>
      <c r="L281" s="8" t="str">
        <f t="shared" si="62"/>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61"/>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 ""))</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7"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1" t="str">
        <f>IF(OR('Model output'!V280="", 'Model output'!V280="No", AND(ISERROR(SEARCH("Positive",'Model output'!V280)), ISNUMBER(SEARCH("Negative",'Model output'!V280))), AND(ISNUMBER(SEARCH("Uninvolved",'Model output'!V280)),NOT(ISNUMBER(SEARCH("margins involved",'Model output'!V280)))), ISNUMBER(SEARCH("not involved",'Model output'!V280)), ISNUMBER(SEARCH("None",'Model output'!V280)), ISNUMBER(SEARCH("Free",'Model output'!V280)), ISNUMBER(SEARCH("1 mm",'Model output'!V280)), ISNUMBER(SEARCH("0.1 CM",'Model output'!V280)), ISNUMBER(SEARCH("less than 0.2 mm",'Model output'!V280)), ISNUMBER(SEARCH("less than 0.5 mm",'Model output'!V280)), ISNUMBER(SEARCH("less than 1.0 mm",'Model output'!V280)), ISNUMBER(SEARCH("noted very close",'Model output'!V280)), ISNUMBER(SEARCH("abut",'Model output'!V280)), ISNUMBER(SEARCH("not mentioned",'Model output'!V280)), ISNUMBER(SEARCH("Cannot be assessed",'Model output'!V280)), ISNUMBER(SEARCH("Lymphocyte invasion - present",'Model output'!V280))), "negative", "positive")</f>
        <v>negative</v>
      </c>
      <c r="AE281" s="35"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6" t="str">
        <f t="shared" si="52"/>
        <v>1b</v>
      </c>
      <c r="AG281" s="36" t="str">
        <f t="shared" si="53"/>
        <v>1a</v>
      </c>
      <c r="AH281" s="36" t="str">
        <f t="shared" si="54"/>
        <v>0</v>
      </c>
      <c r="AI281" s="37" t="str">
        <f t="shared" si="55"/>
        <v>II</v>
      </c>
      <c r="AJ281" s="38" t="s">
        <v>709</v>
      </c>
      <c r="AK281" s="37" t="s">
        <v>940</v>
      </c>
      <c r="AL281" s="37" t="s">
        <v>941</v>
      </c>
      <c r="AM281" s="37" t="s">
        <v>944</v>
      </c>
      <c r="AN281" s="37" t="s">
        <v>64</v>
      </c>
      <c r="AO281" s="23">
        <f t="shared" ca="1" si="56"/>
        <v>1</v>
      </c>
      <c r="AP281" s="1">
        <f t="shared" si="57"/>
        <v>1</v>
      </c>
      <c r="AQ281" s="1">
        <f t="shared" si="58"/>
        <v>0</v>
      </c>
      <c r="AR281" s="1">
        <f t="shared" si="59"/>
        <v>1</v>
      </c>
      <c r="AS281" s="15">
        <f t="shared" si="60"/>
        <v>0</v>
      </c>
    </row>
    <row r="282" spans="1:45">
      <c r="A282" t="str">
        <f>'Model output'!A281</f>
        <v>TCGA-KS-A4IC</v>
      </c>
      <c r="B282" s="33">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0</v>
      </c>
      <c r="F282" t="str">
        <f t="shared" si="49"/>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output'!G281)),AND(ISNUMBER(SEARCH("2",'Model output'!G281)),NOT(ISNUMBER(SEARCH("1 of 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output'!H281="","negative",IF(OR(ISNUMBER(SEARCH("lymph node",'Model output'!H281)),ISNUMBER(SEARCH("gland",'Model output'!H281)),ISNUMBER(SEARCH("lobe",'Model output'!H281)),ISNUMBER(SEARCH("isthmus",'Model output'!H281)),ISNUMBER(SEARCH("mediastinum",'Model output'!H281)),ISNUMBER(SEARCH("Not mentioned",'Model output'!H281)), ISNUMBER(SEARCH("Not applicable",'Model output'!H281)), ISNUMBER(SEARCH("paratracheal",'Model output'!H281)),ISNUMBER(SEARCH("fibroadipose tissue",'Model output'!H281)),ISNUMBER(SEARCH("thyroid node",'Model output'!H281)),ISNUMBER(SEARCH("skeletal muscle",'Model output'!H281)),ISNUMBER(SEARCH("right",'Model output'!H281)),ISNUMBER(SEARCH("left",'Model output'!H281)),ISNUMBER(SEARCH("Not specified",'Model output'!H281))),"negative","positive"))</f>
        <v>negative</v>
      </c>
      <c r="I282">
        <f>IF(OR('Model output'!I281="",'Model output'!I281="Not answered",'Model output'!I281="Not mentioned"),"",IF(ISNUMBER('Model output'!I281),'Model output'!I281,1))</f>
        <v>4</v>
      </c>
      <c r="J282">
        <f>IF(OR('Model output'!J281="",'Model output'!J281="Not answered",'Model output'!J281="Not mentioned"),"",IF(AND(ISNUMBER('Model output'!J281),'Model output'!J281&lt;=I282),'Model output'!J281,IF(AND(ISNUMBER('Model output'!J281), 'Model output'!J281&gt;=DATE(2024,1,1)), MIN(DAY('Model output'!J281), MONTH('Model output'!J281), YEAR('Model output'!J281)), IF(ISNUMBER(SEARCH("0/",'Model output'!J281)),0,IF(ISNUMBER(SEARCH("/",'Model output'!J281)), VALUE(LEFT('Model output'!J281, SEARCH("/",'Model output'!J281)-1)),1)))))</f>
        <v>2</v>
      </c>
      <c r="K282" t="str" cm="1">
        <f t="array" ref="K282">IF(COUNT(FIND({0,1,2,3,4,5,6,7,8,9},'Model output'!K281))&gt;0,'Model output'!K281,"")</f>
        <v/>
      </c>
      <c r="L282" s="8" t="str">
        <f t="shared" si="62"/>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cm</v>
      </c>
      <c r="Q282" t="str">
        <f t="shared" si="61"/>
        <v>1.1cm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 ""))</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7" t="str">
        <f>IF('Model output'!S281="","",'Model output'!S281)</f>
        <v>No</v>
      </c>
      <c r="Y282" t="str">
        <f>IF(OR('Model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1" t="str">
        <f>IF(OR('Model output'!V281="", 'Model output'!V281="No", AND(ISERROR(SEARCH("Positive",'Model output'!V281)), ISNUMBER(SEARCH("Negative",'Model output'!V281))), AND(ISNUMBER(SEARCH("Uninvolved",'Model output'!V281)),NOT(ISNUMBER(SEARCH("margins involved",'Model output'!V281)))), ISNUMBER(SEARCH("not involved",'Model output'!V281)), ISNUMBER(SEARCH("None",'Model output'!V281)), ISNUMBER(SEARCH("Free",'Model output'!V281)), ISNUMBER(SEARCH("1 mm",'Model output'!V281)), ISNUMBER(SEARCH("0.1 CM",'Model output'!V281)), ISNUMBER(SEARCH("less than 0.2 mm",'Model output'!V281)), ISNUMBER(SEARCH("less than 0.5 mm",'Model output'!V281)), ISNUMBER(SEARCH("less than 1.0 mm",'Model output'!V281)), ISNUMBER(SEARCH("noted very close",'Model output'!V281)), ISNUMBER(SEARCH("abut",'Model output'!V281)), ISNUMBER(SEARCH("not mentioned",'Model output'!V281)), ISNUMBER(SEARCH("Cannot be assessed",'Model output'!V281)), ISNUMBER(SEARCH("Lymphocyte invasion - present",'Model output'!V281))), "negative", "positive")</f>
        <v>negative</v>
      </c>
      <c r="AE282" s="35"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low</v>
      </c>
      <c r="AF282" s="36" t="str">
        <f t="shared" si="52"/>
        <v>1b</v>
      </c>
      <c r="AG282" s="36" t="str">
        <f t="shared" si="53"/>
        <v>1a</v>
      </c>
      <c r="AH282" s="36" t="str">
        <f t="shared" si="54"/>
        <v>0</v>
      </c>
      <c r="AI282" s="37" t="str">
        <f t="shared" si="55"/>
        <v>I</v>
      </c>
      <c r="AJ282" s="38" t="s">
        <v>709</v>
      </c>
      <c r="AK282" s="37" t="s">
        <v>940</v>
      </c>
      <c r="AL282" s="37" t="s">
        <v>615</v>
      </c>
      <c r="AM282" s="37" t="s">
        <v>944</v>
      </c>
      <c r="AN282" s="37" t="s">
        <v>64</v>
      </c>
      <c r="AO282" s="23">
        <f t="shared" ca="1" si="56"/>
        <v>1</v>
      </c>
      <c r="AP282" s="1">
        <f t="shared" si="57"/>
        <v>1</v>
      </c>
      <c r="AQ282" s="1">
        <f t="shared" si="58"/>
        <v>1</v>
      </c>
      <c r="AR282" s="1">
        <f t="shared" si="59"/>
        <v>1</v>
      </c>
      <c r="AS282" s="15">
        <f t="shared" si="60"/>
        <v>1</v>
      </c>
    </row>
    <row r="283" spans="1:45">
      <c r="A283" t="str">
        <f>'Model output'!A282</f>
        <v>TCGA-KS-A4ID</v>
      </c>
      <c r="B283" s="33">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49"/>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output'!G282)),AND(ISNUMBER(SEARCH("2",'Model output'!G282)),NOT(ISNUMBER(SEARCH("1 of 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output'!H282="","negative",IF(OR(ISNUMBER(SEARCH("lymph node",'Model output'!H282)),ISNUMBER(SEARCH("gland",'Model output'!H282)),ISNUMBER(SEARCH("lobe",'Model output'!H282)),ISNUMBER(SEARCH("isthmus",'Model output'!H282)),ISNUMBER(SEARCH("mediastinum",'Model output'!H282)),ISNUMBER(SEARCH("Not mentioned",'Model output'!H282)), ISNUMBER(SEARCH("Not applicable",'Model output'!H282)), ISNUMBER(SEARCH("paratracheal",'Model output'!H282)),ISNUMBER(SEARCH("fibroadipose tissue",'Model output'!H282)),ISNUMBER(SEARCH("thyroid node",'Model output'!H282)),ISNUMBER(SEARCH("skeletal muscle",'Model output'!H282)),ISNUMBER(SEARCH("right",'Model output'!H282)),ISNUMBER(SEARCH("left",'Model output'!H282)),ISNUMBER(SEARCH("Not specified",'Model output'!H282))),"negative","positive"))</f>
        <v>negative</v>
      </c>
      <c r="I283">
        <f>IF(OR('Model output'!I282="",'Model output'!I282="Not answered",'Model output'!I282="Not mentioned"),"",IF(ISNUMBER('Model output'!I282),'Model output'!I282,1))</f>
        <v>13</v>
      </c>
      <c r="J283">
        <f>IF(OR('Model output'!J282="",'Model output'!J282="Not answered",'Model output'!J282="Not mentioned"),"",IF(AND(ISNUMBER('Model output'!J282),'Model output'!J282&lt;=I283),'Model output'!J282,IF(AND(ISNUMBER('Model output'!J282), 'Model output'!J282&gt;=DATE(2024,1,1)), MIN(DAY('Model output'!J282), MONTH('Model output'!J282), YEAR('Model output'!J282)), IF(ISNUMBER(SEARCH("0/",'Model output'!J282)),0,IF(ISNUMBER(SEARCH("/",'Model output'!J282)), VALUE(LEFT('Model output'!J282, SEARCH("/",'Model output'!J282)-1)),1)))))</f>
        <v>0</v>
      </c>
      <c r="K283" t="str" cm="1">
        <f t="array" ref="K283">IF(COUNT(FIND({0,1,2,3,4,5,6,7,8,9},'Model output'!K282))&gt;0,'Model output'!K282,"")</f>
        <v/>
      </c>
      <c r="L283" s="8" t="str">
        <f t="shared" si="62"/>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61"/>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2</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 ""))</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7" t="str">
        <f>IF('Model output'!S282="","",'Model output'!S282)</f>
        <v>No</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1" t="str">
        <f>IF(OR('Model output'!V282="", 'Model output'!V282="No", AND(ISERROR(SEARCH("Positive",'Model output'!V282)), ISNUMBER(SEARCH("Negative",'Model output'!V282))), AND(ISNUMBER(SEARCH("Uninvolved",'Model output'!V282)),NOT(ISNUMBER(SEARCH("margins involved",'Model output'!V282)))), ISNUMBER(SEARCH("not involved",'Model output'!V282)), ISNUMBER(SEARCH("None",'Model output'!V282)), ISNUMBER(SEARCH("Free",'Model output'!V282)), ISNUMBER(SEARCH("1 mm",'Model output'!V282)), ISNUMBER(SEARCH("0.1 CM",'Model output'!V282)), ISNUMBER(SEARCH("less than 0.2 mm",'Model output'!V282)), ISNUMBER(SEARCH("less than 0.5 mm",'Model output'!V282)), ISNUMBER(SEARCH("less than 1.0 mm",'Model output'!V282)), ISNUMBER(SEARCH("noted very close",'Model output'!V282)), ISNUMBER(SEARCH("abut",'Model output'!V282)), ISNUMBER(SEARCH("not mentioned",'Model output'!V282)), ISNUMBER(SEARCH("Cannot be assessed",'Model output'!V282)), ISNUMBER(SEARCH("Lymphocyte invasion - present",'Model output'!V282))), "negative", "positive")</f>
        <v>negative</v>
      </c>
      <c r="AE283" s="35"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6" t="str">
        <f t="shared" si="52"/>
        <v>1b</v>
      </c>
      <c r="AG283" s="36" t="str">
        <f t="shared" si="53"/>
        <v>0</v>
      </c>
      <c r="AH283" s="36" t="str">
        <f t="shared" si="54"/>
        <v>0</v>
      </c>
      <c r="AI283" s="37" t="str">
        <f t="shared" si="55"/>
        <v>I</v>
      </c>
      <c r="AJ283" s="38" t="s">
        <v>709</v>
      </c>
      <c r="AK283" s="37" t="s">
        <v>940</v>
      </c>
      <c r="AL283" s="37" t="s">
        <v>941</v>
      </c>
      <c r="AM283" s="37" t="s">
        <v>944</v>
      </c>
      <c r="AN283" s="37" t="s">
        <v>64</v>
      </c>
      <c r="AO283" s="23">
        <f t="shared" ca="1" si="56"/>
        <v>1</v>
      </c>
      <c r="AP283" s="1">
        <f t="shared" si="57"/>
        <v>1</v>
      </c>
      <c r="AQ283" s="1">
        <f t="shared" si="58"/>
        <v>1</v>
      </c>
      <c r="AR283" s="1">
        <f t="shared" si="59"/>
        <v>1</v>
      </c>
      <c r="AS283" s="15">
        <f t="shared" si="60"/>
        <v>1</v>
      </c>
    </row>
    <row r="284" spans="1:45">
      <c r="A284" t="str">
        <f>'Model output'!A283</f>
        <v>TCGA-L6-A4EP</v>
      </c>
      <c r="B284" s="33">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0</v>
      </c>
      <c r="F284" t="str">
        <f t="shared" si="49"/>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output'!G283)),AND(ISNUMBER(SEARCH("2",'Model output'!G283)),NOT(ISNUMBER(SEARCH("1 of 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output'!H283="","negative",IF(OR(ISNUMBER(SEARCH("lymph node",'Model output'!H283)),ISNUMBER(SEARCH("gland",'Model output'!H283)),ISNUMBER(SEARCH("lobe",'Model output'!H283)),ISNUMBER(SEARCH("isthmus",'Model output'!H283)),ISNUMBER(SEARCH("mediastinum",'Model output'!H283)),ISNUMBER(SEARCH("Not mentioned",'Model output'!H283)), ISNUMBER(SEARCH("Not applicable",'Model output'!H283)), ISNUMBER(SEARCH("paratracheal",'Model output'!H283)),ISNUMBER(SEARCH("fibroadipose tissue",'Model output'!H283)),ISNUMBER(SEARCH("thyroid node",'Model output'!H283)),ISNUMBER(SEARCH("skeletal muscle",'Model output'!H283)),ISNUMBER(SEARCH("right",'Model output'!H283)),ISNUMBER(SEARCH("left",'Model output'!H283)),ISNUMBER(SEARCH("Not specified",'Model output'!H283))),"negative","positive"))</f>
        <v>negative</v>
      </c>
      <c r="I284">
        <f>IF(OR('Model output'!I283="",'Model output'!I283="Not answered",'Model output'!I283="Not mentioned"),"",IF(ISNUMBER('Model output'!I283),'Model output'!I283,1))</f>
        <v>3</v>
      </c>
      <c r="J284">
        <f>IF(OR('Model output'!J283="",'Model output'!J283="Not answered",'Model output'!J283="Not mentioned"),"",IF(AND(ISNUMBER('Model output'!J283),'Model output'!J283&lt;=I284),'Model output'!J283,IF(AND(ISNUMBER('Model output'!J283), 'Model output'!J283&gt;=DATE(2024,1,1)), MIN(DAY('Model output'!J283), MONTH('Model output'!J283), YEAR('Model output'!J283)), IF(ISNUMBER(SEARCH("0/",'Model output'!J283)),0,IF(ISNUMBER(SEARCH("/",'Model output'!J283)), VALUE(LEFT('Model output'!J283, SEARCH("/",'Model output'!J283)-1)),1)))))</f>
        <v>0</v>
      </c>
      <c r="K284" t="str" cm="1">
        <f t="array" ref="K284">IF(COUNT(FIND({0,1,2,3,4,5,6,7,8,9},'Model output'!K283))&gt;0,'Model output'!K283,"")</f>
        <v/>
      </c>
      <c r="L284" s="8" t="str">
        <f t="shared" si="62"/>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61"/>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 ""))</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7" t="str">
        <f>IF('Model output'!S283="","",'Model output'!S283)</f>
        <v>Not identified</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1" t="str">
        <f>IF(OR('Model output'!V283="", 'Model output'!V283="No", AND(ISERROR(SEARCH("Positive",'Model output'!V283)), ISNUMBER(SEARCH("Negative",'Model output'!V283))), AND(ISNUMBER(SEARCH("Uninvolved",'Model output'!V283)),NOT(ISNUMBER(SEARCH("margins involved",'Model output'!V283)))), ISNUMBER(SEARCH("not involved",'Model output'!V283)), ISNUMBER(SEARCH("None",'Model output'!V283)), ISNUMBER(SEARCH("Free",'Model output'!V283)), ISNUMBER(SEARCH("1 mm",'Model output'!V283)), ISNUMBER(SEARCH("0.1 CM",'Model output'!V283)), ISNUMBER(SEARCH("less than 0.2 mm",'Model output'!V283)), ISNUMBER(SEARCH("less than 0.5 mm",'Model output'!V283)), ISNUMBER(SEARCH("less than 1.0 mm",'Model output'!V283)), ISNUMBER(SEARCH("noted very close",'Model output'!V283)), ISNUMBER(SEARCH("abut",'Model output'!V283)), ISNUMBER(SEARCH("not mentioned",'Model output'!V283)), ISNUMBER(SEARCH("Cannot be assessed",'Model output'!V283)), ISNUMBER(SEARCH("Lymphocyte invasion - present",'Model output'!V283))), "negative", "positive")</f>
        <v>negative</v>
      </c>
      <c r="AE284" s="35"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6" t="str">
        <f t="shared" si="52"/>
        <v>2</v>
      </c>
      <c r="AG284" s="36" t="str">
        <f t="shared" si="53"/>
        <v>0</v>
      </c>
      <c r="AH284" s="36" t="str">
        <f t="shared" si="54"/>
        <v>0</v>
      </c>
      <c r="AI284" s="37" t="str">
        <f t="shared" si="55"/>
        <v>I</v>
      </c>
      <c r="AJ284" s="38" t="s">
        <v>709</v>
      </c>
      <c r="AK284" s="37" t="s">
        <v>943</v>
      </c>
      <c r="AL284" s="37" t="s">
        <v>941</v>
      </c>
      <c r="AM284" s="37" t="s">
        <v>944</v>
      </c>
      <c r="AN284" s="37" t="s">
        <v>64</v>
      </c>
      <c r="AO284" s="23">
        <f t="shared" ca="1" si="56"/>
        <v>1</v>
      </c>
      <c r="AP284" s="1">
        <f t="shared" si="57"/>
        <v>1</v>
      </c>
      <c r="AQ284" s="1">
        <f t="shared" si="58"/>
        <v>1</v>
      </c>
      <c r="AR284" s="1">
        <f t="shared" si="59"/>
        <v>1</v>
      </c>
      <c r="AS284" s="15">
        <f t="shared" si="60"/>
        <v>1</v>
      </c>
    </row>
    <row r="285" spans="1:45">
      <c r="A285" t="str">
        <f>'Model output'!A284</f>
        <v>TCGA-L6-A4EQ</v>
      </c>
      <c r="B285" s="33">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ob</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49"/>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output'!G284)),AND(ISNUMBER(SEARCH("2",'Model output'!G284)),NOT(ISNUMBER(SEARCH("1 of 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
      </c>
      <c r="H285" t="str">
        <f>IF('Model output'!H284="","negative",IF(OR(ISNUMBER(SEARCH("lymph node",'Model output'!H284)),ISNUMBER(SEARCH("gland",'Model output'!H284)),ISNUMBER(SEARCH("lobe",'Model output'!H284)),ISNUMBER(SEARCH("isthmus",'Model output'!H284)),ISNUMBER(SEARCH("mediastinum",'Model output'!H284)),ISNUMBER(SEARCH("Not mentioned",'Model output'!H284)), ISNUMBER(SEARCH("Not applicable",'Model output'!H284)), ISNUMBER(SEARCH("paratracheal",'Model output'!H284)),ISNUMBER(SEARCH("fibroadipose tissue",'Model output'!H284)),ISNUMBER(SEARCH("thyroid node",'Model output'!H284)),ISNUMBER(SEARCH("skeletal muscle",'Model output'!H284)),ISNUMBER(SEARCH("right",'Model output'!H284)),ISNUMBER(SEARCH("left",'Model output'!H284)),ISNUMBER(SEARCH("Not specified",'Model output'!H284))),"negative","positive"))</f>
        <v>negative</v>
      </c>
      <c r="I285">
        <f>IF(OR('Model output'!I284="",'Model output'!I284="Not answered",'Model output'!I284="Not mentioned"),"",IF(ISNUMBER('Model output'!I284),'Model output'!I284,1))</f>
        <v>1</v>
      </c>
      <c r="J285">
        <f>IF(OR('Model output'!J284="",'Model output'!J284="Not answered",'Model output'!J284="Not mentioned"),"",IF(AND(ISNUMBER('Model output'!J284),'Model output'!J284&lt;=I285),'Model output'!J284,IF(AND(ISNUMBER('Model output'!J284), 'Model output'!J284&gt;=DATE(2024,1,1)), MIN(DAY('Model output'!J284), MONTH('Model output'!J284), YEAR('Model output'!J284)), IF(ISNUMBER(SEARCH("0/",'Model output'!J284)),0,IF(ISNUMBER(SEARCH("/",'Model output'!J284)), VALUE(LEFT('Model output'!J284, SEARCH("/",'Model output'!J284)-1)),1)))))</f>
        <v>1</v>
      </c>
      <c r="K285" t="str" cm="1">
        <f t="array" ref="K285">IF(COUNT(FIND({0,1,2,3,4,5,6,7,8,9},'Model output'!K284))&gt;0,'Model output'!K284,"")</f>
        <v/>
      </c>
      <c r="L285" s="8" t="str">
        <f t="shared" si="62"/>
        <v/>
      </c>
      <c r="M285" t="str" cm="1">
        <f t="array" ref="M285">IF(L285="","",IF(ISNUMBER(SEARCH("cm",L285)),MAX(VALUE(SUBSTITUTE(_xlfn.FILTERXML("&lt;t&gt;&lt;s&gt;"&amp;SUBSTITUTE(L285,",","&lt;/s&gt;&lt;s&gt;")&amp;"&lt;/s&gt;&lt;/t&gt;","//s"),"cm",""))),MAX(VALUE(SUBSTITUTE(_xlfn.FILTERXML("&lt;t&gt;&lt;s&gt;"&amp;SUBSTITUTE(L285,",","&lt;/s&gt;&lt;s&gt;")&amp;"&lt;/s&gt;&lt;/t&gt;","//s"),"mm","")))/10))</f>
        <v/>
      </c>
      <c r="N285" t="str">
        <f>IF('Model output'!L284="","",'Model output'!L284)</f>
        <v>Papillary</v>
      </c>
      <c r="O285" t="str">
        <f>IF('Model output'!M284="","",'Model output'!M284)</f>
        <v/>
      </c>
      <c r="P285" t="str">
        <f>IF('Model output'!N284="","",'Model output'!N284)</f>
        <v>3.5cm</v>
      </c>
      <c r="Q285" t="str">
        <f t="shared" si="61"/>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 ""))</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7" t="str">
        <f>IF('Model output'!S284="","",'Model output'!S284)</f>
        <v>Not mentioned</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1" t="str">
        <f>IF(OR('Model output'!V284="", 'Model output'!V284="No", AND(ISERROR(SEARCH("Positive",'Model output'!V284)), ISNUMBER(SEARCH("Negative",'Model output'!V284))), AND(ISNUMBER(SEARCH("Uninvolved",'Model output'!V284)),NOT(ISNUMBER(SEARCH("margins involved",'Model output'!V284)))), ISNUMBER(SEARCH("not involved",'Model output'!V284)), ISNUMBER(SEARCH("None",'Model output'!V284)), ISNUMBER(SEARCH("Free",'Model output'!V284)), ISNUMBER(SEARCH("1 mm",'Model output'!V284)), ISNUMBER(SEARCH("0.1 CM",'Model output'!V284)), ISNUMBER(SEARCH("less than 0.2 mm",'Model output'!V284)), ISNUMBER(SEARCH("less than 0.5 mm",'Model output'!V284)), ISNUMBER(SEARCH("less than 1.0 mm",'Model output'!V284)), ISNUMBER(SEARCH("noted very close",'Model output'!V284)), ISNUMBER(SEARCH("abut",'Model output'!V284)), ISNUMBER(SEARCH("not mentioned",'Model output'!V284)), ISNUMBER(SEARCH("Cannot be assessed",'Model output'!V284)), ISNUMBER(SEARCH("Lymphocyte invasion - present",'Model output'!V284))), "negative", "positive")</f>
        <v>negative</v>
      </c>
      <c r="AE285" s="35"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6" t="str">
        <f t="shared" si="52"/>
        <v>2</v>
      </c>
      <c r="AG285" s="36" t="str">
        <f t="shared" si="53"/>
        <v>1a</v>
      </c>
      <c r="AH285" s="36" t="str">
        <f t="shared" si="54"/>
        <v>0</v>
      </c>
      <c r="AI285" s="37" t="str">
        <f t="shared" si="55"/>
        <v>I</v>
      </c>
      <c r="AJ285" s="38" t="s">
        <v>709</v>
      </c>
      <c r="AK285" s="37" t="s">
        <v>943</v>
      </c>
      <c r="AL285" s="37" t="s">
        <v>615</v>
      </c>
      <c r="AM285" s="37" t="s">
        <v>944</v>
      </c>
      <c r="AN285" s="37" t="s">
        <v>64</v>
      </c>
      <c r="AO285" s="23">
        <f t="shared" ca="1" si="56"/>
        <v>1</v>
      </c>
      <c r="AP285" s="1">
        <f t="shared" si="57"/>
        <v>1</v>
      </c>
      <c r="AQ285" s="1">
        <f t="shared" si="58"/>
        <v>1</v>
      </c>
      <c r="AR285" s="1">
        <f t="shared" si="59"/>
        <v>1</v>
      </c>
      <c r="AS285" s="15">
        <f t="shared" si="60"/>
        <v>1</v>
      </c>
    </row>
    <row r="286" spans="1:45">
      <c r="A286" t="str">
        <f>'Model output'!A285</f>
        <v>TCGA-L6-A4ET</v>
      </c>
      <c r="B286" s="33">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49"/>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output'!G285)),AND(ISNUMBER(SEARCH("2",'Model output'!G285)),NOT(ISNUMBER(SEARCH("1 of 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output'!H285="","negative",IF(OR(ISNUMBER(SEARCH("lymph node",'Model output'!H285)),ISNUMBER(SEARCH("gland",'Model output'!H285)),ISNUMBER(SEARCH("lobe",'Model output'!H285)),ISNUMBER(SEARCH("isthmus",'Model output'!H285)),ISNUMBER(SEARCH("mediastinum",'Model output'!H285)),ISNUMBER(SEARCH("Not mentioned",'Model output'!H285)), ISNUMBER(SEARCH("Not applicable",'Model output'!H285)), ISNUMBER(SEARCH("paratracheal",'Model output'!H285)),ISNUMBER(SEARCH("fibroadipose tissue",'Model output'!H285)),ISNUMBER(SEARCH("thyroid node",'Model output'!H285)),ISNUMBER(SEARCH("skeletal muscle",'Model output'!H285)),ISNUMBER(SEARCH("right",'Model output'!H285)),ISNUMBER(SEARCH("left",'Model output'!H285)),ISNUMBER(SEARCH("Not specified",'Model output'!H285))),"negative","positive"))</f>
        <v>negative</v>
      </c>
      <c r="I286" t="str">
        <f>IF(OR('Model output'!I285="",'Model output'!I285="Not answered",'Model output'!I285="Not mentioned"),"",IF(ISNUMBER('Model output'!I285),'Model output'!I285,1))</f>
        <v/>
      </c>
      <c r="J286" t="str">
        <f>IF(OR('Model output'!J285="",'Model output'!J285="Not answered",'Model output'!J285="Not mentioned"),"",IF(AND(ISNUMBER('Model output'!J285),'Model output'!J285&lt;=I286),'Model output'!J285,IF(AND(ISNUMBER('Model output'!J285), 'Model output'!J285&gt;=DATE(2024,1,1)), MIN(DAY('Model output'!J285), MONTH('Model output'!J285), YEAR('Model output'!J285)), IF(ISNUMBER(SEARCH("0/",'Model output'!J285)),0,IF(ISNUMBER(SEARCH("/",'Model output'!J285)), VALUE(LEFT('Model output'!J285, SEARCH("/",'Model output'!J285)-1)),1)))))</f>
        <v/>
      </c>
      <c r="K286" t="str" cm="1">
        <f t="array" ref="K286">IF(COUNT(FIND({0,1,2,3,4,5,6,7,8,9},'Model output'!K285))&gt;0,'Model output'!K285,"")</f>
        <v/>
      </c>
      <c r="L286" s="8" t="str">
        <f t="shared" si="62"/>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Classical</v>
      </c>
      <c r="P286" t="str">
        <f>IF('Model output'!N285="","",'Model output'!N285)</f>
        <v>at least 6cm</v>
      </c>
      <c r="Q286" t="str">
        <f t="shared" si="61"/>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 ""))</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7"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1" t="str">
        <f>IF(OR('Model output'!V285="", 'Model output'!V285="No", AND(ISERROR(SEARCH("Positive",'Model output'!V285)), ISNUMBER(SEARCH("Negative",'Model output'!V285))), AND(ISNUMBER(SEARCH("Uninvolved",'Model output'!V285)),NOT(ISNUMBER(SEARCH("margins involved",'Model output'!V285)))), ISNUMBER(SEARCH("not involved",'Model output'!V285)), ISNUMBER(SEARCH("None",'Model output'!V285)), ISNUMBER(SEARCH("Free",'Model output'!V285)), ISNUMBER(SEARCH("1 mm",'Model output'!V285)), ISNUMBER(SEARCH("0.1 CM",'Model output'!V285)), ISNUMBER(SEARCH("less than 0.2 mm",'Model output'!V285)), ISNUMBER(SEARCH("less than 0.5 mm",'Model output'!V285)), ISNUMBER(SEARCH("less than 1.0 mm",'Model output'!V285)), ISNUMBER(SEARCH("noted very close",'Model output'!V285)), ISNUMBER(SEARCH("abut",'Model output'!V285)), ISNUMBER(SEARCH("not mentioned",'Model output'!V285)), ISNUMBER(SEARCH("Cannot be assessed",'Model output'!V285)), ISNUMBER(SEARCH("Lymphocyte invasion - present",'Model output'!V285))), "negative", "positive")</f>
        <v>positive</v>
      </c>
      <c r="AE286" s="35"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6" t="str">
        <f t="shared" si="52"/>
        <v>3a</v>
      </c>
      <c r="AG286" s="36" t="str">
        <f t="shared" si="53"/>
        <v>0</v>
      </c>
      <c r="AH286" s="36" t="str">
        <f t="shared" si="54"/>
        <v>0</v>
      </c>
      <c r="AI286" s="37" t="str">
        <f t="shared" si="55"/>
        <v>I</v>
      </c>
      <c r="AJ286" s="38" t="s">
        <v>707</v>
      </c>
      <c r="AK286" s="37" t="s">
        <v>945</v>
      </c>
      <c r="AL286" s="37" t="s">
        <v>944</v>
      </c>
      <c r="AM286" s="37" t="s">
        <v>944</v>
      </c>
      <c r="AN286" s="37" t="s">
        <v>64</v>
      </c>
      <c r="AO286" s="23">
        <f t="shared" si="56"/>
        <v>1</v>
      </c>
      <c r="AP286" s="1">
        <f t="shared" si="57"/>
        <v>1</v>
      </c>
      <c r="AQ286" s="1">
        <f t="shared" si="58"/>
        <v>1</v>
      </c>
      <c r="AR286" s="1">
        <f t="shared" si="59"/>
        <v>1</v>
      </c>
      <c r="AS286" s="15">
        <f t="shared" si="60"/>
        <v>1</v>
      </c>
    </row>
    <row r="287" spans="1:45">
      <c r="A287" t="str">
        <f>'Model output'!A286</f>
        <v>TCGA-L6-A4EU</v>
      </c>
      <c r="B287" s="33">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0</v>
      </c>
      <c r="F287" t="str">
        <f t="shared" si="49"/>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output'!G286)),AND(ISNUMBER(SEARCH("2",'Model output'!G286)),NOT(ISNUMBER(SEARCH("1 of 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output'!H286="","negative",IF(OR(ISNUMBER(SEARCH("lymph node",'Model output'!H286)),ISNUMBER(SEARCH("gland",'Model output'!H286)),ISNUMBER(SEARCH("lobe",'Model output'!H286)),ISNUMBER(SEARCH("isthmus",'Model output'!H286)),ISNUMBER(SEARCH("mediastinum",'Model output'!H286)),ISNUMBER(SEARCH("Not mentioned",'Model output'!H286)), ISNUMBER(SEARCH("Not applicable",'Model output'!H286)), ISNUMBER(SEARCH("paratracheal",'Model output'!H286)),ISNUMBER(SEARCH("fibroadipose tissue",'Model output'!H286)),ISNUMBER(SEARCH("thyroid node",'Model output'!H286)),ISNUMBER(SEARCH("skeletal muscle",'Model output'!H286)),ISNUMBER(SEARCH("right",'Model output'!H286)),ISNUMBER(SEARCH("left",'Model output'!H286)),ISNUMBER(SEARCH("Not specified",'Model output'!H286))),"negative","positive"))</f>
        <v>negative</v>
      </c>
      <c r="I287">
        <f>IF(OR('Model output'!I286="",'Model output'!I286="Not answered",'Model output'!I286="Not mentioned"),"",IF(ISNUMBER('Model output'!I286),'Model output'!I286,1))</f>
        <v>33</v>
      </c>
      <c r="J287">
        <f>IF(OR('Model output'!J286="",'Model output'!J286="Not answered",'Model output'!J286="Not mentioned"),"",IF(AND(ISNUMBER('Model output'!J286),'Model output'!J286&lt;=I287),'Model output'!J286,IF(AND(ISNUMBER('Model output'!J286), 'Model output'!J286&gt;=DATE(2024,1,1)), MIN(DAY('Model output'!J286), MONTH('Model output'!J286), YEAR('Model output'!J286)), IF(ISNUMBER(SEARCH("0/",'Model output'!J286)),0,IF(ISNUMBER(SEARCH("/",'Model output'!J286)), VALUE(LEFT('Model output'!J286, SEARCH("/",'Model output'!J286)-1)),1)))))</f>
        <v>4</v>
      </c>
      <c r="K287" t="str" cm="1">
        <f t="array" ref="K287">IF(COUNT(FIND({0,1,2,3,4,5,6,7,8,9},'Model output'!K286))&gt;0,'Model output'!K286,"")</f>
        <v/>
      </c>
      <c r="L287" s="8" t="str">
        <f t="shared" si="62"/>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61"/>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 ""))</f>
        <v>Not mentioned</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7" t="str">
        <f>IF('Model output'!S286="","",'Model output'!S286)</f>
        <v>Present</v>
      </c>
      <c r="Y287" t="str">
        <f>IF(OR('Model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1" t="str">
        <f>IF(OR('Model output'!V286="", 'Model output'!V286="No", AND(ISERROR(SEARCH("Positive",'Model output'!V286)), ISNUMBER(SEARCH("Negative",'Model output'!V286))), AND(ISNUMBER(SEARCH("Uninvolved",'Model output'!V286)),NOT(ISNUMBER(SEARCH("margins involved",'Model output'!V286)))), ISNUMBER(SEARCH("not involved",'Model output'!V286)), ISNUMBER(SEARCH("None",'Model output'!V286)), ISNUMBER(SEARCH("Free",'Model output'!V286)), ISNUMBER(SEARCH("1 mm",'Model output'!V286)), ISNUMBER(SEARCH("0.1 CM",'Model output'!V286)), ISNUMBER(SEARCH("less than 0.2 mm",'Model output'!V286)), ISNUMBER(SEARCH("less than 0.5 mm",'Model output'!V286)), ISNUMBER(SEARCH("less than 1.0 mm",'Model output'!V286)), ISNUMBER(SEARCH("noted very close",'Model output'!V286)), ISNUMBER(SEARCH("abut",'Model output'!V286)), ISNUMBER(SEARCH("not mentioned",'Model output'!V286)), ISNUMBER(SEARCH("Cannot be assessed",'Model output'!V286)), ISNUMBER(SEARCH("Lymphocyte invasion - present",'Model output'!V286))), "negative", "positive")</f>
        <v>positive</v>
      </c>
      <c r="AE287" s="35"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6" t="str">
        <f t="shared" si="52"/>
        <v>3a</v>
      </c>
      <c r="AG287" s="36" t="str">
        <f t="shared" si="53"/>
        <v>1a</v>
      </c>
      <c r="AH287" s="36" t="str">
        <f t="shared" si="54"/>
        <v>0</v>
      </c>
      <c r="AI287" s="37" t="str">
        <f t="shared" si="55"/>
        <v>II</v>
      </c>
      <c r="AJ287" s="38" t="s">
        <v>707</v>
      </c>
      <c r="AK287" s="37" t="s">
        <v>939</v>
      </c>
      <c r="AL287" s="37" t="s">
        <v>615</v>
      </c>
      <c r="AM287" s="37" t="s">
        <v>944</v>
      </c>
      <c r="AN287" s="37" t="s">
        <v>942</v>
      </c>
      <c r="AO287" s="23">
        <f t="shared" si="56"/>
        <v>1</v>
      </c>
      <c r="AP287" s="1">
        <f t="shared" si="57"/>
        <v>0</v>
      </c>
      <c r="AQ287" s="1">
        <f t="shared" si="58"/>
        <v>1</v>
      </c>
      <c r="AR287" s="1">
        <f t="shared" si="59"/>
        <v>1</v>
      </c>
      <c r="AS287" s="15">
        <f t="shared" si="60"/>
        <v>1</v>
      </c>
    </row>
    <row r="288" spans="1:45">
      <c r="A288" t="str">
        <f>'Model output'!A287</f>
        <v>TCGA-MK-A4N6</v>
      </c>
      <c r="B288" s="33">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49"/>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output'!G287)),AND(ISNUMBER(SEARCH("2",'Model output'!G287)),NOT(ISNUMBER(SEARCH("1 of 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
      </c>
      <c r="H288" t="str">
        <f>IF('Model output'!H287="","negative",IF(OR(ISNUMBER(SEARCH("lymph node",'Model output'!H287)),ISNUMBER(SEARCH("gland",'Model output'!H287)),ISNUMBER(SEARCH("lobe",'Model output'!H287)),ISNUMBER(SEARCH("isthmus",'Model output'!H287)),ISNUMBER(SEARCH("mediastinum",'Model output'!H287)),ISNUMBER(SEARCH("Not mentioned",'Model output'!H287)), ISNUMBER(SEARCH("Not applicable",'Model output'!H287)), ISNUMBER(SEARCH("paratracheal",'Model output'!H287)),ISNUMBER(SEARCH("fibroadipose tissue",'Model output'!H287)),ISNUMBER(SEARCH("thyroid node",'Model output'!H287)),ISNUMBER(SEARCH("skeletal muscle",'Model output'!H287)),ISNUMBER(SEARCH("right",'Model output'!H287)),ISNUMBER(SEARCH("left",'Model output'!H287)),ISNUMBER(SEARCH("Not specified",'Model output'!H287))),"negative","positive"))</f>
        <v>negative</v>
      </c>
      <c r="I288">
        <f>IF(OR('Model output'!I287="",'Model output'!I287="Not answered",'Model output'!I287="Not mentioned"),"",IF(ISNUMBER('Model output'!I287),'Model output'!I287,1))</f>
        <v>77</v>
      </c>
      <c r="J288">
        <f>IF(OR('Model output'!J287="",'Model output'!J287="Not answered",'Model output'!J287="Not mentioned"),"",IF(AND(ISNUMBER('Model output'!J287),'Model output'!J287&lt;=I288),'Model output'!J287,IF(AND(ISNUMBER('Model output'!J287), 'Model output'!J287&gt;=DATE(2024,1,1)), MIN(DAY('Model output'!J287), MONTH('Model output'!J287), YEAR('Model output'!J287)), IF(ISNUMBER(SEARCH("0/",'Model output'!J287)),0,IF(ISNUMBER(SEARCH("/",'Model output'!J287)), VALUE(LEFT('Model output'!J287, SEARCH("/",'Model output'!J287)-1)),1)))))</f>
        <v>40</v>
      </c>
      <c r="K288" t="str" cm="1">
        <f t="array" ref="K288">IF(COUNT(FIND({0,1,2,3,4,5,6,7,8,9},'Model output'!K287))&gt;0,'Model output'!K287,"")</f>
        <v/>
      </c>
      <c r="L288" s="8" t="str">
        <f t="shared" si="62"/>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 carcinoma</v>
      </c>
      <c r="O288" t="str">
        <f>IF('Model output'!M287="","",'Model output'!M287)</f>
        <v>Classical type</v>
      </c>
      <c r="P288" t="str">
        <f>IF('Model output'!N287="","",'Model output'!N287)</f>
        <v>8.2 cm</v>
      </c>
      <c r="Q288" t="str">
        <f t="shared" si="61"/>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12</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 ""))</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7"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1" t="str">
        <f>IF(OR('Model output'!V287="", 'Model output'!V287="No", AND(ISERROR(SEARCH("Positive",'Model output'!V287)), ISNUMBER(SEARCH("Negative",'Model output'!V287))), AND(ISNUMBER(SEARCH("Uninvolved",'Model output'!V287)),NOT(ISNUMBER(SEARCH("margins involved",'Model output'!V287)))), ISNUMBER(SEARCH("not involved",'Model output'!V287)), ISNUMBER(SEARCH("None",'Model output'!V287)), ISNUMBER(SEARCH("Free",'Model output'!V287)), ISNUMBER(SEARCH("1 mm",'Model output'!V287)), ISNUMBER(SEARCH("0.1 CM",'Model output'!V287)), ISNUMBER(SEARCH("less than 0.2 mm",'Model output'!V287)), ISNUMBER(SEARCH("less than 0.5 mm",'Model output'!V287)), ISNUMBER(SEARCH("less than 1.0 mm",'Model output'!V287)), ISNUMBER(SEARCH("noted very close",'Model output'!V287)), ISNUMBER(SEARCH("abut",'Model output'!V287)), ISNUMBER(SEARCH("not mentioned",'Model output'!V287)), ISNUMBER(SEARCH("Cannot be assessed",'Model output'!V287)), ISNUMBER(SEARCH("Lymphocyte invasion - present",'Model output'!V287))), "negative", "positive")</f>
        <v>negative</v>
      </c>
      <c r="AE288" s="35"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6" t="str">
        <f t="shared" si="52"/>
        <v>3a</v>
      </c>
      <c r="AG288" s="36" t="str">
        <f t="shared" si="53"/>
        <v>1a</v>
      </c>
      <c r="AH288" s="36" t="str">
        <f t="shared" si="54"/>
        <v>0</v>
      </c>
      <c r="AI288" s="37" t="str">
        <f t="shared" si="55"/>
        <v>I</v>
      </c>
      <c r="AJ288" s="38" t="s">
        <v>710</v>
      </c>
      <c r="AK288" s="37" t="s">
        <v>945</v>
      </c>
      <c r="AL288" s="37" t="s">
        <v>940</v>
      </c>
      <c r="AM288" s="37" t="s">
        <v>944</v>
      </c>
      <c r="AN288" s="37" t="s">
        <v>64</v>
      </c>
      <c r="AO288" s="23">
        <f t="shared" ca="1" si="56"/>
        <v>1</v>
      </c>
      <c r="AP288" s="1">
        <f t="shared" si="57"/>
        <v>1</v>
      </c>
      <c r="AQ288" s="1">
        <f t="shared" si="58"/>
        <v>0</v>
      </c>
      <c r="AR288" s="1">
        <f t="shared" si="59"/>
        <v>1</v>
      </c>
      <c r="AS288" s="15">
        <f t="shared" si="60"/>
        <v>1</v>
      </c>
    </row>
    <row r="289" spans="1:45">
      <c r="A289" t="str">
        <f>'Model output'!A288</f>
        <v>TCGA-MK-A4N7</v>
      </c>
      <c r="B289" s="33">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63">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output'!G288)),AND(ISNUMBER(SEARCH("2",'Model output'!G288)),NOT(ISNUMBER(SEARCH("1 of 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output'!H288="","negative",IF(OR(ISNUMBER(SEARCH("lymph node",'Model output'!H288)),ISNUMBER(SEARCH("gland",'Model output'!H288)),ISNUMBER(SEARCH("lobe",'Model output'!H288)),ISNUMBER(SEARCH("isthmus",'Model output'!H288)),ISNUMBER(SEARCH("mediastinum",'Model output'!H288)),ISNUMBER(SEARCH("Not mentioned",'Model output'!H288)), ISNUMBER(SEARCH("Not applicable",'Model output'!H288)), ISNUMBER(SEARCH("paratracheal",'Model output'!H288)),ISNUMBER(SEARCH("fibroadipose tissue",'Model output'!H288)),ISNUMBER(SEARCH("thyroid node",'Model output'!H288)),ISNUMBER(SEARCH("skeletal muscle",'Model output'!H288)),ISNUMBER(SEARCH("right",'Model output'!H288)),ISNUMBER(SEARCH("left",'Model output'!H288)),ISNUMBER(SEARCH("Not specified",'Model output'!H288))),"negative","positive"))</f>
        <v>negative</v>
      </c>
      <c r="I289">
        <f>IF(OR('Model output'!I288="",'Model output'!I288="Not answered",'Model output'!I288="Not mentioned"),"",IF(ISNUMBER('Model output'!I288),'Model output'!I288,1))</f>
        <v>2</v>
      </c>
      <c r="J289">
        <f>IF(OR('Model output'!J288="",'Model output'!J288="Not answered",'Model output'!J288="Not mentioned"),"",IF(AND(ISNUMBER('Model output'!J288),'Model output'!J288&lt;=I289),'Model output'!J288,IF(AND(ISNUMBER('Model output'!J288), 'Model output'!J288&gt;=DATE(2024,1,1)), MIN(DAY('Model output'!J288), MONTH('Model output'!J288), YEAR('Model output'!J288)), IF(ISNUMBER(SEARCH("0/",'Model output'!J288)),0,IF(ISNUMBER(SEARCH("/",'Model output'!J288)), VALUE(LEFT('Model output'!J288, SEARCH("/",'Model output'!J288)-1)),1)))))</f>
        <v>0</v>
      </c>
      <c r="K289" t="str" cm="1">
        <f t="array" ref="K289">IF(COUNT(FIND({0,1,2,3,4,5,6,7,8,9},'Model output'!K288))&gt;0,'Model output'!K288,"")</f>
        <v/>
      </c>
      <c r="L289" s="8" t="str">
        <f t="shared" si="62"/>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 VARIANT</v>
      </c>
      <c r="P289" t="str">
        <f>IF('Model output'!N288="","",'Model output'!N288)</f>
        <v>2.5 CM</v>
      </c>
      <c r="Q289" t="str">
        <f t="shared" si="61"/>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 ""))</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7"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1" t="str">
        <f>IF(OR('Model output'!V288="", 'Model output'!V288="No", AND(ISERROR(SEARCH("Positive",'Model output'!V288)), ISNUMBER(SEARCH("Negative",'Model output'!V288))), AND(ISNUMBER(SEARCH("Uninvolved",'Model output'!V288)),NOT(ISNUMBER(SEARCH("margins involved",'Model output'!V288)))), ISNUMBER(SEARCH("not involved",'Model output'!V288)), ISNUMBER(SEARCH("None",'Model output'!V288)), ISNUMBER(SEARCH("Free",'Model output'!V288)), ISNUMBER(SEARCH("1 mm",'Model output'!V288)), ISNUMBER(SEARCH("0.1 CM",'Model output'!V288)), ISNUMBER(SEARCH("less than 0.2 mm",'Model output'!V288)), ISNUMBER(SEARCH("less than 0.5 mm",'Model output'!V288)), ISNUMBER(SEARCH("less than 1.0 mm",'Model output'!V288)), ISNUMBER(SEARCH("noted very close",'Model output'!V288)), ISNUMBER(SEARCH("abut",'Model output'!V288)), ISNUMBER(SEARCH("not mentioned",'Model output'!V288)), ISNUMBER(SEARCH("Cannot be assessed",'Model output'!V288)), ISNUMBER(SEARCH("Lymphocyte invasion - present",'Model output'!V288))), "negative", "positive")</f>
        <v>negative</v>
      </c>
      <c r="AE289" s="35"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6" t="str">
        <f t="shared" si="52"/>
        <v>2</v>
      </c>
      <c r="AG289" s="36" t="str">
        <f t="shared" si="53"/>
        <v>0</v>
      </c>
      <c r="AH289" s="36" t="str">
        <f t="shared" si="54"/>
        <v>0</v>
      </c>
      <c r="AI289" s="37" t="str">
        <f t="shared" si="55"/>
        <v>I</v>
      </c>
      <c r="AJ289" s="38" t="s">
        <v>710</v>
      </c>
      <c r="AK289" s="37" t="s">
        <v>943</v>
      </c>
      <c r="AL289" s="37" t="s">
        <v>941</v>
      </c>
      <c r="AM289" s="37" t="s">
        <v>944</v>
      </c>
      <c r="AN289" s="37" t="s">
        <v>64</v>
      </c>
      <c r="AO289" s="23">
        <f t="shared" ca="1" si="56"/>
        <v>1</v>
      </c>
      <c r="AP289" s="1">
        <f t="shared" si="57"/>
        <v>1</v>
      </c>
      <c r="AQ289" s="1">
        <f t="shared" si="58"/>
        <v>1</v>
      </c>
      <c r="AR289" s="1">
        <f t="shared" si="59"/>
        <v>1</v>
      </c>
      <c r="AS289" s="15">
        <f t="shared" si="60"/>
        <v>1</v>
      </c>
    </row>
    <row r="290" spans="1:45">
      <c r="A290" t="str">
        <f>'Model output'!A289</f>
        <v>TCGA-MK-A4N9</v>
      </c>
      <c r="B290" s="33">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63"/>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output'!G289)),AND(ISNUMBER(SEARCH("2",'Model output'!G289)),NOT(ISNUMBER(SEARCH("1 of 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
      </c>
      <c r="H290" t="str">
        <f>IF('Model output'!H289="","negative",IF(OR(ISNUMBER(SEARCH("lymph node",'Model output'!H289)),ISNUMBER(SEARCH("gland",'Model output'!H289)),ISNUMBER(SEARCH("lobe",'Model output'!H289)),ISNUMBER(SEARCH("isthmus",'Model output'!H289)),ISNUMBER(SEARCH("mediastinum",'Model output'!H289)),ISNUMBER(SEARCH("Not mentioned",'Model output'!H289)), ISNUMBER(SEARCH("Not applicable",'Model output'!H289)), ISNUMBER(SEARCH("paratracheal",'Model output'!H289)),ISNUMBER(SEARCH("fibroadipose tissue",'Model output'!H289)),ISNUMBER(SEARCH("thyroid node",'Model output'!H289)),ISNUMBER(SEARCH("skeletal muscle",'Model output'!H289)),ISNUMBER(SEARCH("right",'Model output'!H289)),ISNUMBER(SEARCH("left",'Model output'!H289)),ISNUMBER(SEARCH("Not specified",'Model output'!H289))),"negative","positive"))</f>
        <v>negative</v>
      </c>
      <c r="I290">
        <f>IF(OR('Model output'!I289="",'Model output'!I289="Not answered",'Model output'!I289="Not mentioned"),"",IF(ISNUMBER('Model output'!I289),'Model output'!I289,1))</f>
        <v>3</v>
      </c>
      <c r="J290">
        <f>IF(OR('Model output'!J289="",'Model output'!J289="Not answered",'Model output'!J289="Not mentioned"),"",IF(AND(ISNUMBER('Model output'!J289),'Model output'!J289&lt;=I290),'Model output'!J289,IF(AND(ISNUMBER('Model output'!J289), 'Model output'!J289&gt;=DATE(2024,1,1)), MIN(DAY('Model output'!J289), MONTH('Model output'!J289), YEAR('Model output'!J289)), IF(ISNUMBER(SEARCH("0/",'Model output'!J289)),0,IF(ISNUMBER(SEARCH("/",'Model output'!J289)), VALUE(LEFT('Model output'!J289, SEARCH("/",'Model output'!J289)-1)),1)))))</f>
        <v>1</v>
      </c>
      <c r="K290" t="str" cm="1">
        <f t="array" ref="K290">IF(COUNT(FIND({0,1,2,3,4,5,6,7,8,9},'Model output'!K289))&gt;0,'Model output'!K289,"")</f>
        <v/>
      </c>
      <c r="L290" s="8" t="str">
        <f t="shared" si="62"/>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
      </c>
      <c r="P290" t="str">
        <f>IF('Model output'!N289="","",'Model output'!N289)</f>
        <v>2.1 cm</v>
      </c>
      <c r="Q290" t="str">
        <f t="shared" si="61"/>
        <v>2.1cm</v>
      </c>
      <c r="R290" cm="1">
        <f t="array" ref="R290">IF(Q290="","",IF(ISNUMBER(SEARCH("cm",Q290)),MAX(VALUE(SUBSTITUTE(_xlfn.FILTERXML("&lt;t&gt;&lt;s&gt;"&amp;SUBSTITUTE(Q290,",","&lt;/s&gt;&lt;s&gt;")&amp;"&lt;/s&gt;&lt;/t&gt;","//s"),"cm",""))),MAX(VALUE(SUBSTITUTE(_xlfn.FILTERXML("&lt;t&gt;&lt;s&gt;"&amp;SUBSTITUTE(Q290,",","&lt;/s&gt;&lt;s&gt;")&amp;"&lt;/s&gt;&lt;/t&gt;","//s"),"mm","")))/10))</f>
        <v>2.1</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 ""))</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7" t="str">
        <f>IF('Model output'!S289="","",'Model output'!S289)</f>
        <v>Present</v>
      </c>
      <c r="Y290" t="str">
        <f>IF(OR('Model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1" t="str">
        <f>IF(OR('Model output'!V289="", 'Model output'!V289="No", AND(ISERROR(SEARCH("Positive",'Model output'!V289)), ISNUMBER(SEARCH("Negative",'Model output'!V289))), AND(ISNUMBER(SEARCH("Uninvolved",'Model output'!V289)),NOT(ISNUMBER(SEARCH("margins involved",'Model output'!V289)))), ISNUMBER(SEARCH("not involved",'Model output'!V289)), ISNUMBER(SEARCH("None",'Model output'!V289)), ISNUMBER(SEARCH("Free",'Model output'!V289)), ISNUMBER(SEARCH("1 mm",'Model output'!V289)), ISNUMBER(SEARCH("0.1 CM",'Model output'!V289)), ISNUMBER(SEARCH("less than 0.2 mm",'Model output'!V289)), ISNUMBER(SEARCH("less than 0.5 mm",'Model output'!V289)), ISNUMBER(SEARCH("less than 1.0 mm",'Model output'!V289)), ISNUMBER(SEARCH("noted very close",'Model output'!V289)), ISNUMBER(SEARCH("abut",'Model output'!V289)), ISNUMBER(SEARCH("not mentioned",'Model output'!V289)), ISNUMBER(SEARCH("Cannot be assessed",'Model output'!V289)), ISNUMBER(SEARCH("Lymphocyte invasion - present",'Model output'!V289))), "negative", "positive")</f>
        <v>negative</v>
      </c>
      <c r="AE290" s="35"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6" t="str">
        <f t="shared" si="52"/>
        <v>2</v>
      </c>
      <c r="AG290" s="36" t="str">
        <f t="shared" si="53"/>
        <v>1a</v>
      </c>
      <c r="AH290" s="36" t="str">
        <f t="shared" si="54"/>
        <v>0</v>
      </c>
      <c r="AI290" s="37" t="str">
        <f t="shared" si="55"/>
        <v>I</v>
      </c>
      <c r="AJ290" s="38" t="s">
        <v>710</v>
      </c>
      <c r="AK290" s="37" t="s">
        <v>943</v>
      </c>
      <c r="AL290" s="37" t="s">
        <v>615</v>
      </c>
      <c r="AM290" s="37" t="s">
        <v>941</v>
      </c>
      <c r="AN290" s="37" t="s">
        <v>64</v>
      </c>
      <c r="AO290" s="23">
        <f t="shared" ca="1" si="56"/>
        <v>1</v>
      </c>
      <c r="AP290" s="1">
        <f t="shared" si="57"/>
        <v>1</v>
      </c>
      <c r="AQ290" s="1">
        <f t="shared" si="58"/>
        <v>1</v>
      </c>
      <c r="AR290" s="1">
        <f t="shared" si="59"/>
        <v>1</v>
      </c>
      <c r="AS290" s="15">
        <f t="shared" si="60"/>
        <v>1</v>
      </c>
    </row>
    <row r="291" spans="1:45">
      <c r="A291" s="19" t="str">
        <f>'Model output'!A290</f>
        <v>TCGA-MK-A84Z</v>
      </c>
      <c r="B291" s="34">
        <v>74</v>
      </c>
      <c r="C291" s="13"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3"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3"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9" t="str">
        <f t="shared" si="63"/>
        <v>positive</v>
      </c>
      <c r="G291" s="19"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output'!G290)),AND(ISNUMBER(SEARCH("2",'Model output'!G290)),NOT(ISNUMBER(SEARCH("1 of 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9" t="str">
        <f>IF('Model output'!H290="","negative",IF(OR(ISNUMBER(SEARCH("lymph node",'Model output'!H290)),ISNUMBER(SEARCH("gland",'Model output'!H290)),ISNUMBER(SEARCH("lobe",'Model output'!H290)),ISNUMBER(SEARCH("isthmus",'Model output'!H290)),ISNUMBER(SEARCH("mediastinum",'Model output'!H290)),ISNUMBER(SEARCH("Not mentioned",'Model output'!H290)), ISNUMBER(SEARCH("Not applicable",'Model output'!H290)), ISNUMBER(SEARCH("paratracheal",'Model output'!H290)),ISNUMBER(SEARCH("fibroadipose tissue",'Model output'!H290)),ISNUMBER(SEARCH("thyroid node",'Model output'!H290)),ISNUMBER(SEARCH("skeletal muscle",'Model output'!H290)),ISNUMBER(SEARCH("right",'Model output'!H290)),ISNUMBER(SEARCH("left",'Model output'!H290)),ISNUMBER(SEARCH("Not specified",'Model output'!H290))),"negative","positive"))</f>
        <v>negative</v>
      </c>
      <c r="I291" s="19" t="str">
        <f>IF(OR('Model output'!I290="",'Model output'!I290="Not answered",'Model output'!I290="Not mentioned"),"",IF(ISNUMBER('Model output'!I290),'Model output'!I290,1))</f>
        <v/>
      </c>
      <c r="J291" s="19">
        <f>IF(OR('Model output'!J290="",'Model output'!J290="Not answered",'Model output'!J290="Not mentioned"),"",IF(AND(ISNUMBER('Model output'!J290),'Model output'!J290&lt;=I291),'Model output'!J290,IF(AND(ISNUMBER('Model output'!J290), 'Model output'!J290&gt;=DATE(2024,1,1)), MIN(DAY('Model output'!J290), MONTH('Model output'!J290), YEAR('Model output'!J290)), IF(ISNUMBER(SEARCH("0/",'Model output'!J290)),0,IF(ISNUMBER(SEARCH("/",'Model output'!J290)), VALUE(LEFT('Model output'!J290, SEARCH("/",'Model output'!J290)-1)),1)))))</f>
        <v>1</v>
      </c>
      <c r="K291" s="19" t="str" cm="1">
        <f t="array" ref="K291">IF(COUNT(FIND({0,1,2,3,4,5,6,7,8,9},'Model output'!K290))&gt;0,'Model output'!K290,"")</f>
        <v/>
      </c>
      <c r="L291" s="20" t="str">
        <f t="shared" si="62"/>
        <v/>
      </c>
      <c r="M291" s="19" t="str" cm="1">
        <f t="array" ref="M291">IF(L291="","",IF(ISNUMBER(SEARCH("cm",L291)),MAX(VALUE(SUBSTITUTE(_xlfn.FILTERXML("&lt;t&gt;&lt;s&gt;"&amp;SUBSTITUTE(L291,",","&lt;/s&gt;&lt;s&gt;")&amp;"&lt;/s&gt;&lt;/t&gt;","//s"),"cm",""))),MAX(VALUE(SUBSTITUTE(_xlfn.FILTERXML("&lt;t&gt;&lt;s&gt;"&amp;SUBSTITUTE(L291,",","&lt;/s&gt;&lt;s&gt;")&amp;"&lt;/s&gt;&lt;/t&gt;","//s"),"mm","")))/10))</f>
        <v/>
      </c>
      <c r="N291" s="19" t="str">
        <f>IF('Model output'!L290="","",'Model output'!L290)</f>
        <v>Follicular variant of papillary</v>
      </c>
      <c r="O291" s="19" t="str">
        <f>IF('Model output'!M290="","",'Model output'!M290)</f>
        <v>Not mentioned</v>
      </c>
      <c r="P291" s="19" t="str">
        <f>IF('Model output'!N290="","",'Model output'!N290)</f>
        <v>1.5 x 2.2 x 5.0</v>
      </c>
      <c r="Q291" s="19" t="str">
        <f t="shared" si="61"/>
        <v>1.5,2.2,5.0</v>
      </c>
      <c r="R291" s="19" cm="1">
        <f t="array" ref="R291">IF(Q291="","",IF(ISNUMBER(SEARCH("cm",Q291)),MAX(VALUE(SUBSTITUTE(_xlfn.FILTERXML("&lt;t&gt;&lt;s&gt;"&amp;SUBSTITUTE(Q291,",","&lt;/s&gt;&lt;s&gt;")&amp;"&lt;/s&gt;&lt;/t&gt;","//s"),"cm",""))),MAX(VALUE(SUBSTITUTE(_xlfn.FILTERXML("&lt;t&gt;&lt;s&gt;"&amp;SUBSTITUTE(Q291,",","&lt;/s&gt;&lt;s&gt;")&amp;"&lt;/s&gt;&lt;/t&gt;","//s"),"mm","")))/10))</f>
        <v>0.5</v>
      </c>
      <c r="S291" s="19" t="str">
        <f>IF(OR('Model output'!P290="",ISNUMBER(SEARCH("Not identified", 'Model output'!P290)),ISNUMBER(SEARCH("Absent",'Model output'!P290)),AND(ISNUMBER(SEARCH("No",'Model output'!P290)),NOT(ISNUMBER(SEARCH("diagnostic",'Model output'!P290)))),ISNUMBER(SEARCH("Negative",'Model output'!P290))),"negative","positive")</f>
        <v>negative</v>
      </c>
      <c r="T291" s="19">
        <f>IF('Model output'!O290="","",'Model output'!O290)</f>
        <v>2</v>
      </c>
      <c r="U291" s="19"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 ""))</f>
        <v/>
      </c>
      <c r="V291" s="19"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9"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1" t="str">
        <f>IF('Model output'!S290="","",'Model output'!S290)</f>
        <v>Not identified</v>
      </c>
      <c r="Y291" s="19"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19"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9" t="str">
        <f>IF('Model output'!T290="","",IF('Model output'!T290="Not mentioned", "No", "Yes"))</f>
        <v/>
      </c>
      <c r="AB291" s="19" t="str">
        <f>IF(AA291&lt;&gt;"Yes","",IF(OR('Model output'!U290="",ISNUMBER(SEARCH("Not identified",'Model output'!U290))),"",'Model output'!U290))</f>
        <v/>
      </c>
      <c r="AC291" s="13" t="str">
        <f>IF(OR('Model output'!V290="", 'Model output'!V290="No", AND(ISERROR(SEARCH("Positive",'Model output'!V290)), ISNUMBER(SEARCH("Negative",'Model output'!V290))), AND(ISNUMBER(SEARCH("Uninvolved",'Model output'!V290)),NOT(ISNUMBER(SEARCH("margins involved",'Model output'!V290)))), ISNUMBER(SEARCH("not involved",'Model output'!V290)), ISNUMBER(SEARCH("None",'Model output'!V290)), ISNUMBER(SEARCH("Free",'Model output'!V290)), ISNUMBER(SEARCH("1 mm",'Model output'!V290)), ISNUMBER(SEARCH("0.1 CM",'Model output'!V290)), ISNUMBER(SEARCH("less than 0.2 mm",'Model output'!V290)), ISNUMBER(SEARCH("less than 0.5 mm",'Model output'!V290)), ISNUMBER(SEARCH("less than 1.0 mm",'Model output'!V290)), ISNUMBER(SEARCH("noted very close",'Model output'!V290)), ISNUMBER(SEARCH("abut",'Model output'!V290)), ISNUMBER(SEARCH("not mentioned",'Model output'!V290)), ISNUMBER(SEARCH("Cannot be assessed",'Model output'!V290)), ISNUMBER(SEARCH("Lymphocyte invasion - present",'Model output'!V290))), "negative", "positive")</f>
        <v>negative</v>
      </c>
      <c r="AD291" s="22"/>
      <c r="AE291" s="40"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41" t="str">
        <f t="shared" si="52"/>
        <v>1a</v>
      </c>
      <c r="AG291" s="41" t="str">
        <f t="shared" si="53"/>
        <v>1a</v>
      </c>
      <c r="AH291" s="41" t="str">
        <f t="shared" si="54"/>
        <v>0</v>
      </c>
      <c r="AI291" s="42" t="str">
        <f t="shared" si="55"/>
        <v>II</v>
      </c>
      <c r="AJ291" s="43" t="s">
        <v>709</v>
      </c>
      <c r="AK291" s="44" t="s">
        <v>945</v>
      </c>
      <c r="AL291" s="44" t="s">
        <v>944</v>
      </c>
      <c r="AM291" s="44" t="s">
        <v>944</v>
      </c>
      <c r="AN291" s="44" t="s">
        <v>942</v>
      </c>
      <c r="AO291" s="26">
        <f t="shared" ca="1" si="56"/>
        <v>1</v>
      </c>
      <c r="AP291" s="13">
        <f t="shared" si="57"/>
        <v>0</v>
      </c>
      <c r="AQ291" s="13">
        <f t="shared" si="58"/>
        <v>0</v>
      </c>
      <c r="AR291" s="13">
        <f t="shared" si="59"/>
        <v>1</v>
      </c>
      <c r="AS291" s="16">
        <f t="shared" si="60"/>
        <v>1</v>
      </c>
    </row>
    <row r="294" spans="1:45">
      <c r="AN294" s="24"/>
      <c r="AO294" s="25"/>
      <c r="AP294" s="25"/>
      <c r="AQ294" s="25"/>
      <c r="AR294" s="25"/>
      <c r="AS294" s="25"/>
    </row>
    <row r="295" spans="1:45">
      <c r="AO295" s="25"/>
      <c r="AS295" s="9"/>
    </row>
    <row r="296" spans="1:45">
      <c r="AS296" s="9"/>
    </row>
    <row r="297" spans="1:45">
      <c r="AS297" s="9"/>
    </row>
    <row r="298" spans="1:45">
      <c r="AS298" s="9"/>
    </row>
    <row r="299" spans="1:45">
      <c r="AS299" s="9"/>
    </row>
  </sheetData>
  <mergeCells count="4">
    <mergeCell ref="AE1:AI1"/>
    <mergeCell ref="A1:AC1"/>
    <mergeCell ref="AJ1:AN1"/>
    <mergeCell ref="AO1:AS1"/>
  </mergeCells>
  <conditionalFormatting sqref="AH1">
    <cfRule type="containsText" dxfId="0" priority="1" operator="containsText" text="x">
      <formula>NOT(ISERROR(SEARCH("x",AH1)))</formula>
    </cfRule>
  </conditionalFormatting>
  <pageMargins left="0.7" right="0.7" top="0.75" bottom="0.75" header="0.3" footer="0.3"/>
  <pageSetup orientation="portrait" r:id="rId1"/>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68</v>
      </c>
      <c r="B1" t="s">
        <v>69</v>
      </c>
      <c r="C1" t="s">
        <v>70</v>
      </c>
      <c r="D1" t="s">
        <v>71</v>
      </c>
      <c r="E1" t="s">
        <v>72</v>
      </c>
      <c r="F1" t="s">
        <v>73</v>
      </c>
      <c r="G1" t="s">
        <v>74</v>
      </c>
      <c r="H1" t="s">
        <v>75</v>
      </c>
      <c r="I1" t="s">
        <v>76</v>
      </c>
      <c r="J1" t="s">
        <v>77</v>
      </c>
      <c r="K1" t="s">
        <v>78</v>
      </c>
      <c r="L1" t="s">
        <v>79</v>
      </c>
      <c r="M1" t="s">
        <v>80</v>
      </c>
      <c r="N1" t="s">
        <v>81</v>
      </c>
      <c r="O1" t="s">
        <v>82</v>
      </c>
      <c r="P1" t="s">
        <v>83</v>
      </c>
      <c r="Q1" t="s">
        <v>84</v>
      </c>
      <c r="R1" t="s">
        <v>85</v>
      </c>
      <c r="S1" t="s">
        <v>86</v>
      </c>
      <c r="T1" t="s">
        <v>87</v>
      </c>
      <c r="U1" t="s">
        <v>88</v>
      </c>
      <c r="V1" t="s">
        <v>89</v>
      </c>
    </row>
    <row r="2" spans="1:22">
      <c r="A2" t="s">
        <v>13</v>
      </c>
      <c r="B2" t="s">
        <v>120</v>
      </c>
      <c r="D2" t="s">
        <v>16</v>
      </c>
      <c r="E2" t="s">
        <v>15</v>
      </c>
      <c r="G2" t="s">
        <v>681</v>
      </c>
      <c r="H2" t="s">
        <v>120</v>
      </c>
      <c r="I2">
        <v>13</v>
      </c>
      <c r="J2">
        <v>1</v>
      </c>
      <c r="K2" t="s">
        <v>90</v>
      </c>
      <c r="L2" t="s">
        <v>17</v>
      </c>
      <c r="N2" t="s">
        <v>92</v>
      </c>
      <c r="O2">
        <v>1</v>
      </c>
      <c r="P2" t="s">
        <v>18</v>
      </c>
      <c r="R2" t="s">
        <v>30</v>
      </c>
      <c r="S2" t="s">
        <v>93</v>
      </c>
      <c r="V2" t="s">
        <v>19</v>
      </c>
    </row>
    <row r="3" spans="1:22">
      <c r="A3" t="s">
        <v>297</v>
      </c>
      <c r="D3" t="s">
        <v>34</v>
      </c>
      <c r="E3" t="s">
        <v>22</v>
      </c>
      <c r="F3" t="s">
        <v>21</v>
      </c>
      <c r="I3">
        <v>6</v>
      </c>
      <c r="J3">
        <v>0</v>
      </c>
      <c r="L3" t="s">
        <v>17</v>
      </c>
      <c r="M3" t="s">
        <v>112</v>
      </c>
      <c r="N3" t="s">
        <v>98</v>
      </c>
      <c r="O3">
        <v>2</v>
      </c>
      <c r="P3" t="s">
        <v>30</v>
      </c>
      <c r="Q3" t="s">
        <v>120</v>
      </c>
      <c r="R3" t="s">
        <v>30</v>
      </c>
      <c r="S3" t="s">
        <v>30</v>
      </c>
      <c r="V3" t="s">
        <v>182</v>
      </c>
    </row>
    <row r="4" spans="1:22">
      <c r="A4" t="s">
        <v>298</v>
      </c>
      <c r="D4" t="s">
        <v>23</v>
      </c>
      <c r="E4" t="s">
        <v>22</v>
      </c>
      <c r="F4" t="s">
        <v>21</v>
      </c>
      <c r="I4">
        <v>2</v>
      </c>
      <c r="J4">
        <v>0</v>
      </c>
      <c r="L4" t="s">
        <v>41</v>
      </c>
      <c r="N4" t="s">
        <v>113</v>
      </c>
      <c r="O4">
        <v>2</v>
      </c>
      <c r="P4" t="s">
        <v>25</v>
      </c>
      <c r="R4" t="s">
        <v>121</v>
      </c>
      <c r="S4" t="s">
        <v>25</v>
      </c>
      <c r="V4" t="s">
        <v>26</v>
      </c>
    </row>
    <row r="5" spans="1:22">
      <c r="A5" t="s">
        <v>299</v>
      </c>
      <c r="B5" t="s">
        <v>120</v>
      </c>
      <c r="D5" t="s">
        <v>39</v>
      </c>
      <c r="E5" t="s">
        <v>97</v>
      </c>
      <c r="F5" t="s">
        <v>21</v>
      </c>
      <c r="I5" t="s">
        <v>120</v>
      </c>
      <c r="J5" t="s">
        <v>120</v>
      </c>
      <c r="L5" t="s">
        <v>17</v>
      </c>
      <c r="M5" t="s">
        <v>185</v>
      </c>
      <c r="N5" t="s">
        <v>90</v>
      </c>
      <c r="O5">
        <v>1</v>
      </c>
      <c r="P5" t="s">
        <v>25</v>
      </c>
      <c r="R5" t="s">
        <v>38</v>
      </c>
      <c r="S5" t="s">
        <v>25</v>
      </c>
      <c r="T5" t="s">
        <v>724</v>
      </c>
      <c r="U5" t="s">
        <v>38</v>
      </c>
      <c r="V5" t="s">
        <v>26</v>
      </c>
    </row>
    <row r="6" spans="1:22">
      <c r="A6" t="s">
        <v>300</v>
      </c>
      <c r="D6" t="s">
        <v>94</v>
      </c>
      <c r="E6" t="s">
        <v>104</v>
      </c>
      <c r="F6" t="s">
        <v>121</v>
      </c>
      <c r="I6">
        <v>5</v>
      </c>
      <c r="J6">
        <v>1</v>
      </c>
      <c r="L6" t="s">
        <v>17</v>
      </c>
      <c r="M6" t="s">
        <v>112</v>
      </c>
      <c r="N6" t="s">
        <v>131</v>
      </c>
      <c r="O6">
        <v>1</v>
      </c>
      <c r="P6" t="s">
        <v>38</v>
      </c>
      <c r="R6" t="s">
        <v>38</v>
      </c>
      <c r="S6" t="s">
        <v>38</v>
      </c>
      <c r="T6" t="s">
        <v>725</v>
      </c>
      <c r="U6" t="s">
        <v>725</v>
      </c>
      <c r="V6" t="s">
        <v>26</v>
      </c>
    </row>
    <row r="7" spans="1:22">
      <c r="A7" t="s">
        <v>301</v>
      </c>
      <c r="D7" t="s">
        <v>94</v>
      </c>
      <c r="E7" t="s">
        <v>104</v>
      </c>
      <c r="I7">
        <v>8</v>
      </c>
      <c r="J7">
        <v>1</v>
      </c>
      <c r="L7" t="s">
        <v>111</v>
      </c>
      <c r="N7" t="s">
        <v>109</v>
      </c>
      <c r="O7">
        <v>2</v>
      </c>
      <c r="P7" t="s">
        <v>30</v>
      </c>
      <c r="R7" t="s">
        <v>30</v>
      </c>
      <c r="S7" t="s">
        <v>38</v>
      </c>
      <c r="T7" t="s">
        <v>724</v>
      </c>
      <c r="U7" t="s">
        <v>44</v>
      </c>
      <c r="V7" t="s">
        <v>182</v>
      </c>
    </row>
    <row r="8" spans="1:22">
      <c r="A8" t="s">
        <v>302</v>
      </c>
      <c r="D8" t="s">
        <v>115</v>
      </c>
      <c r="E8" t="s">
        <v>100</v>
      </c>
      <c r="F8" t="s">
        <v>121</v>
      </c>
      <c r="I8">
        <v>4</v>
      </c>
      <c r="J8">
        <v>1</v>
      </c>
      <c r="L8" t="s">
        <v>111</v>
      </c>
      <c r="N8" t="s">
        <v>190</v>
      </c>
      <c r="O8">
        <v>2</v>
      </c>
      <c r="P8" t="s">
        <v>38</v>
      </c>
      <c r="R8" t="s">
        <v>38</v>
      </c>
      <c r="S8" t="s">
        <v>38</v>
      </c>
      <c r="T8" t="s">
        <v>711</v>
      </c>
      <c r="U8" t="s">
        <v>711</v>
      </c>
      <c r="V8" t="s">
        <v>726</v>
      </c>
    </row>
    <row r="9" spans="1:22">
      <c r="A9" t="s">
        <v>303</v>
      </c>
      <c r="D9" t="s">
        <v>103</v>
      </c>
      <c r="E9" t="s">
        <v>146</v>
      </c>
      <c r="F9" t="s">
        <v>121</v>
      </c>
      <c r="I9">
        <v>37</v>
      </c>
      <c r="J9">
        <v>3</v>
      </c>
      <c r="L9" t="s">
        <v>17</v>
      </c>
      <c r="M9" t="s">
        <v>682</v>
      </c>
      <c r="N9" t="s">
        <v>179</v>
      </c>
      <c r="O9">
        <v>3</v>
      </c>
      <c r="P9" t="s">
        <v>30</v>
      </c>
      <c r="R9" t="s">
        <v>30</v>
      </c>
      <c r="S9" t="s">
        <v>30</v>
      </c>
      <c r="T9" t="s">
        <v>96</v>
      </c>
      <c r="U9" t="s">
        <v>208</v>
      </c>
      <c r="V9" t="s">
        <v>182</v>
      </c>
    </row>
    <row r="10" spans="1:22">
      <c r="A10" t="s">
        <v>304</v>
      </c>
      <c r="D10" t="s">
        <v>43</v>
      </c>
      <c r="E10" t="s">
        <v>22</v>
      </c>
      <c r="I10">
        <v>3</v>
      </c>
      <c r="J10">
        <v>0</v>
      </c>
      <c r="L10" t="s">
        <v>17</v>
      </c>
      <c r="M10" t="s">
        <v>727</v>
      </c>
      <c r="N10" t="s">
        <v>135</v>
      </c>
      <c r="O10">
        <v>1</v>
      </c>
      <c r="P10" t="s">
        <v>30</v>
      </c>
      <c r="R10" t="s">
        <v>30</v>
      </c>
      <c r="S10" t="s">
        <v>38</v>
      </c>
      <c r="V10" t="s">
        <v>26</v>
      </c>
    </row>
    <row r="11" spans="1:22">
      <c r="A11" t="s">
        <v>305</v>
      </c>
      <c r="D11" t="s">
        <v>34</v>
      </c>
      <c r="E11" t="s">
        <v>97</v>
      </c>
      <c r="I11" t="s">
        <v>120</v>
      </c>
      <c r="J11" t="s">
        <v>120</v>
      </c>
      <c r="L11" t="s">
        <v>17</v>
      </c>
      <c r="M11" t="s">
        <v>728</v>
      </c>
      <c r="N11" t="s">
        <v>198</v>
      </c>
      <c r="O11">
        <v>1</v>
      </c>
      <c r="S11" t="s">
        <v>120</v>
      </c>
      <c r="T11" t="s">
        <v>729</v>
      </c>
    </row>
    <row r="12" spans="1:22">
      <c r="A12" t="s">
        <v>306</v>
      </c>
      <c r="D12" t="s">
        <v>115</v>
      </c>
      <c r="E12" t="s">
        <v>100</v>
      </c>
      <c r="F12" t="s">
        <v>121</v>
      </c>
      <c r="I12">
        <v>20</v>
      </c>
      <c r="J12">
        <v>0</v>
      </c>
      <c r="L12" t="s">
        <v>17</v>
      </c>
      <c r="M12" t="s">
        <v>730</v>
      </c>
      <c r="N12" t="s">
        <v>116</v>
      </c>
      <c r="O12">
        <v>1</v>
      </c>
      <c r="P12" t="s">
        <v>30</v>
      </c>
      <c r="R12" t="s">
        <v>38</v>
      </c>
      <c r="S12" t="s">
        <v>38</v>
      </c>
      <c r="V12" t="s">
        <v>26</v>
      </c>
    </row>
    <row r="13" spans="1:22">
      <c r="A13" t="s">
        <v>307</v>
      </c>
      <c r="D13" t="s">
        <v>94</v>
      </c>
      <c r="E13" t="s">
        <v>107</v>
      </c>
      <c r="I13">
        <v>0</v>
      </c>
      <c r="J13">
        <v>0</v>
      </c>
      <c r="L13" t="s">
        <v>17</v>
      </c>
      <c r="M13" t="s">
        <v>731</v>
      </c>
      <c r="N13" t="s">
        <v>199</v>
      </c>
      <c r="O13">
        <v>2</v>
      </c>
      <c r="P13" t="s">
        <v>18</v>
      </c>
      <c r="R13" t="s">
        <v>38</v>
      </c>
      <c r="S13" t="s">
        <v>38</v>
      </c>
      <c r="T13" t="s">
        <v>732</v>
      </c>
      <c r="V13" t="s">
        <v>26</v>
      </c>
    </row>
    <row r="14" spans="1:22">
      <c r="A14" t="s">
        <v>308</v>
      </c>
      <c r="D14" t="s">
        <v>43</v>
      </c>
      <c r="E14" t="s">
        <v>33</v>
      </c>
      <c r="F14" t="s">
        <v>121</v>
      </c>
      <c r="I14">
        <v>9</v>
      </c>
      <c r="J14">
        <v>3</v>
      </c>
      <c r="K14" t="s">
        <v>583</v>
      </c>
      <c r="L14" t="s">
        <v>17</v>
      </c>
      <c r="N14" t="s">
        <v>102</v>
      </c>
      <c r="O14">
        <v>2</v>
      </c>
      <c r="P14" t="s">
        <v>18</v>
      </c>
      <c r="R14" t="s">
        <v>38</v>
      </c>
      <c r="S14" t="s">
        <v>38</v>
      </c>
      <c r="V14" t="s">
        <v>26</v>
      </c>
    </row>
    <row r="15" spans="1:22">
      <c r="A15" t="s">
        <v>309</v>
      </c>
      <c r="D15" t="s">
        <v>103</v>
      </c>
      <c r="E15" t="s">
        <v>100</v>
      </c>
      <c r="I15">
        <v>0</v>
      </c>
      <c r="J15">
        <v>0</v>
      </c>
      <c r="L15" t="s">
        <v>91</v>
      </c>
      <c r="M15" t="s">
        <v>708</v>
      </c>
      <c r="N15" t="s">
        <v>200</v>
      </c>
      <c r="O15">
        <v>2</v>
      </c>
      <c r="P15" t="s">
        <v>38</v>
      </c>
      <c r="R15" t="s">
        <v>38</v>
      </c>
      <c r="S15" t="s">
        <v>38</v>
      </c>
      <c r="V15" t="s">
        <v>26</v>
      </c>
    </row>
    <row r="16" spans="1:22">
      <c r="A16" t="s">
        <v>310</v>
      </c>
      <c r="D16" t="s">
        <v>103</v>
      </c>
      <c r="E16" t="s">
        <v>104</v>
      </c>
      <c r="F16" t="s">
        <v>121</v>
      </c>
      <c r="I16">
        <v>6</v>
      </c>
      <c r="J16">
        <v>2</v>
      </c>
      <c r="L16" t="s">
        <v>91</v>
      </c>
      <c r="M16" t="s">
        <v>112</v>
      </c>
      <c r="N16" t="s">
        <v>134</v>
      </c>
      <c r="O16">
        <v>2</v>
      </c>
      <c r="P16" t="s">
        <v>30</v>
      </c>
      <c r="R16" t="s">
        <v>38</v>
      </c>
      <c r="S16" t="s">
        <v>30</v>
      </c>
      <c r="V16" t="s">
        <v>26</v>
      </c>
    </row>
    <row r="17" spans="1:22">
      <c r="A17" t="s">
        <v>311</v>
      </c>
      <c r="D17" t="s">
        <v>103</v>
      </c>
      <c r="E17" t="s">
        <v>104</v>
      </c>
      <c r="I17">
        <v>16</v>
      </c>
      <c r="J17">
        <v>1</v>
      </c>
      <c r="L17" t="s">
        <v>17</v>
      </c>
      <c r="N17" t="s">
        <v>139</v>
      </c>
      <c r="O17">
        <v>3</v>
      </c>
      <c r="P17" t="s">
        <v>38</v>
      </c>
      <c r="S17" t="s">
        <v>30</v>
      </c>
      <c r="T17" t="s">
        <v>733</v>
      </c>
      <c r="V17" t="s">
        <v>26</v>
      </c>
    </row>
    <row r="18" spans="1:22">
      <c r="A18" t="s">
        <v>312</v>
      </c>
      <c r="D18" t="s">
        <v>103</v>
      </c>
      <c r="E18" t="s">
        <v>104</v>
      </c>
      <c r="F18" t="s">
        <v>21</v>
      </c>
      <c r="I18">
        <v>3</v>
      </c>
      <c r="J18">
        <v>3</v>
      </c>
      <c r="L18" t="s">
        <v>17</v>
      </c>
      <c r="M18" t="s">
        <v>734</v>
      </c>
      <c r="N18" t="s">
        <v>200</v>
      </c>
      <c r="O18">
        <v>1</v>
      </c>
      <c r="P18" t="s">
        <v>30</v>
      </c>
      <c r="Q18" t="s">
        <v>735</v>
      </c>
      <c r="R18" t="s">
        <v>736</v>
      </c>
      <c r="S18" t="s">
        <v>30</v>
      </c>
      <c r="T18" t="s">
        <v>737</v>
      </c>
      <c r="U18" t="s">
        <v>737</v>
      </c>
      <c r="V18" t="s">
        <v>738</v>
      </c>
    </row>
    <row r="19" spans="1:22">
      <c r="A19" t="s">
        <v>313</v>
      </c>
      <c r="D19" t="s">
        <v>39</v>
      </c>
      <c r="E19" t="s">
        <v>22</v>
      </c>
      <c r="F19" t="s">
        <v>21</v>
      </c>
      <c r="I19">
        <v>9</v>
      </c>
      <c r="J19">
        <v>0</v>
      </c>
      <c r="L19" t="s">
        <v>17</v>
      </c>
      <c r="M19" t="s">
        <v>739</v>
      </c>
      <c r="N19" t="s">
        <v>116</v>
      </c>
      <c r="O19">
        <v>2</v>
      </c>
      <c r="P19" t="s">
        <v>25</v>
      </c>
      <c r="R19" t="s">
        <v>38</v>
      </c>
      <c r="S19" t="s">
        <v>25</v>
      </c>
      <c r="V19" t="s">
        <v>26</v>
      </c>
    </row>
    <row r="20" spans="1:22">
      <c r="A20" t="s">
        <v>314</v>
      </c>
      <c r="D20" t="s">
        <v>103</v>
      </c>
      <c r="E20" t="s">
        <v>107</v>
      </c>
      <c r="F20" t="s">
        <v>121</v>
      </c>
      <c r="L20" t="s">
        <v>17</v>
      </c>
      <c r="N20" t="s">
        <v>201</v>
      </c>
      <c r="O20">
        <v>2</v>
      </c>
      <c r="P20" t="s">
        <v>30</v>
      </c>
      <c r="R20" t="s">
        <v>609</v>
      </c>
      <c r="S20" t="s">
        <v>38</v>
      </c>
      <c r="T20" t="s">
        <v>740</v>
      </c>
      <c r="U20" t="s">
        <v>38</v>
      </c>
      <c r="V20" t="s">
        <v>26</v>
      </c>
    </row>
    <row r="21" spans="1:22">
      <c r="A21" t="s">
        <v>315</v>
      </c>
      <c r="B21" t="s">
        <v>120</v>
      </c>
      <c r="D21" t="s">
        <v>115</v>
      </c>
      <c r="E21" t="s">
        <v>100</v>
      </c>
      <c r="F21" t="s">
        <v>121</v>
      </c>
      <c r="I21">
        <v>2</v>
      </c>
      <c r="J21">
        <v>0</v>
      </c>
      <c r="L21" t="s">
        <v>17</v>
      </c>
      <c r="N21" t="s">
        <v>190</v>
      </c>
      <c r="O21">
        <v>2</v>
      </c>
      <c r="P21" t="s">
        <v>30</v>
      </c>
      <c r="S21" t="s">
        <v>38</v>
      </c>
      <c r="T21" t="s">
        <v>741</v>
      </c>
      <c r="U21" t="s">
        <v>741</v>
      </c>
      <c r="V21" t="s">
        <v>726</v>
      </c>
    </row>
    <row r="22" spans="1:22">
      <c r="A22" t="s">
        <v>316</v>
      </c>
      <c r="D22" t="s">
        <v>94</v>
      </c>
      <c r="E22" t="s">
        <v>100</v>
      </c>
      <c r="I22">
        <v>11</v>
      </c>
      <c r="J22">
        <v>0</v>
      </c>
      <c r="L22" t="s">
        <v>111</v>
      </c>
      <c r="M22" t="s">
        <v>742</v>
      </c>
      <c r="N22" t="s">
        <v>109</v>
      </c>
      <c r="O22">
        <v>1</v>
      </c>
      <c r="P22" t="s">
        <v>38</v>
      </c>
      <c r="R22" t="s">
        <v>25</v>
      </c>
      <c r="S22" t="s">
        <v>38</v>
      </c>
      <c r="T22" t="s">
        <v>729</v>
      </c>
      <c r="V22" t="s">
        <v>26</v>
      </c>
    </row>
    <row r="23" spans="1:22">
      <c r="A23" t="s">
        <v>317</v>
      </c>
      <c r="B23" t="s">
        <v>120</v>
      </c>
      <c r="D23" t="s">
        <v>103</v>
      </c>
      <c r="E23" t="s">
        <v>100</v>
      </c>
      <c r="F23" t="s">
        <v>121</v>
      </c>
      <c r="I23">
        <v>1</v>
      </c>
      <c r="J23">
        <v>0</v>
      </c>
      <c r="L23" t="s">
        <v>17</v>
      </c>
      <c r="M23" t="s">
        <v>743</v>
      </c>
      <c r="N23" t="s">
        <v>116</v>
      </c>
      <c r="O23" t="s">
        <v>744</v>
      </c>
      <c r="P23" t="s">
        <v>38</v>
      </c>
      <c r="R23" t="s">
        <v>745</v>
      </c>
      <c r="S23" t="s">
        <v>746</v>
      </c>
      <c r="T23" t="s">
        <v>747</v>
      </c>
      <c r="U23" t="s">
        <v>184</v>
      </c>
      <c r="V23" t="s">
        <v>182</v>
      </c>
    </row>
    <row r="24" spans="1:22">
      <c r="A24" t="s">
        <v>318</v>
      </c>
      <c r="D24" t="s">
        <v>94</v>
      </c>
      <c r="E24" t="s">
        <v>107</v>
      </c>
      <c r="F24" t="s">
        <v>121</v>
      </c>
      <c r="L24" t="s">
        <v>17</v>
      </c>
      <c r="N24" t="s">
        <v>204</v>
      </c>
      <c r="O24">
        <v>1</v>
      </c>
      <c r="P24" t="s">
        <v>25</v>
      </c>
      <c r="R24" t="s">
        <v>38</v>
      </c>
      <c r="S24" t="s">
        <v>38</v>
      </c>
      <c r="T24" t="s">
        <v>683</v>
      </c>
      <c r="U24" t="s">
        <v>683</v>
      </c>
      <c r="V24" t="s">
        <v>26</v>
      </c>
    </row>
    <row r="25" spans="1:22">
      <c r="A25" t="s">
        <v>319</v>
      </c>
      <c r="D25" t="s">
        <v>103</v>
      </c>
      <c r="E25" t="s">
        <v>146</v>
      </c>
      <c r="F25" t="s">
        <v>121</v>
      </c>
      <c r="I25">
        <v>42</v>
      </c>
      <c r="J25">
        <v>6</v>
      </c>
      <c r="L25" t="s">
        <v>91</v>
      </c>
      <c r="M25" t="s">
        <v>748</v>
      </c>
      <c r="N25" t="s">
        <v>106</v>
      </c>
      <c r="O25">
        <v>3</v>
      </c>
      <c r="P25" t="s">
        <v>30</v>
      </c>
      <c r="Q25" t="s">
        <v>202</v>
      </c>
      <c r="R25" t="s">
        <v>30</v>
      </c>
      <c r="S25" t="s">
        <v>30</v>
      </c>
      <c r="V25" t="s">
        <v>189</v>
      </c>
    </row>
    <row r="26" spans="1:22">
      <c r="A26" t="s">
        <v>320</v>
      </c>
      <c r="D26" t="s">
        <v>115</v>
      </c>
      <c r="E26" t="s">
        <v>107</v>
      </c>
      <c r="F26" t="s">
        <v>121</v>
      </c>
      <c r="L26" t="s">
        <v>91</v>
      </c>
      <c r="M26" t="s">
        <v>194</v>
      </c>
      <c r="N26" t="s">
        <v>190</v>
      </c>
      <c r="O26">
        <v>2</v>
      </c>
      <c r="P26" t="s">
        <v>44</v>
      </c>
      <c r="R26" t="s">
        <v>38</v>
      </c>
      <c r="S26" t="s">
        <v>38</v>
      </c>
      <c r="V26" t="s">
        <v>26</v>
      </c>
    </row>
    <row r="27" spans="1:22">
      <c r="A27" t="s">
        <v>321</v>
      </c>
      <c r="D27" t="s">
        <v>94</v>
      </c>
      <c r="E27" t="s">
        <v>100</v>
      </c>
      <c r="F27" t="s">
        <v>121</v>
      </c>
      <c r="I27">
        <v>6</v>
      </c>
      <c r="J27">
        <v>0</v>
      </c>
      <c r="L27" t="s">
        <v>17</v>
      </c>
      <c r="N27" t="s">
        <v>109</v>
      </c>
      <c r="O27">
        <v>1</v>
      </c>
      <c r="P27" t="s">
        <v>38</v>
      </c>
      <c r="R27" t="s">
        <v>30</v>
      </c>
      <c r="S27" t="s">
        <v>30</v>
      </c>
      <c r="V27" t="s">
        <v>182</v>
      </c>
    </row>
    <row r="28" spans="1:22">
      <c r="A28" t="s">
        <v>322</v>
      </c>
      <c r="D28" t="s">
        <v>34</v>
      </c>
      <c r="E28" t="s">
        <v>97</v>
      </c>
      <c r="F28" t="s">
        <v>121</v>
      </c>
      <c r="I28">
        <v>0</v>
      </c>
      <c r="J28">
        <v>0</v>
      </c>
      <c r="L28" t="s">
        <v>41</v>
      </c>
      <c r="N28" t="s">
        <v>116</v>
      </c>
      <c r="O28">
        <v>2</v>
      </c>
      <c r="P28" t="s">
        <v>38</v>
      </c>
      <c r="R28" t="s">
        <v>30</v>
      </c>
      <c r="S28" t="s">
        <v>30</v>
      </c>
      <c r="T28" t="s">
        <v>711</v>
      </c>
      <c r="U28" t="s">
        <v>711</v>
      </c>
      <c r="V28" t="s">
        <v>182</v>
      </c>
    </row>
    <row r="29" spans="1:22">
      <c r="A29" t="s">
        <v>323</v>
      </c>
      <c r="D29" t="s">
        <v>103</v>
      </c>
      <c r="E29" t="s">
        <v>104</v>
      </c>
      <c r="F29" t="s">
        <v>121</v>
      </c>
      <c r="I29">
        <v>7</v>
      </c>
      <c r="J29">
        <v>7</v>
      </c>
      <c r="L29" t="s">
        <v>17</v>
      </c>
      <c r="M29" t="s">
        <v>185</v>
      </c>
      <c r="N29" t="s">
        <v>178</v>
      </c>
      <c r="O29">
        <v>1</v>
      </c>
      <c r="P29" t="s">
        <v>30</v>
      </c>
      <c r="R29" t="s">
        <v>30</v>
      </c>
      <c r="S29" t="s">
        <v>30</v>
      </c>
      <c r="V29" t="s">
        <v>182</v>
      </c>
    </row>
    <row r="30" spans="1:22">
      <c r="A30" t="s">
        <v>324</v>
      </c>
      <c r="D30" t="s">
        <v>94</v>
      </c>
      <c r="E30" t="s">
        <v>100</v>
      </c>
      <c r="I30">
        <v>1</v>
      </c>
      <c r="J30">
        <v>0</v>
      </c>
      <c r="L30" t="s">
        <v>111</v>
      </c>
      <c r="N30" t="s">
        <v>109</v>
      </c>
      <c r="O30">
        <v>1</v>
      </c>
      <c r="P30" t="s">
        <v>18</v>
      </c>
      <c r="R30" t="s">
        <v>38</v>
      </c>
      <c r="S30" t="s">
        <v>38</v>
      </c>
      <c r="V30" t="s">
        <v>26</v>
      </c>
    </row>
    <row r="31" spans="1:22">
      <c r="A31" t="s">
        <v>325</v>
      </c>
      <c r="D31" t="s">
        <v>749</v>
      </c>
      <c r="E31" t="s">
        <v>100</v>
      </c>
      <c r="F31" t="s">
        <v>121</v>
      </c>
      <c r="I31">
        <v>4</v>
      </c>
      <c r="J31">
        <v>0</v>
      </c>
      <c r="L31" t="s">
        <v>17</v>
      </c>
      <c r="M31" t="s">
        <v>611</v>
      </c>
      <c r="N31" t="s">
        <v>136</v>
      </c>
      <c r="O31">
        <v>1</v>
      </c>
      <c r="P31" t="s">
        <v>30</v>
      </c>
      <c r="S31" t="s">
        <v>44</v>
      </c>
      <c r="T31" t="s">
        <v>750</v>
      </c>
      <c r="V31" t="s">
        <v>26</v>
      </c>
    </row>
    <row r="32" spans="1:22">
      <c r="A32" t="s">
        <v>326</v>
      </c>
      <c r="D32" t="s">
        <v>94</v>
      </c>
      <c r="E32" t="s">
        <v>104</v>
      </c>
      <c r="F32" t="s">
        <v>121</v>
      </c>
      <c r="I32">
        <v>7</v>
      </c>
      <c r="J32">
        <v>4</v>
      </c>
      <c r="L32" t="s">
        <v>91</v>
      </c>
      <c r="M32" t="s">
        <v>194</v>
      </c>
      <c r="N32" t="s">
        <v>109</v>
      </c>
      <c r="O32">
        <v>2</v>
      </c>
      <c r="P32" t="s">
        <v>30</v>
      </c>
      <c r="S32" t="s">
        <v>44</v>
      </c>
      <c r="V32" t="s">
        <v>26</v>
      </c>
    </row>
    <row r="33" spans="1:22">
      <c r="A33" t="s">
        <v>327</v>
      </c>
      <c r="D33" t="s">
        <v>103</v>
      </c>
      <c r="E33" t="s">
        <v>97</v>
      </c>
      <c r="F33" t="s">
        <v>121</v>
      </c>
      <c r="L33" t="s">
        <v>17</v>
      </c>
      <c r="M33" t="s">
        <v>730</v>
      </c>
      <c r="N33" t="s">
        <v>116</v>
      </c>
      <c r="O33">
        <v>2</v>
      </c>
      <c r="P33" t="s">
        <v>30</v>
      </c>
      <c r="R33" t="s">
        <v>30</v>
      </c>
      <c r="S33" t="s">
        <v>30</v>
      </c>
      <c r="T33" t="s">
        <v>751</v>
      </c>
      <c r="U33" t="s">
        <v>737</v>
      </c>
      <c r="V33" t="s">
        <v>182</v>
      </c>
    </row>
    <row r="34" spans="1:22">
      <c r="A34" t="s">
        <v>328</v>
      </c>
      <c r="D34" t="s">
        <v>103</v>
      </c>
      <c r="E34" t="s">
        <v>100</v>
      </c>
      <c r="J34">
        <v>0</v>
      </c>
      <c r="L34" t="s">
        <v>17</v>
      </c>
      <c r="M34" t="s">
        <v>112</v>
      </c>
      <c r="N34" t="s">
        <v>131</v>
      </c>
      <c r="O34">
        <v>2</v>
      </c>
      <c r="P34" t="s">
        <v>38</v>
      </c>
      <c r="R34" t="s">
        <v>30</v>
      </c>
      <c r="S34" t="s">
        <v>30</v>
      </c>
      <c r="T34" t="s">
        <v>752</v>
      </c>
      <c r="U34" t="s">
        <v>752</v>
      </c>
      <c r="V34" t="s">
        <v>182</v>
      </c>
    </row>
    <row r="35" spans="1:22">
      <c r="A35" t="s">
        <v>329</v>
      </c>
      <c r="D35" t="s">
        <v>749</v>
      </c>
      <c r="E35" t="s">
        <v>104</v>
      </c>
      <c r="F35" t="s">
        <v>121</v>
      </c>
      <c r="H35" t="s">
        <v>206</v>
      </c>
      <c r="I35">
        <v>2</v>
      </c>
      <c r="J35">
        <v>1</v>
      </c>
      <c r="L35" t="s">
        <v>612</v>
      </c>
      <c r="M35" t="s">
        <v>112</v>
      </c>
      <c r="N35" t="s">
        <v>180</v>
      </c>
      <c r="O35">
        <v>1</v>
      </c>
      <c r="P35" t="s">
        <v>30</v>
      </c>
      <c r="R35" t="s">
        <v>38</v>
      </c>
      <c r="S35" t="s">
        <v>44</v>
      </c>
      <c r="T35" t="s">
        <v>747</v>
      </c>
      <c r="U35" t="s">
        <v>753</v>
      </c>
      <c r="V35" t="s">
        <v>26</v>
      </c>
    </row>
    <row r="36" spans="1:22">
      <c r="A36" t="s">
        <v>330</v>
      </c>
      <c r="D36" t="s">
        <v>94</v>
      </c>
      <c r="E36" t="s">
        <v>100</v>
      </c>
      <c r="I36">
        <v>8</v>
      </c>
      <c r="J36">
        <v>0</v>
      </c>
      <c r="L36" t="s">
        <v>41</v>
      </c>
      <c r="N36" t="s">
        <v>207</v>
      </c>
      <c r="O36">
        <v>2</v>
      </c>
      <c r="P36" t="s">
        <v>38</v>
      </c>
      <c r="R36" t="s">
        <v>38</v>
      </c>
      <c r="S36" t="s">
        <v>38</v>
      </c>
      <c r="V36" t="s">
        <v>26</v>
      </c>
    </row>
    <row r="37" spans="1:22">
      <c r="A37" t="s">
        <v>331</v>
      </c>
      <c r="D37" t="s">
        <v>103</v>
      </c>
      <c r="E37" t="s">
        <v>104</v>
      </c>
      <c r="F37" t="s">
        <v>121</v>
      </c>
      <c r="I37">
        <v>14</v>
      </c>
      <c r="J37">
        <v>6</v>
      </c>
      <c r="L37" t="s">
        <v>17</v>
      </c>
      <c r="N37" t="s">
        <v>116</v>
      </c>
      <c r="O37">
        <v>2</v>
      </c>
      <c r="P37" t="s">
        <v>25</v>
      </c>
      <c r="R37" t="s">
        <v>38</v>
      </c>
      <c r="S37" t="s">
        <v>30</v>
      </c>
      <c r="T37" t="s">
        <v>208</v>
      </c>
      <c r="U37" t="s">
        <v>747</v>
      </c>
      <c r="V37" t="s">
        <v>26</v>
      </c>
    </row>
    <row r="38" spans="1:22">
      <c r="A38" t="s">
        <v>332</v>
      </c>
      <c r="D38" t="s">
        <v>94</v>
      </c>
      <c r="E38" t="s">
        <v>22</v>
      </c>
      <c r="F38" t="s">
        <v>121</v>
      </c>
      <c r="I38">
        <v>8</v>
      </c>
      <c r="J38">
        <v>0</v>
      </c>
      <c r="L38" t="s">
        <v>111</v>
      </c>
      <c r="N38" t="s">
        <v>209</v>
      </c>
      <c r="O38">
        <v>1</v>
      </c>
      <c r="P38" t="s">
        <v>44</v>
      </c>
      <c r="R38" t="s">
        <v>38</v>
      </c>
      <c r="S38" t="s">
        <v>44</v>
      </c>
      <c r="T38" t="s">
        <v>747</v>
      </c>
      <c r="U38" t="s">
        <v>754</v>
      </c>
      <c r="V38" t="s">
        <v>26</v>
      </c>
    </row>
    <row r="39" spans="1:22">
      <c r="A39" t="s">
        <v>333</v>
      </c>
      <c r="B39" t="s">
        <v>120</v>
      </c>
      <c r="D39" t="s">
        <v>23</v>
      </c>
      <c r="E39" t="s">
        <v>33</v>
      </c>
      <c r="F39" t="s">
        <v>21</v>
      </c>
      <c r="I39">
        <v>10</v>
      </c>
      <c r="J39">
        <v>5</v>
      </c>
      <c r="K39" t="s">
        <v>210</v>
      </c>
      <c r="L39" t="s">
        <v>49</v>
      </c>
      <c r="N39" t="s">
        <v>106</v>
      </c>
      <c r="O39">
        <v>1</v>
      </c>
      <c r="P39" t="s">
        <v>38</v>
      </c>
      <c r="R39" t="s">
        <v>38</v>
      </c>
      <c r="S39" t="s">
        <v>120</v>
      </c>
      <c r="V39" t="s">
        <v>755</v>
      </c>
    </row>
    <row r="40" spans="1:22">
      <c r="A40" t="s">
        <v>334</v>
      </c>
      <c r="D40" t="s">
        <v>23</v>
      </c>
      <c r="E40" t="s">
        <v>40</v>
      </c>
      <c r="F40" t="s">
        <v>21</v>
      </c>
      <c r="I40">
        <v>0</v>
      </c>
      <c r="J40">
        <v>0</v>
      </c>
      <c r="L40" t="s">
        <v>756</v>
      </c>
      <c r="M40" t="s">
        <v>757</v>
      </c>
      <c r="N40" t="s">
        <v>211</v>
      </c>
      <c r="O40">
        <v>1</v>
      </c>
      <c r="P40" t="s">
        <v>42</v>
      </c>
      <c r="R40" t="s">
        <v>42</v>
      </c>
      <c r="S40" t="s">
        <v>42</v>
      </c>
      <c r="V40" t="s">
        <v>758</v>
      </c>
    </row>
    <row r="41" spans="1:22">
      <c r="A41" t="s">
        <v>335</v>
      </c>
      <c r="D41" t="s">
        <v>103</v>
      </c>
      <c r="E41" t="s">
        <v>146</v>
      </c>
      <c r="G41" t="s">
        <v>759</v>
      </c>
      <c r="I41">
        <v>9</v>
      </c>
      <c r="J41">
        <v>5</v>
      </c>
      <c r="K41" t="s">
        <v>126</v>
      </c>
      <c r="L41" t="s">
        <v>613</v>
      </c>
      <c r="N41" t="s">
        <v>200</v>
      </c>
      <c r="O41">
        <v>1</v>
      </c>
      <c r="P41" t="s">
        <v>38</v>
      </c>
      <c r="R41" t="s">
        <v>121</v>
      </c>
      <c r="S41" t="s">
        <v>586</v>
      </c>
      <c r="V41" t="s">
        <v>614</v>
      </c>
    </row>
    <row r="42" spans="1:22">
      <c r="A42" t="s">
        <v>336</v>
      </c>
      <c r="D42" t="s">
        <v>23</v>
      </c>
      <c r="E42" t="s">
        <v>40</v>
      </c>
      <c r="F42" t="s">
        <v>21</v>
      </c>
      <c r="I42">
        <v>0</v>
      </c>
      <c r="J42">
        <v>0</v>
      </c>
      <c r="L42" t="s">
        <v>137</v>
      </c>
      <c r="M42" t="s">
        <v>684</v>
      </c>
      <c r="N42" t="s">
        <v>125</v>
      </c>
      <c r="O42">
        <v>2</v>
      </c>
      <c r="P42" t="s">
        <v>30</v>
      </c>
      <c r="R42" t="s">
        <v>760</v>
      </c>
      <c r="S42" t="s">
        <v>38</v>
      </c>
      <c r="V42" t="s">
        <v>212</v>
      </c>
    </row>
    <row r="43" spans="1:22">
      <c r="A43" t="s">
        <v>337</v>
      </c>
      <c r="D43" t="s">
        <v>34</v>
      </c>
      <c r="E43" t="s">
        <v>615</v>
      </c>
      <c r="F43" t="s">
        <v>21</v>
      </c>
      <c r="I43">
        <v>8</v>
      </c>
      <c r="J43">
        <v>7</v>
      </c>
      <c r="K43" t="s">
        <v>136</v>
      </c>
      <c r="L43" t="s">
        <v>137</v>
      </c>
      <c r="M43" t="s">
        <v>761</v>
      </c>
      <c r="N43" t="s">
        <v>213</v>
      </c>
      <c r="O43">
        <v>1</v>
      </c>
      <c r="P43" t="s">
        <v>30</v>
      </c>
      <c r="Q43" t="s">
        <v>202</v>
      </c>
      <c r="R43" t="s">
        <v>214</v>
      </c>
      <c r="S43" t="s">
        <v>215</v>
      </c>
      <c r="V43" t="s">
        <v>216</v>
      </c>
    </row>
    <row r="44" spans="1:22">
      <c r="A44" t="s">
        <v>338</v>
      </c>
      <c r="D44" t="s">
        <v>34</v>
      </c>
      <c r="E44" t="s">
        <v>15</v>
      </c>
      <c r="I44">
        <v>1</v>
      </c>
      <c r="J44">
        <v>1</v>
      </c>
      <c r="K44" t="s">
        <v>217</v>
      </c>
      <c r="L44" t="s">
        <v>49</v>
      </c>
      <c r="N44" t="s">
        <v>218</v>
      </c>
      <c r="O44">
        <v>1</v>
      </c>
      <c r="P44" t="s">
        <v>38</v>
      </c>
      <c r="R44" t="s">
        <v>219</v>
      </c>
      <c r="S44" t="s">
        <v>220</v>
      </c>
      <c r="V44" t="s">
        <v>762</v>
      </c>
    </row>
    <row r="45" spans="1:22">
      <c r="A45" t="s">
        <v>339</v>
      </c>
      <c r="D45" t="s">
        <v>34</v>
      </c>
      <c r="E45" t="s">
        <v>15</v>
      </c>
      <c r="G45" t="s">
        <v>763</v>
      </c>
      <c r="I45">
        <v>41</v>
      </c>
      <c r="J45">
        <v>9</v>
      </c>
      <c r="K45" t="s">
        <v>105</v>
      </c>
      <c r="L45" t="s">
        <v>49</v>
      </c>
      <c r="N45" t="s">
        <v>764</v>
      </c>
      <c r="O45">
        <v>2</v>
      </c>
      <c r="P45" t="s">
        <v>30</v>
      </c>
      <c r="Q45" t="s">
        <v>120</v>
      </c>
      <c r="R45" t="s">
        <v>765</v>
      </c>
      <c r="S45" t="s">
        <v>766</v>
      </c>
      <c r="V45" t="s">
        <v>767</v>
      </c>
    </row>
    <row r="46" spans="1:22">
      <c r="A46" t="s">
        <v>340</v>
      </c>
      <c r="D46" t="s">
        <v>23</v>
      </c>
      <c r="E46" t="s">
        <v>40</v>
      </c>
      <c r="F46" t="s">
        <v>14</v>
      </c>
      <c r="I46">
        <v>0</v>
      </c>
      <c r="J46">
        <v>0</v>
      </c>
      <c r="L46" t="s">
        <v>117</v>
      </c>
      <c r="N46" t="s">
        <v>666</v>
      </c>
      <c r="O46">
        <v>2</v>
      </c>
      <c r="P46" t="s">
        <v>38</v>
      </c>
      <c r="R46" t="s">
        <v>38</v>
      </c>
      <c r="S46" t="s">
        <v>38</v>
      </c>
      <c r="V46" t="s">
        <v>768</v>
      </c>
    </row>
    <row r="47" spans="1:22">
      <c r="A47" t="s">
        <v>341</v>
      </c>
      <c r="D47" t="s">
        <v>39</v>
      </c>
      <c r="E47" t="s">
        <v>97</v>
      </c>
      <c r="F47" t="s">
        <v>14</v>
      </c>
      <c r="L47" t="s">
        <v>17</v>
      </c>
      <c r="M47" t="s">
        <v>35</v>
      </c>
      <c r="N47" t="s">
        <v>190</v>
      </c>
      <c r="O47">
        <v>1</v>
      </c>
      <c r="P47" t="s">
        <v>38</v>
      </c>
      <c r="R47" t="s">
        <v>127</v>
      </c>
      <c r="S47" t="s">
        <v>221</v>
      </c>
      <c r="V47" t="s">
        <v>47</v>
      </c>
    </row>
    <row r="48" spans="1:22">
      <c r="A48" t="s">
        <v>342</v>
      </c>
      <c r="D48" t="s">
        <v>39</v>
      </c>
      <c r="E48" t="s">
        <v>22</v>
      </c>
      <c r="F48" t="s">
        <v>21</v>
      </c>
      <c r="I48">
        <v>4</v>
      </c>
      <c r="J48">
        <v>0</v>
      </c>
      <c r="L48" t="s">
        <v>41</v>
      </c>
      <c r="N48" t="s">
        <v>133</v>
      </c>
      <c r="O48">
        <v>1</v>
      </c>
      <c r="P48" t="s">
        <v>44</v>
      </c>
      <c r="R48" t="s">
        <v>65</v>
      </c>
      <c r="S48" t="s">
        <v>44</v>
      </c>
      <c r="V48" t="s">
        <v>47</v>
      </c>
    </row>
    <row r="49" spans="1:22">
      <c r="A49" t="s">
        <v>343</v>
      </c>
      <c r="D49" t="s">
        <v>39</v>
      </c>
      <c r="E49" t="s">
        <v>22</v>
      </c>
      <c r="F49" t="s">
        <v>14</v>
      </c>
      <c r="I49">
        <v>2</v>
      </c>
      <c r="J49">
        <v>0</v>
      </c>
      <c r="L49" t="s">
        <v>49</v>
      </c>
      <c r="M49" t="s">
        <v>715</v>
      </c>
      <c r="N49" t="s">
        <v>222</v>
      </c>
      <c r="O49">
        <v>1</v>
      </c>
      <c r="P49" t="s">
        <v>38</v>
      </c>
      <c r="R49" t="s">
        <v>65</v>
      </c>
      <c r="S49" t="s">
        <v>38</v>
      </c>
      <c r="V49" t="s">
        <v>47</v>
      </c>
    </row>
    <row r="50" spans="1:22">
      <c r="A50" t="s">
        <v>344</v>
      </c>
      <c r="D50" t="s">
        <v>191</v>
      </c>
      <c r="E50" t="s">
        <v>22</v>
      </c>
      <c r="F50" t="s">
        <v>14</v>
      </c>
      <c r="I50">
        <v>2</v>
      </c>
      <c r="J50">
        <v>0</v>
      </c>
      <c r="L50" t="s">
        <v>617</v>
      </c>
      <c r="N50" t="s">
        <v>224</v>
      </c>
      <c r="O50">
        <v>1</v>
      </c>
      <c r="P50" t="s">
        <v>44</v>
      </c>
      <c r="R50" t="s">
        <v>38</v>
      </c>
      <c r="S50" t="s">
        <v>44</v>
      </c>
      <c r="V50" t="s">
        <v>47</v>
      </c>
    </row>
    <row r="51" spans="1:22">
      <c r="A51" t="s">
        <v>345</v>
      </c>
      <c r="I51">
        <v>4</v>
      </c>
      <c r="J51">
        <v>0</v>
      </c>
      <c r="L51" t="s">
        <v>41</v>
      </c>
      <c r="N51" t="s">
        <v>138</v>
      </c>
      <c r="O51">
        <v>1</v>
      </c>
      <c r="P51" t="s">
        <v>38</v>
      </c>
      <c r="R51" t="s">
        <v>38</v>
      </c>
      <c r="S51" t="s">
        <v>38</v>
      </c>
      <c r="V51" t="s">
        <v>47</v>
      </c>
    </row>
    <row r="52" spans="1:22">
      <c r="A52" t="s">
        <v>346</v>
      </c>
      <c r="D52" t="s">
        <v>39</v>
      </c>
      <c r="E52" t="s">
        <v>22</v>
      </c>
      <c r="F52" t="s">
        <v>14</v>
      </c>
      <c r="I52">
        <v>5</v>
      </c>
      <c r="J52">
        <v>0</v>
      </c>
      <c r="L52" t="s">
        <v>49</v>
      </c>
      <c r="M52" t="s">
        <v>45</v>
      </c>
      <c r="N52" t="s">
        <v>123</v>
      </c>
      <c r="O52">
        <v>2</v>
      </c>
      <c r="P52" t="s">
        <v>225</v>
      </c>
      <c r="R52" t="s">
        <v>226</v>
      </c>
      <c r="S52" t="s">
        <v>38</v>
      </c>
      <c r="V52" t="s">
        <v>47</v>
      </c>
    </row>
    <row r="53" spans="1:22">
      <c r="A53" t="s">
        <v>347</v>
      </c>
      <c r="D53" t="s">
        <v>39</v>
      </c>
      <c r="E53" t="s">
        <v>97</v>
      </c>
      <c r="F53" t="s">
        <v>21</v>
      </c>
      <c r="L53" t="s">
        <v>49</v>
      </c>
      <c r="M53" t="s">
        <v>45</v>
      </c>
      <c r="N53" t="s">
        <v>222</v>
      </c>
      <c r="O53">
        <v>1</v>
      </c>
      <c r="P53" t="s">
        <v>30</v>
      </c>
      <c r="Q53" t="s">
        <v>769</v>
      </c>
      <c r="R53" t="s">
        <v>227</v>
      </c>
      <c r="S53" t="s">
        <v>227</v>
      </c>
      <c r="V53" t="s">
        <v>587</v>
      </c>
    </row>
    <row r="54" spans="1:22">
      <c r="A54" t="s">
        <v>348</v>
      </c>
      <c r="D54" t="s">
        <v>191</v>
      </c>
      <c r="E54" t="s">
        <v>33</v>
      </c>
      <c r="F54" t="s">
        <v>27</v>
      </c>
      <c r="G54" t="s">
        <v>770</v>
      </c>
      <c r="I54">
        <v>4</v>
      </c>
      <c r="J54">
        <v>1</v>
      </c>
      <c r="K54" t="s">
        <v>190</v>
      </c>
      <c r="L54" t="s">
        <v>49</v>
      </c>
      <c r="M54" t="s">
        <v>45</v>
      </c>
      <c r="N54" t="s">
        <v>211</v>
      </c>
      <c r="O54">
        <v>1</v>
      </c>
      <c r="P54" t="s">
        <v>38</v>
      </c>
      <c r="R54" t="s">
        <v>124</v>
      </c>
      <c r="S54" t="s">
        <v>588</v>
      </c>
      <c r="V54" t="s">
        <v>589</v>
      </c>
    </row>
    <row r="55" spans="1:22">
      <c r="A55" t="s">
        <v>349</v>
      </c>
      <c r="D55" t="s">
        <v>39</v>
      </c>
      <c r="E55" t="s">
        <v>22</v>
      </c>
      <c r="F55" t="s">
        <v>21</v>
      </c>
      <c r="I55">
        <v>3</v>
      </c>
      <c r="J55">
        <v>0</v>
      </c>
      <c r="L55" t="s">
        <v>41</v>
      </c>
      <c r="N55" t="s">
        <v>133</v>
      </c>
      <c r="O55">
        <v>1</v>
      </c>
      <c r="P55" t="s">
        <v>38</v>
      </c>
      <c r="R55" t="s">
        <v>38</v>
      </c>
      <c r="S55" t="s">
        <v>44</v>
      </c>
      <c r="V55" t="s">
        <v>47</v>
      </c>
    </row>
    <row r="56" spans="1:22">
      <c r="A56" t="s">
        <v>350</v>
      </c>
      <c r="D56" t="s">
        <v>34</v>
      </c>
      <c r="E56" t="s">
        <v>22</v>
      </c>
      <c r="F56" t="s">
        <v>14</v>
      </c>
      <c r="I56">
        <v>1</v>
      </c>
      <c r="J56">
        <v>0</v>
      </c>
      <c r="L56" t="s">
        <v>49</v>
      </c>
      <c r="M56" t="s">
        <v>31</v>
      </c>
      <c r="N56" t="s">
        <v>92</v>
      </c>
      <c r="O56">
        <v>1</v>
      </c>
      <c r="P56" t="s">
        <v>38</v>
      </c>
      <c r="R56" t="s">
        <v>65</v>
      </c>
      <c r="S56" t="s">
        <v>38</v>
      </c>
      <c r="V56" t="s">
        <v>47</v>
      </c>
    </row>
    <row r="57" spans="1:22">
      <c r="A57" t="s">
        <v>351</v>
      </c>
      <c r="D57" t="s">
        <v>120</v>
      </c>
      <c r="E57" t="s">
        <v>771</v>
      </c>
      <c r="F57" t="s">
        <v>120</v>
      </c>
      <c r="I57">
        <v>4</v>
      </c>
      <c r="J57">
        <v>0</v>
      </c>
      <c r="L57" t="s">
        <v>49</v>
      </c>
      <c r="M57" t="s">
        <v>772</v>
      </c>
      <c r="N57" t="s">
        <v>619</v>
      </c>
      <c r="O57">
        <v>4</v>
      </c>
      <c r="P57" t="s">
        <v>38</v>
      </c>
      <c r="R57" t="s">
        <v>47</v>
      </c>
      <c r="S57" t="s">
        <v>38</v>
      </c>
      <c r="V57" t="s">
        <v>47</v>
      </c>
    </row>
    <row r="58" spans="1:22">
      <c r="A58" t="s">
        <v>352</v>
      </c>
      <c r="E58" t="s">
        <v>186</v>
      </c>
      <c r="F58" t="s">
        <v>14</v>
      </c>
      <c r="G58" t="s">
        <v>773</v>
      </c>
      <c r="I58">
        <v>4</v>
      </c>
      <c r="J58">
        <v>2</v>
      </c>
      <c r="K58" t="s">
        <v>774</v>
      </c>
      <c r="L58" t="s">
        <v>49</v>
      </c>
      <c r="M58" t="s">
        <v>35</v>
      </c>
      <c r="N58" t="s">
        <v>775</v>
      </c>
      <c r="O58">
        <v>1</v>
      </c>
      <c r="P58" t="s">
        <v>38</v>
      </c>
      <c r="R58" t="s">
        <v>127</v>
      </c>
      <c r="S58" t="s">
        <v>620</v>
      </c>
      <c r="V58" t="s">
        <v>590</v>
      </c>
    </row>
    <row r="59" spans="1:22">
      <c r="A59" t="s">
        <v>353</v>
      </c>
      <c r="D59" t="s">
        <v>39</v>
      </c>
      <c r="E59" t="s">
        <v>97</v>
      </c>
      <c r="F59" t="s">
        <v>21</v>
      </c>
      <c r="L59" t="s">
        <v>17</v>
      </c>
      <c r="M59" t="s">
        <v>31</v>
      </c>
      <c r="N59" t="s">
        <v>123</v>
      </c>
      <c r="O59">
        <v>1</v>
      </c>
      <c r="P59" t="s">
        <v>44</v>
      </c>
      <c r="R59" t="s">
        <v>38</v>
      </c>
      <c r="S59" t="s">
        <v>38</v>
      </c>
      <c r="V59" t="s">
        <v>47</v>
      </c>
    </row>
    <row r="60" spans="1:22">
      <c r="A60" t="s">
        <v>354</v>
      </c>
      <c r="D60" t="s">
        <v>39</v>
      </c>
      <c r="E60" t="s">
        <v>22</v>
      </c>
      <c r="F60" t="s">
        <v>14</v>
      </c>
      <c r="I60">
        <v>2</v>
      </c>
      <c r="J60">
        <v>0</v>
      </c>
      <c r="L60" t="s">
        <v>49</v>
      </c>
      <c r="M60" t="s">
        <v>776</v>
      </c>
      <c r="N60" t="s">
        <v>110</v>
      </c>
      <c r="O60">
        <v>1</v>
      </c>
      <c r="P60" t="s">
        <v>38</v>
      </c>
      <c r="R60" t="s">
        <v>38</v>
      </c>
      <c r="S60" t="s">
        <v>38</v>
      </c>
      <c r="V60" t="s">
        <v>47</v>
      </c>
    </row>
    <row r="61" spans="1:22">
      <c r="A61" t="s">
        <v>355</v>
      </c>
      <c r="D61" t="s">
        <v>39</v>
      </c>
      <c r="E61" t="s">
        <v>97</v>
      </c>
      <c r="F61" t="s">
        <v>14</v>
      </c>
      <c r="I61">
        <v>2</v>
      </c>
      <c r="J61">
        <v>1</v>
      </c>
      <c r="L61" t="s">
        <v>49</v>
      </c>
      <c r="M61" t="s">
        <v>777</v>
      </c>
      <c r="N61" t="s">
        <v>116</v>
      </c>
      <c r="O61">
        <v>3</v>
      </c>
      <c r="P61" t="s">
        <v>44</v>
      </c>
      <c r="R61" t="s">
        <v>591</v>
      </c>
      <c r="S61" t="s">
        <v>38</v>
      </c>
      <c r="V61" t="s">
        <v>47</v>
      </c>
    </row>
    <row r="62" spans="1:22">
      <c r="A62" t="s">
        <v>356</v>
      </c>
      <c r="D62" t="s">
        <v>23</v>
      </c>
      <c r="E62" t="s">
        <v>97</v>
      </c>
      <c r="F62" t="s">
        <v>21</v>
      </c>
      <c r="I62">
        <v>0</v>
      </c>
      <c r="J62">
        <v>2</v>
      </c>
      <c r="L62" t="s">
        <v>17</v>
      </c>
      <c r="M62" t="s">
        <v>778</v>
      </c>
      <c r="N62" t="s">
        <v>123</v>
      </c>
      <c r="O62">
        <v>1</v>
      </c>
      <c r="P62" t="s">
        <v>38</v>
      </c>
      <c r="R62" t="s">
        <v>124</v>
      </c>
      <c r="S62" t="s">
        <v>779</v>
      </c>
      <c r="V62" t="s">
        <v>228</v>
      </c>
    </row>
    <row r="63" spans="1:22">
      <c r="A63" t="s">
        <v>357</v>
      </c>
      <c r="D63">
        <v>3</v>
      </c>
      <c r="E63">
        <v>0</v>
      </c>
      <c r="F63" t="s">
        <v>21</v>
      </c>
      <c r="I63">
        <v>1</v>
      </c>
      <c r="J63">
        <v>0</v>
      </c>
      <c r="L63" t="s">
        <v>49</v>
      </c>
      <c r="M63" t="s">
        <v>780</v>
      </c>
      <c r="N63" t="s">
        <v>113</v>
      </c>
      <c r="O63">
        <v>3</v>
      </c>
      <c r="P63" t="s">
        <v>38</v>
      </c>
      <c r="R63" t="s">
        <v>781</v>
      </c>
      <c r="S63" t="s">
        <v>667</v>
      </c>
      <c r="V63" t="s">
        <v>47</v>
      </c>
    </row>
    <row r="64" spans="1:22">
      <c r="A64" t="s">
        <v>358</v>
      </c>
      <c r="D64" t="s">
        <v>39</v>
      </c>
      <c r="E64" t="s">
        <v>97</v>
      </c>
      <c r="F64" t="s">
        <v>14</v>
      </c>
      <c r="I64">
        <v>1</v>
      </c>
      <c r="J64">
        <v>0</v>
      </c>
      <c r="L64" t="s">
        <v>49</v>
      </c>
      <c r="M64" t="s">
        <v>723</v>
      </c>
      <c r="N64" t="s">
        <v>102</v>
      </c>
      <c r="O64">
        <v>1</v>
      </c>
      <c r="P64" t="s">
        <v>38</v>
      </c>
      <c r="R64" t="s">
        <v>124</v>
      </c>
      <c r="S64" t="s">
        <v>38</v>
      </c>
      <c r="V64" t="s">
        <v>47</v>
      </c>
    </row>
    <row r="65" spans="1:22">
      <c r="A65" t="s">
        <v>359</v>
      </c>
      <c r="D65" t="s">
        <v>39</v>
      </c>
      <c r="E65" t="s">
        <v>22</v>
      </c>
      <c r="F65" t="s">
        <v>14</v>
      </c>
      <c r="I65">
        <v>3</v>
      </c>
      <c r="J65">
        <v>0</v>
      </c>
      <c r="L65" t="s">
        <v>17</v>
      </c>
      <c r="M65" t="s">
        <v>223</v>
      </c>
      <c r="N65" t="s">
        <v>179</v>
      </c>
      <c r="O65">
        <v>1</v>
      </c>
      <c r="P65" t="s">
        <v>38</v>
      </c>
      <c r="R65" t="s">
        <v>38</v>
      </c>
      <c r="S65" t="s">
        <v>44</v>
      </c>
      <c r="V65" t="s">
        <v>47</v>
      </c>
    </row>
    <row r="66" spans="1:22">
      <c r="A66" t="s">
        <v>360</v>
      </c>
      <c r="D66" t="s">
        <v>34</v>
      </c>
      <c r="E66" t="s">
        <v>186</v>
      </c>
      <c r="G66" t="s">
        <v>718</v>
      </c>
      <c r="I66">
        <v>12</v>
      </c>
      <c r="J66">
        <v>7</v>
      </c>
      <c r="K66" t="s">
        <v>36</v>
      </c>
      <c r="L66" t="s">
        <v>49</v>
      </c>
      <c r="N66" t="s">
        <v>95</v>
      </c>
      <c r="O66">
        <v>1</v>
      </c>
      <c r="P66" t="s">
        <v>44</v>
      </c>
      <c r="R66" t="s">
        <v>229</v>
      </c>
      <c r="S66" t="s">
        <v>44</v>
      </c>
      <c r="V66" t="s">
        <v>47</v>
      </c>
    </row>
    <row r="67" spans="1:22">
      <c r="A67" t="s">
        <v>361</v>
      </c>
      <c r="D67" t="s">
        <v>39</v>
      </c>
      <c r="E67" t="s">
        <v>186</v>
      </c>
      <c r="F67" t="s">
        <v>14</v>
      </c>
      <c r="G67" t="s">
        <v>142</v>
      </c>
      <c r="I67">
        <v>12</v>
      </c>
      <c r="J67">
        <v>6</v>
      </c>
      <c r="K67" t="s">
        <v>173</v>
      </c>
      <c r="L67" t="s">
        <v>49</v>
      </c>
      <c r="M67" t="s">
        <v>45</v>
      </c>
      <c r="N67" t="s">
        <v>135</v>
      </c>
      <c r="O67">
        <v>1</v>
      </c>
      <c r="P67" t="s">
        <v>38</v>
      </c>
      <c r="R67" t="s">
        <v>65</v>
      </c>
      <c r="S67" t="s">
        <v>782</v>
      </c>
      <c r="V67" t="s">
        <v>47</v>
      </c>
    </row>
    <row r="68" spans="1:22">
      <c r="A68" t="s">
        <v>362</v>
      </c>
      <c r="D68" t="s">
        <v>783</v>
      </c>
      <c r="E68" t="s">
        <v>784</v>
      </c>
      <c r="I68">
        <v>3</v>
      </c>
      <c r="J68">
        <v>1</v>
      </c>
      <c r="K68" t="s">
        <v>230</v>
      </c>
      <c r="L68" t="s">
        <v>49</v>
      </c>
      <c r="M68" t="s">
        <v>785</v>
      </c>
      <c r="N68" t="s">
        <v>222</v>
      </c>
      <c r="O68">
        <v>3</v>
      </c>
      <c r="P68" t="s">
        <v>44</v>
      </c>
      <c r="R68" t="s">
        <v>644</v>
      </c>
      <c r="S68" t="s">
        <v>621</v>
      </c>
      <c r="V68" t="s">
        <v>47</v>
      </c>
    </row>
    <row r="69" spans="1:22">
      <c r="A69" t="s">
        <v>363</v>
      </c>
      <c r="D69" t="s">
        <v>34</v>
      </c>
      <c r="E69" t="s">
        <v>22</v>
      </c>
      <c r="F69" t="s">
        <v>14</v>
      </c>
      <c r="I69">
        <v>7</v>
      </c>
      <c r="J69">
        <v>1</v>
      </c>
      <c r="L69" t="s">
        <v>786</v>
      </c>
      <c r="N69" t="s">
        <v>199</v>
      </c>
      <c r="O69">
        <v>1</v>
      </c>
      <c r="P69" t="s">
        <v>38</v>
      </c>
      <c r="R69" t="s">
        <v>65</v>
      </c>
      <c r="S69" t="s">
        <v>44</v>
      </c>
      <c r="V69" t="s">
        <v>47</v>
      </c>
    </row>
    <row r="70" spans="1:22">
      <c r="A70" t="s">
        <v>364</v>
      </c>
      <c r="B70" t="s">
        <v>120</v>
      </c>
      <c r="D70" t="s">
        <v>23</v>
      </c>
      <c r="E70" t="s">
        <v>186</v>
      </c>
      <c r="F70" t="s">
        <v>14</v>
      </c>
      <c r="I70">
        <v>1</v>
      </c>
      <c r="J70">
        <v>1</v>
      </c>
      <c r="L70" t="s">
        <v>17</v>
      </c>
      <c r="M70" t="s">
        <v>193</v>
      </c>
      <c r="N70" t="s">
        <v>787</v>
      </c>
      <c r="O70">
        <v>3</v>
      </c>
      <c r="P70" t="s">
        <v>38</v>
      </c>
      <c r="R70" t="s">
        <v>30</v>
      </c>
      <c r="S70" t="s">
        <v>38</v>
      </c>
      <c r="V70" t="s">
        <v>47</v>
      </c>
    </row>
    <row r="71" spans="1:22">
      <c r="A71" t="s">
        <v>365</v>
      </c>
      <c r="D71" t="s">
        <v>39</v>
      </c>
      <c r="E71" t="s">
        <v>22</v>
      </c>
      <c r="F71" t="s">
        <v>14</v>
      </c>
      <c r="I71">
        <v>4</v>
      </c>
      <c r="J71">
        <v>0</v>
      </c>
      <c r="L71" t="s">
        <v>41</v>
      </c>
      <c r="N71" t="s">
        <v>134</v>
      </c>
      <c r="O71">
        <v>1</v>
      </c>
      <c r="P71" t="s">
        <v>44</v>
      </c>
      <c r="R71" t="s">
        <v>65</v>
      </c>
      <c r="S71" t="s">
        <v>44</v>
      </c>
      <c r="V71" t="s">
        <v>47</v>
      </c>
    </row>
    <row r="72" spans="1:22">
      <c r="A72" t="s">
        <v>366</v>
      </c>
      <c r="E72" t="s">
        <v>186</v>
      </c>
      <c r="F72" t="s">
        <v>21</v>
      </c>
      <c r="G72" t="s">
        <v>788</v>
      </c>
      <c r="I72">
        <v>1</v>
      </c>
      <c r="J72">
        <v>1</v>
      </c>
      <c r="K72" t="s">
        <v>231</v>
      </c>
      <c r="L72" t="s">
        <v>49</v>
      </c>
      <c r="N72" t="s">
        <v>109</v>
      </c>
      <c r="O72">
        <v>1</v>
      </c>
      <c r="P72" t="s">
        <v>38</v>
      </c>
      <c r="S72" t="s">
        <v>232</v>
      </c>
      <c r="V72" t="s">
        <v>47</v>
      </c>
    </row>
    <row r="73" spans="1:22">
      <c r="A73" t="s">
        <v>367</v>
      </c>
      <c r="D73" t="s">
        <v>39</v>
      </c>
      <c r="E73" t="s">
        <v>97</v>
      </c>
      <c r="F73" t="s">
        <v>21</v>
      </c>
      <c r="I73">
        <v>1</v>
      </c>
      <c r="J73">
        <v>0</v>
      </c>
      <c r="K73" t="s">
        <v>180</v>
      </c>
      <c r="L73" t="s">
        <v>49</v>
      </c>
      <c r="N73" t="s">
        <v>147</v>
      </c>
      <c r="O73">
        <v>1</v>
      </c>
      <c r="P73" t="s">
        <v>38</v>
      </c>
      <c r="R73" t="s">
        <v>124</v>
      </c>
      <c r="S73" t="s">
        <v>622</v>
      </c>
      <c r="V73" t="s">
        <v>47</v>
      </c>
    </row>
    <row r="74" spans="1:22">
      <c r="A74" t="s">
        <v>368</v>
      </c>
      <c r="E74" t="s">
        <v>97</v>
      </c>
      <c r="F74" t="s">
        <v>21</v>
      </c>
      <c r="I74">
        <v>4</v>
      </c>
      <c r="J74">
        <v>0</v>
      </c>
      <c r="L74" t="s">
        <v>17</v>
      </c>
      <c r="M74" t="s">
        <v>789</v>
      </c>
      <c r="N74" t="s">
        <v>98</v>
      </c>
      <c r="O74">
        <v>1</v>
      </c>
      <c r="P74" t="s">
        <v>38</v>
      </c>
      <c r="R74" t="s">
        <v>233</v>
      </c>
      <c r="S74" t="s">
        <v>38</v>
      </c>
      <c r="V74" t="s">
        <v>47</v>
      </c>
    </row>
    <row r="75" spans="1:22">
      <c r="A75" t="s">
        <v>369</v>
      </c>
      <c r="D75" t="s">
        <v>39</v>
      </c>
      <c r="E75" t="s">
        <v>186</v>
      </c>
      <c r="F75" t="s">
        <v>14</v>
      </c>
      <c r="G75" t="s">
        <v>790</v>
      </c>
      <c r="I75">
        <v>12</v>
      </c>
      <c r="J75">
        <v>6</v>
      </c>
      <c r="K75" t="s">
        <v>32</v>
      </c>
      <c r="L75" t="s">
        <v>17</v>
      </c>
      <c r="N75" t="s">
        <v>172</v>
      </c>
      <c r="O75" t="s">
        <v>791</v>
      </c>
      <c r="P75" t="s">
        <v>38</v>
      </c>
      <c r="R75" t="s">
        <v>124</v>
      </c>
      <c r="S75" t="s">
        <v>38</v>
      </c>
      <c r="V75" t="s">
        <v>592</v>
      </c>
    </row>
    <row r="76" spans="1:22">
      <c r="A76" t="s">
        <v>370</v>
      </c>
      <c r="E76" t="s">
        <v>97</v>
      </c>
      <c r="F76" t="s">
        <v>21</v>
      </c>
      <c r="I76">
        <v>1</v>
      </c>
      <c r="J76">
        <v>0</v>
      </c>
      <c r="L76" t="s">
        <v>17</v>
      </c>
      <c r="M76" t="s">
        <v>31</v>
      </c>
      <c r="N76" t="s">
        <v>234</v>
      </c>
      <c r="O76">
        <v>1</v>
      </c>
      <c r="P76" t="s">
        <v>44</v>
      </c>
      <c r="R76" t="s">
        <v>38</v>
      </c>
      <c r="S76" t="s">
        <v>38</v>
      </c>
      <c r="V76" t="s">
        <v>47</v>
      </c>
    </row>
    <row r="77" spans="1:22">
      <c r="A77" t="s">
        <v>371</v>
      </c>
      <c r="D77" t="s">
        <v>39</v>
      </c>
      <c r="E77" t="s">
        <v>97</v>
      </c>
      <c r="F77" t="s">
        <v>14</v>
      </c>
      <c r="G77" t="s">
        <v>792</v>
      </c>
      <c r="I77">
        <v>3</v>
      </c>
      <c r="J77">
        <v>1</v>
      </c>
      <c r="K77" t="s">
        <v>235</v>
      </c>
      <c r="L77" t="s">
        <v>793</v>
      </c>
      <c r="N77" t="s">
        <v>130</v>
      </c>
      <c r="O77">
        <v>1</v>
      </c>
      <c r="P77" t="s">
        <v>38</v>
      </c>
      <c r="R77" t="s">
        <v>127</v>
      </c>
      <c r="S77" t="s">
        <v>794</v>
      </c>
      <c r="V77" t="s">
        <v>47</v>
      </c>
    </row>
    <row r="78" spans="1:22">
      <c r="A78" t="s">
        <v>372</v>
      </c>
      <c r="E78" t="s">
        <v>186</v>
      </c>
      <c r="F78" t="s">
        <v>14</v>
      </c>
      <c r="G78" t="s">
        <v>618</v>
      </c>
      <c r="I78">
        <v>1</v>
      </c>
      <c r="J78">
        <v>1</v>
      </c>
      <c r="K78" t="s">
        <v>173</v>
      </c>
      <c r="L78" t="s">
        <v>49</v>
      </c>
      <c r="N78" t="s">
        <v>236</v>
      </c>
      <c r="O78">
        <v>1</v>
      </c>
      <c r="P78" t="s">
        <v>38</v>
      </c>
      <c r="R78" t="s">
        <v>124</v>
      </c>
      <c r="S78" t="s">
        <v>38</v>
      </c>
      <c r="V78" t="s">
        <v>47</v>
      </c>
    </row>
    <row r="79" spans="1:22">
      <c r="A79" t="s">
        <v>373</v>
      </c>
      <c r="F79" t="s">
        <v>27</v>
      </c>
      <c r="G79" t="s">
        <v>593</v>
      </c>
      <c r="I79">
        <v>16</v>
      </c>
      <c r="J79">
        <v>15</v>
      </c>
      <c r="K79" t="s">
        <v>237</v>
      </c>
      <c r="L79" t="s">
        <v>49</v>
      </c>
      <c r="N79" t="s">
        <v>685</v>
      </c>
      <c r="O79" t="s">
        <v>176</v>
      </c>
      <c r="P79" t="s">
        <v>38</v>
      </c>
      <c r="R79" t="s">
        <v>127</v>
      </c>
      <c r="S79" t="s">
        <v>238</v>
      </c>
      <c r="V79" t="s">
        <v>47</v>
      </c>
    </row>
    <row r="80" spans="1:22">
      <c r="A80" t="s">
        <v>374</v>
      </c>
      <c r="D80" t="s">
        <v>23</v>
      </c>
      <c r="E80" t="s">
        <v>186</v>
      </c>
      <c r="F80" t="s">
        <v>14</v>
      </c>
      <c r="I80">
        <v>2</v>
      </c>
      <c r="J80">
        <v>2</v>
      </c>
      <c r="K80" t="s">
        <v>129</v>
      </c>
      <c r="L80" t="s">
        <v>49</v>
      </c>
      <c r="N80" t="s">
        <v>109</v>
      </c>
      <c r="O80">
        <v>1</v>
      </c>
      <c r="P80" t="s">
        <v>38</v>
      </c>
      <c r="R80" t="s">
        <v>127</v>
      </c>
      <c r="S80" t="s">
        <v>795</v>
      </c>
      <c r="V80" t="s">
        <v>594</v>
      </c>
    </row>
    <row r="81" spans="1:22">
      <c r="A81" t="s">
        <v>375</v>
      </c>
      <c r="D81" t="s">
        <v>39</v>
      </c>
      <c r="E81" t="s">
        <v>22</v>
      </c>
      <c r="F81" t="s">
        <v>14</v>
      </c>
      <c r="I81">
        <v>1</v>
      </c>
      <c r="J81">
        <v>0</v>
      </c>
      <c r="L81" t="s">
        <v>17</v>
      </c>
      <c r="N81" t="s">
        <v>239</v>
      </c>
      <c r="O81">
        <v>1</v>
      </c>
      <c r="P81" t="s">
        <v>38</v>
      </c>
      <c r="R81" t="s">
        <v>124</v>
      </c>
      <c r="S81" t="s">
        <v>38</v>
      </c>
      <c r="V81" t="s">
        <v>47</v>
      </c>
    </row>
    <row r="82" spans="1:22">
      <c r="A82" t="s">
        <v>376</v>
      </c>
      <c r="D82">
        <v>1</v>
      </c>
      <c r="E82">
        <v>0</v>
      </c>
      <c r="F82" t="s">
        <v>14</v>
      </c>
      <c r="I82">
        <v>1</v>
      </c>
      <c r="J82">
        <v>0</v>
      </c>
      <c r="L82" t="s">
        <v>49</v>
      </c>
      <c r="M82" t="s">
        <v>796</v>
      </c>
      <c r="N82" t="s">
        <v>102</v>
      </c>
      <c r="O82">
        <v>2</v>
      </c>
      <c r="P82" t="s">
        <v>38</v>
      </c>
      <c r="R82" t="s">
        <v>127</v>
      </c>
      <c r="S82" t="s">
        <v>595</v>
      </c>
      <c r="V82" t="s">
        <v>47</v>
      </c>
    </row>
    <row r="83" spans="1:22">
      <c r="A83" t="s">
        <v>377</v>
      </c>
      <c r="I83">
        <v>45</v>
      </c>
      <c r="J83">
        <v>3</v>
      </c>
      <c r="K83" t="s">
        <v>797</v>
      </c>
      <c r="L83" t="s">
        <v>49</v>
      </c>
      <c r="N83" t="s">
        <v>172</v>
      </c>
      <c r="O83" t="s">
        <v>203</v>
      </c>
      <c r="P83" t="s">
        <v>44</v>
      </c>
      <c r="R83" t="s">
        <v>124</v>
      </c>
      <c r="S83" t="s">
        <v>132</v>
      </c>
      <c r="V83" t="s">
        <v>240</v>
      </c>
    </row>
    <row r="84" spans="1:22">
      <c r="A84" t="s">
        <v>378</v>
      </c>
      <c r="D84" t="s">
        <v>39</v>
      </c>
      <c r="E84" t="s">
        <v>97</v>
      </c>
      <c r="F84" t="s">
        <v>14</v>
      </c>
      <c r="I84">
        <v>3</v>
      </c>
      <c r="J84">
        <v>2</v>
      </c>
      <c r="L84" t="s">
        <v>122</v>
      </c>
      <c r="N84" t="s">
        <v>207</v>
      </c>
      <c r="O84">
        <v>1</v>
      </c>
      <c r="P84" t="s">
        <v>38</v>
      </c>
      <c r="R84" t="s">
        <v>38</v>
      </c>
      <c r="S84" t="s">
        <v>38</v>
      </c>
      <c r="V84" t="s">
        <v>47</v>
      </c>
    </row>
    <row r="85" spans="1:22">
      <c r="A85" t="s">
        <v>379</v>
      </c>
      <c r="D85" t="s">
        <v>39</v>
      </c>
      <c r="E85" t="s">
        <v>22</v>
      </c>
      <c r="F85" t="s">
        <v>14</v>
      </c>
      <c r="I85">
        <v>2</v>
      </c>
      <c r="J85">
        <v>0</v>
      </c>
      <c r="L85" t="s">
        <v>49</v>
      </c>
      <c r="N85" t="s">
        <v>116</v>
      </c>
      <c r="O85">
        <v>1</v>
      </c>
      <c r="P85" t="s">
        <v>38</v>
      </c>
      <c r="R85" t="s">
        <v>38</v>
      </c>
      <c r="S85" t="s">
        <v>38</v>
      </c>
      <c r="V85" t="s">
        <v>47</v>
      </c>
    </row>
    <row r="86" spans="1:22">
      <c r="A86" t="s">
        <v>380</v>
      </c>
      <c r="D86" t="s">
        <v>39</v>
      </c>
      <c r="E86" t="s">
        <v>97</v>
      </c>
      <c r="F86" t="s">
        <v>14</v>
      </c>
      <c r="I86">
        <v>3</v>
      </c>
      <c r="J86">
        <v>0</v>
      </c>
      <c r="L86" t="s">
        <v>616</v>
      </c>
      <c r="N86" t="s">
        <v>102</v>
      </c>
      <c r="O86">
        <v>1</v>
      </c>
      <c r="P86" t="s">
        <v>38</v>
      </c>
      <c r="R86" t="s">
        <v>38</v>
      </c>
      <c r="S86" t="s">
        <v>38</v>
      </c>
      <c r="V86" t="s">
        <v>47</v>
      </c>
    </row>
    <row r="87" spans="1:22">
      <c r="A87" t="s">
        <v>381</v>
      </c>
      <c r="D87" t="s">
        <v>798</v>
      </c>
      <c r="I87">
        <v>1</v>
      </c>
      <c r="J87">
        <v>0</v>
      </c>
      <c r="L87" t="s">
        <v>17</v>
      </c>
      <c r="N87" t="s">
        <v>134</v>
      </c>
      <c r="O87">
        <v>2</v>
      </c>
      <c r="P87" t="s">
        <v>44</v>
      </c>
      <c r="R87" t="s">
        <v>65</v>
      </c>
      <c r="S87" t="s">
        <v>38</v>
      </c>
      <c r="V87" t="s">
        <v>47</v>
      </c>
    </row>
    <row r="88" spans="1:22">
      <c r="A88" t="s">
        <v>382</v>
      </c>
      <c r="D88" t="s">
        <v>166</v>
      </c>
      <c r="E88" t="s">
        <v>186</v>
      </c>
      <c r="F88" t="s">
        <v>27</v>
      </c>
      <c r="G88" t="s">
        <v>799</v>
      </c>
      <c r="I88">
        <v>10</v>
      </c>
      <c r="J88">
        <v>2</v>
      </c>
      <c r="K88" t="s">
        <v>241</v>
      </c>
      <c r="L88" t="s">
        <v>49</v>
      </c>
      <c r="M88" t="s">
        <v>723</v>
      </c>
      <c r="N88" t="s">
        <v>686</v>
      </c>
      <c r="O88">
        <v>2</v>
      </c>
      <c r="P88" t="s">
        <v>623</v>
      </c>
      <c r="R88" t="s">
        <v>127</v>
      </c>
      <c r="S88" t="s">
        <v>242</v>
      </c>
      <c r="V88" t="s">
        <v>47</v>
      </c>
    </row>
    <row r="89" spans="1:22">
      <c r="A89" t="s">
        <v>383</v>
      </c>
      <c r="D89" t="s">
        <v>39</v>
      </c>
      <c r="E89" t="s">
        <v>186</v>
      </c>
      <c r="F89" t="s">
        <v>14</v>
      </c>
      <c r="G89" t="s">
        <v>800</v>
      </c>
      <c r="I89">
        <v>3</v>
      </c>
      <c r="J89">
        <v>3</v>
      </c>
      <c r="K89" t="s">
        <v>801</v>
      </c>
      <c r="L89" t="s">
        <v>49</v>
      </c>
      <c r="M89" t="s">
        <v>719</v>
      </c>
      <c r="N89" t="s">
        <v>130</v>
      </c>
      <c r="O89">
        <v>1</v>
      </c>
      <c r="P89" t="s">
        <v>243</v>
      </c>
      <c r="R89" t="s">
        <v>127</v>
      </c>
      <c r="S89" t="s">
        <v>132</v>
      </c>
      <c r="V89" t="s">
        <v>47</v>
      </c>
    </row>
    <row r="90" spans="1:22">
      <c r="A90" t="s">
        <v>384</v>
      </c>
      <c r="E90" s="12">
        <v>45324</v>
      </c>
      <c r="G90" t="s">
        <v>624</v>
      </c>
      <c r="I90">
        <v>3</v>
      </c>
      <c r="J90">
        <v>2</v>
      </c>
      <c r="K90" t="s">
        <v>136</v>
      </c>
      <c r="L90" t="s">
        <v>49</v>
      </c>
      <c r="M90" t="s">
        <v>802</v>
      </c>
      <c r="N90" t="s">
        <v>803</v>
      </c>
      <c r="O90">
        <v>4</v>
      </c>
      <c r="P90" t="s">
        <v>38</v>
      </c>
      <c r="R90" t="s">
        <v>804</v>
      </c>
      <c r="S90" t="s">
        <v>805</v>
      </c>
      <c r="V90" t="s">
        <v>47</v>
      </c>
    </row>
    <row r="91" spans="1:22">
      <c r="A91" t="s">
        <v>385</v>
      </c>
      <c r="B91" t="s">
        <v>120</v>
      </c>
      <c r="D91" t="s">
        <v>39</v>
      </c>
      <c r="E91" t="s">
        <v>97</v>
      </c>
      <c r="F91" t="s">
        <v>21</v>
      </c>
      <c r="I91">
        <v>1</v>
      </c>
      <c r="J91">
        <v>1</v>
      </c>
      <c r="L91" t="s">
        <v>122</v>
      </c>
      <c r="N91" t="s">
        <v>116</v>
      </c>
      <c r="O91">
        <v>1</v>
      </c>
      <c r="P91" t="s">
        <v>38</v>
      </c>
      <c r="R91" t="s">
        <v>124</v>
      </c>
      <c r="S91" t="s">
        <v>38</v>
      </c>
      <c r="V91" t="s">
        <v>47</v>
      </c>
    </row>
    <row r="92" spans="1:22">
      <c r="A92" t="s">
        <v>386</v>
      </c>
      <c r="D92" t="s">
        <v>806</v>
      </c>
      <c r="E92" t="s">
        <v>97</v>
      </c>
      <c r="F92" t="s">
        <v>21</v>
      </c>
      <c r="L92" t="s">
        <v>49</v>
      </c>
      <c r="M92" t="s">
        <v>720</v>
      </c>
      <c r="N92" t="s">
        <v>807</v>
      </c>
      <c r="O92" t="s">
        <v>205</v>
      </c>
      <c r="P92" t="s">
        <v>38</v>
      </c>
      <c r="R92" t="s">
        <v>38</v>
      </c>
      <c r="S92" t="s">
        <v>44</v>
      </c>
      <c r="V92" t="s">
        <v>47</v>
      </c>
    </row>
    <row r="93" spans="1:22">
      <c r="A93" t="s">
        <v>387</v>
      </c>
      <c r="D93" t="s">
        <v>39</v>
      </c>
      <c r="E93" t="s">
        <v>97</v>
      </c>
      <c r="F93" t="s">
        <v>21</v>
      </c>
      <c r="I93">
        <v>2</v>
      </c>
      <c r="J93">
        <v>0</v>
      </c>
      <c r="L93" t="s">
        <v>49</v>
      </c>
      <c r="N93" t="s">
        <v>222</v>
      </c>
      <c r="O93">
        <v>1</v>
      </c>
      <c r="P93" t="s">
        <v>44</v>
      </c>
      <c r="R93" t="s">
        <v>127</v>
      </c>
      <c r="S93" t="s">
        <v>244</v>
      </c>
      <c r="V93" t="s">
        <v>50</v>
      </c>
    </row>
    <row r="94" spans="1:22">
      <c r="A94" t="s">
        <v>388</v>
      </c>
      <c r="D94" t="s">
        <v>39</v>
      </c>
      <c r="E94" t="s">
        <v>22</v>
      </c>
      <c r="F94" t="s">
        <v>21</v>
      </c>
      <c r="I94">
        <v>1</v>
      </c>
      <c r="J94">
        <v>0</v>
      </c>
      <c r="L94" t="s">
        <v>17</v>
      </c>
      <c r="M94" t="s">
        <v>196</v>
      </c>
      <c r="N94" t="s">
        <v>114</v>
      </c>
      <c r="O94">
        <v>1</v>
      </c>
      <c r="P94" t="s">
        <v>53</v>
      </c>
      <c r="Q94" t="s">
        <v>625</v>
      </c>
      <c r="R94" t="s">
        <v>124</v>
      </c>
      <c r="S94" t="s">
        <v>38</v>
      </c>
      <c r="V94" t="s">
        <v>47</v>
      </c>
    </row>
    <row r="95" spans="1:22">
      <c r="A95" t="s">
        <v>389</v>
      </c>
      <c r="D95" t="s">
        <v>39</v>
      </c>
      <c r="E95" t="s">
        <v>22</v>
      </c>
      <c r="F95" t="s">
        <v>14</v>
      </c>
      <c r="I95">
        <v>3</v>
      </c>
      <c r="J95">
        <v>0</v>
      </c>
      <c r="L95" t="s">
        <v>49</v>
      </c>
      <c r="N95" t="s">
        <v>136</v>
      </c>
      <c r="O95">
        <v>1</v>
      </c>
      <c r="P95" t="s">
        <v>38</v>
      </c>
      <c r="R95" t="s">
        <v>38</v>
      </c>
      <c r="S95" t="s">
        <v>38</v>
      </c>
      <c r="V95" t="s">
        <v>47</v>
      </c>
    </row>
    <row r="96" spans="1:22">
      <c r="A96" t="s">
        <v>390</v>
      </c>
      <c r="D96" t="s">
        <v>39</v>
      </c>
      <c r="E96" t="s">
        <v>97</v>
      </c>
      <c r="F96" t="s">
        <v>14</v>
      </c>
      <c r="L96" t="s">
        <v>49</v>
      </c>
      <c r="N96" t="s">
        <v>134</v>
      </c>
      <c r="O96">
        <v>1</v>
      </c>
      <c r="P96" t="s">
        <v>38</v>
      </c>
      <c r="R96" t="s">
        <v>124</v>
      </c>
      <c r="S96" t="s">
        <v>38</v>
      </c>
      <c r="V96" t="s">
        <v>47</v>
      </c>
    </row>
    <row r="97" spans="1:22">
      <c r="A97" t="s">
        <v>391</v>
      </c>
      <c r="D97" t="s">
        <v>39</v>
      </c>
      <c r="E97" t="s">
        <v>22</v>
      </c>
      <c r="F97" t="s">
        <v>21</v>
      </c>
      <c r="I97">
        <v>2</v>
      </c>
      <c r="J97">
        <v>0</v>
      </c>
      <c r="L97" t="s">
        <v>49</v>
      </c>
      <c r="M97" t="s">
        <v>721</v>
      </c>
      <c r="N97" t="s">
        <v>222</v>
      </c>
      <c r="O97">
        <v>5</v>
      </c>
      <c r="P97" t="s">
        <v>38</v>
      </c>
      <c r="R97" t="s">
        <v>596</v>
      </c>
      <c r="S97" t="s">
        <v>246</v>
      </c>
      <c r="V97" t="s">
        <v>47</v>
      </c>
    </row>
    <row r="98" spans="1:22">
      <c r="A98" t="s">
        <v>392</v>
      </c>
      <c r="D98" t="s">
        <v>39</v>
      </c>
      <c r="E98" t="s">
        <v>186</v>
      </c>
      <c r="F98" t="s">
        <v>21</v>
      </c>
      <c r="G98" t="s">
        <v>286</v>
      </c>
      <c r="I98">
        <v>4</v>
      </c>
      <c r="J98">
        <v>1</v>
      </c>
      <c r="K98" t="s">
        <v>239</v>
      </c>
      <c r="L98" t="s">
        <v>91</v>
      </c>
      <c r="M98" t="s">
        <v>196</v>
      </c>
      <c r="N98" t="s">
        <v>131</v>
      </c>
      <c r="O98">
        <v>2</v>
      </c>
      <c r="P98" t="s">
        <v>808</v>
      </c>
      <c r="R98" t="s">
        <v>124</v>
      </c>
      <c r="S98" t="s">
        <v>44</v>
      </c>
      <c r="V98" t="s">
        <v>47</v>
      </c>
    </row>
    <row r="99" spans="1:22">
      <c r="A99" t="s">
        <v>393</v>
      </c>
      <c r="E99" t="s">
        <v>22</v>
      </c>
      <c r="F99" t="s">
        <v>21</v>
      </c>
      <c r="I99">
        <v>14</v>
      </c>
      <c r="J99">
        <v>0</v>
      </c>
      <c r="L99" t="s">
        <v>49</v>
      </c>
      <c r="N99" t="s">
        <v>106</v>
      </c>
      <c r="O99">
        <v>3</v>
      </c>
      <c r="P99" t="s">
        <v>44</v>
      </c>
      <c r="R99" t="s">
        <v>124</v>
      </c>
      <c r="S99" t="s">
        <v>38</v>
      </c>
      <c r="V99" t="s">
        <v>47</v>
      </c>
    </row>
    <row r="100" spans="1:22">
      <c r="A100" t="s">
        <v>394</v>
      </c>
      <c r="D100">
        <v>1</v>
      </c>
      <c r="I100">
        <v>1</v>
      </c>
      <c r="J100">
        <v>0</v>
      </c>
      <c r="L100" t="s">
        <v>49</v>
      </c>
      <c r="M100" t="s">
        <v>35</v>
      </c>
      <c r="N100" t="s">
        <v>190</v>
      </c>
      <c r="O100">
        <v>1</v>
      </c>
      <c r="P100" t="s">
        <v>38</v>
      </c>
      <c r="S100" t="s">
        <v>132</v>
      </c>
      <c r="V100" t="s">
        <v>247</v>
      </c>
    </row>
    <row r="101" spans="1:22">
      <c r="A101" t="s">
        <v>395</v>
      </c>
      <c r="D101" t="s">
        <v>39</v>
      </c>
      <c r="E101" t="s">
        <v>97</v>
      </c>
      <c r="F101" t="s">
        <v>21</v>
      </c>
      <c r="L101" t="s">
        <v>49</v>
      </c>
      <c r="M101" t="s">
        <v>35</v>
      </c>
      <c r="N101" t="s">
        <v>138</v>
      </c>
      <c r="O101" t="s">
        <v>248</v>
      </c>
      <c r="P101" t="s">
        <v>38</v>
      </c>
      <c r="R101" t="s">
        <v>245</v>
      </c>
      <c r="S101" t="s">
        <v>249</v>
      </c>
      <c r="V101" t="s">
        <v>47</v>
      </c>
    </row>
    <row r="102" spans="1:22">
      <c r="A102" t="s">
        <v>396</v>
      </c>
      <c r="G102" t="s">
        <v>809</v>
      </c>
      <c r="I102">
        <v>10</v>
      </c>
      <c r="J102">
        <v>2</v>
      </c>
      <c r="L102" t="s">
        <v>49</v>
      </c>
      <c r="M102" t="s">
        <v>810</v>
      </c>
      <c r="N102" t="s">
        <v>109</v>
      </c>
      <c r="O102">
        <v>1</v>
      </c>
      <c r="P102" t="s">
        <v>38</v>
      </c>
      <c r="R102" t="s">
        <v>124</v>
      </c>
      <c r="S102" t="s">
        <v>175</v>
      </c>
      <c r="V102" t="s">
        <v>811</v>
      </c>
    </row>
    <row r="103" spans="1:22">
      <c r="A103" t="s">
        <v>397</v>
      </c>
      <c r="D103" t="s">
        <v>166</v>
      </c>
      <c r="E103" t="s">
        <v>186</v>
      </c>
      <c r="F103" t="s">
        <v>14</v>
      </c>
      <c r="I103">
        <v>34</v>
      </c>
      <c r="J103">
        <v>18</v>
      </c>
      <c r="K103" t="s">
        <v>52</v>
      </c>
      <c r="L103" t="s">
        <v>49</v>
      </c>
      <c r="N103" t="s">
        <v>272</v>
      </c>
      <c r="O103" t="s">
        <v>203</v>
      </c>
      <c r="P103" t="s">
        <v>38</v>
      </c>
      <c r="R103" t="s">
        <v>124</v>
      </c>
      <c r="S103" t="s">
        <v>38</v>
      </c>
      <c r="V103" t="s">
        <v>47</v>
      </c>
    </row>
    <row r="104" spans="1:22">
      <c r="A104" t="s">
        <v>398</v>
      </c>
      <c r="D104" t="s">
        <v>34</v>
      </c>
      <c r="G104" t="s">
        <v>812</v>
      </c>
      <c r="I104">
        <v>1</v>
      </c>
      <c r="J104">
        <v>1</v>
      </c>
      <c r="K104" t="s">
        <v>687</v>
      </c>
      <c r="L104" t="s">
        <v>17</v>
      </c>
      <c r="M104" t="s">
        <v>112</v>
      </c>
      <c r="N104" t="s">
        <v>250</v>
      </c>
      <c r="O104" t="s">
        <v>813</v>
      </c>
      <c r="P104" t="s">
        <v>38</v>
      </c>
      <c r="R104" t="s">
        <v>124</v>
      </c>
      <c r="S104" t="s">
        <v>251</v>
      </c>
      <c r="V104" t="s">
        <v>47</v>
      </c>
    </row>
    <row r="105" spans="1:22">
      <c r="A105" t="s">
        <v>399</v>
      </c>
      <c r="D105" t="s">
        <v>166</v>
      </c>
      <c r="E105" t="s">
        <v>167</v>
      </c>
      <c r="F105" t="s">
        <v>14</v>
      </c>
      <c r="I105">
        <v>12</v>
      </c>
      <c r="J105">
        <v>6</v>
      </c>
      <c r="K105" t="s">
        <v>241</v>
      </c>
      <c r="L105" t="s">
        <v>49</v>
      </c>
      <c r="N105" t="s">
        <v>130</v>
      </c>
      <c r="O105">
        <v>1</v>
      </c>
      <c r="P105" t="s">
        <v>38</v>
      </c>
      <c r="R105" t="s">
        <v>38</v>
      </c>
      <c r="S105" t="s">
        <v>38</v>
      </c>
      <c r="V105" t="s">
        <v>47</v>
      </c>
    </row>
    <row r="106" spans="1:22">
      <c r="A106" t="s">
        <v>400</v>
      </c>
      <c r="D106" t="s">
        <v>39</v>
      </c>
      <c r="E106" t="s">
        <v>97</v>
      </c>
      <c r="F106" t="s">
        <v>14</v>
      </c>
      <c r="L106" t="s">
        <v>49</v>
      </c>
      <c r="N106" t="s">
        <v>147</v>
      </c>
      <c r="O106">
        <v>1</v>
      </c>
      <c r="P106" t="s">
        <v>38</v>
      </c>
      <c r="R106" t="s">
        <v>47</v>
      </c>
      <c r="S106" t="s">
        <v>38</v>
      </c>
      <c r="V106" t="s">
        <v>47</v>
      </c>
    </row>
    <row r="107" spans="1:22">
      <c r="A107" t="s">
        <v>401</v>
      </c>
      <c r="D107">
        <v>1</v>
      </c>
      <c r="E107" t="s">
        <v>186</v>
      </c>
      <c r="F107" t="s">
        <v>27</v>
      </c>
      <c r="G107" t="s">
        <v>814</v>
      </c>
      <c r="I107">
        <v>10</v>
      </c>
      <c r="J107">
        <v>2</v>
      </c>
      <c r="K107" t="s">
        <v>173</v>
      </c>
      <c r="L107" t="s">
        <v>49</v>
      </c>
      <c r="M107" t="s">
        <v>35</v>
      </c>
      <c r="N107" t="s">
        <v>114</v>
      </c>
      <c r="O107">
        <v>1</v>
      </c>
      <c r="P107" t="s">
        <v>38</v>
      </c>
      <c r="R107" t="s">
        <v>127</v>
      </c>
      <c r="S107" t="s">
        <v>252</v>
      </c>
      <c r="V107" t="s">
        <v>47</v>
      </c>
    </row>
    <row r="108" spans="1:22">
      <c r="A108" t="s">
        <v>402</v>
      </c>
      <c r="D108" t="s">
        <v>39</v>
      </c>
      <c r="E108" t="s">
        <v>97</v>
      </c>
      <c r="F108" t="s">
        <v>14</v>
      </c>
      <c r="I108">
        <v>1</v>
      </c>
      <c r="J108">
        <v>0</v>
      </c>
      <c r="L108" t="s">
        <v>41</v>
      </c>
      <c r="N108" t="s">
        <v>222</v>
      </c>
      <c r="O108">
        <v>1</v>
      </c>
      <c r="P108" t="s">
        <v>38</v>
      </c>
      <c r="R108" t="s">
        <v>38</v>
      </c>
      <c r="S108" t="s">
        <v>44</v>
      </c>
      <c r="V108" t="s">
        <v>47</v>
      </c>
    </row>
    <row r="109" spans="1:22">
      <c r="A109" t="s">
        <v>403</v>
      </c>
      <c r="G109" t="s">
        <v>815</v>
      </c>
      <c r="I109">
        <v>3</v>
      </c>
      <c r="J109">
        <v>2</v>
      </c>
      <c r="K109" t="s">
        <v>938</v>
      </c>
      <c r="L109" t="s">
        <v>49</v>
      </c>
      <c r="M109" t="s">
        <v>816</v>
      </c>
      <c r="N109" t="s">
        <v>133</v>
      </c>
      <c r="O109">
        <v>1</v>
      </c>
      <c r="P109" t="s">
        <v>229</v>
      </c>
      <c r="Q109" t="s">
        <v>817</v>
      </c>
      <c r="R109" t="s">
        <v>124</v>
      </c>
      <c r="S109" t="s">
        <v>817</v>
      </c>
      <c r="V109" t="s">
        <v>47</v>
      </c>
    </row>
    <row r="110" spans="1:22">
      <c r="A110" t="s">
        <v>404</v>
      </c>
      <c r="D110" t="s">
        <v>39</v>
      </c>
      <c r="E110" t="s">
        <v>22</v>
      </c>
      <c r="F110" t="s">
        <v>14</v>
      </c>
      <c r="I110">
        <v>1</v>
      </c>
      <c r="J110">
        <v>0</v>
      </c>
      <c r="L110" t="s">
        <v>41</v>
      </c>
      <c r="N110" t="s">
        <v>114</v>
      </c>
      <c r="O110">
        <v>3</v>
      </c>
      <c r="P110" t="s">
        <v>38</v>
      </c>
      <c r="R110" t="s">
        <v>124</v>
      </c>
      <c r="S110" t="s">
        <v>253</v>
      </c>
      <c r="V110" t="s">
        <v>47</v>
      </c>
    </row>
    <row r="111" spans="1:22">
      <c r="A111" t="s">
        <v>405</v>
      </c>
      <c r="D111" t="s">
        <v>39</v>
      </c>
      <c r="E111">
        <v>0</v>
      </c>
      <c r="F111" t="s">
        <v>14</v>
      </c>
      <c r="I111">
        <v>1</v>
      </c>
      <c r="J111">
        <v>0</v>
      </c>
      <c r="L111" t="s">
        <v>17</v>
      </c>
      <c r="M111" t="s">
        <v>818</v>
      </c>
      <c r="N111" t="s">
        <v>126</v>
      </c>
      <c r="O111">
        <v>1</v>
      </c>
      <c r="P111" t="s">
        <v>38</v>
      </c>
      <c r="R111" t="s">
        <v>38</v>
      </c>
      <c r="S111" t="s">
        <v>38</v>
      </c>
      <c r="V111" t="s">
        <v>47</v>
      </c>
    </row>
    <row r="112" spans="1:22">
      <c r="A112" t="s">
        <v>406</v>
      </c>
      <c r="I112">
        <v>8</v>
      </c>
      <c r="J112">
        <v>2</v>
      </c>
      <c r="L112" t="s">
        <v>617</v>
      </c>
      <c r="N112" t="s">
        <v>113</v>
      </c>
      <c r="O112">
        <v>1</v>
      </c>
      <c r="P112" t="s">
        <v>819</v>
      </c>
      <c r="R112" t="s">
        <v>38</v>
      </c>
      <c r="S112" t="s">
        <v>44</v>
      </c>
      <c r="V112" t="s">
        <v>820</v>
      </c>
    </row>
    <row r="113" spans="1:22">
      <c r="A113" t="s">
        <v>407</v>
      </c>
      <c r="D113" t="s">
        <v>39</v>
      </c>
      <c r="I113">
        <v>4</v>
      </c>
      <c r="J113">
        <v>1</v>
      </c>
      <c r="L113" t="s">
        <v>17</v>
      </c>
      <c r="N113" t="s">
        <v>222</v>
      </c>
      <c r="O113">
        <v>2</v>
      </c>
      <c r="P113" t="s">
        <v>38</v>
      </c>
      <c r="S113" t="s">
        <v>44</v>
      </c>
      <c r="V113" t="s">
        <v>821</v>
      </c>
    </row>
    <row r="114" spans="1:22">
      <c r="A114" t="s">
        <v>408</v>
      </c>
      <c r="D114" t="s">
        <v>120</v>
      </c>
      <c r="E114" t="s">
        <v>120</v>
      </c>
      <c r="F114" t="s">
        <v>120</v>
      </c>
      <c r="G114" t="s">
        <v>822</v>
      </c>
      <c r="I114">
        <v>10</v>
      </c>
      <c r="J114">
        <v>1</v>
      </c>
      <c r="K114" t="s">
        <v>823</v>
      </c>
      <c r="L114" t="s">
        <v>49</v>
      </c>
      <c r="M114" t="s">
        <v>816</v>
      </c>
      <c r="N114" t="s">
        <v>688</v>
      </c>
      <c r="O114">
        <v>2</v>
      </c>
      <c r="P114" t="s">
        <v>30</v>
      </c>
      <c r="Q114" t="s">
        <v>120</v>
      </c>
      <c r="R114" t="s">
        <v>127</v>
      </c>
      <c r="S114" t="s">
        <v>254</v>
      </c>
      <c r="V114" t="s">
        <v>47</v>
      </c>
    </row>
    <row r="115" spans="1:22">
      <c r="A115" t="s">
        <v>409</v>
      </c>
      <c r="G115" t="s">
        <v>824</v>
      </c>
      <c r="I115">
        <v>13</v>
      </c>
      <c r="J115">
        <v>8</v>
      </c>
      <c r="K115" t="s">
        <v>825</v>
      </c>
      <c r="L115" t="s">
        <v>49</v>
      </c>
      <c r="N115" t="s">
        <v>689</v>
      </c>
      <c r="O115" t="s">
        <v>176</v>
      </c>
      <c r="P115" t="s">
        <v>38</v>
      </c>
      <c r="R115" t="s">
        <v>690</v>
      </c>
      <c r="S115" t="s">
        <v>38</v>
      </c>
      <c r="V115" t="s">
        <v>597</v>
      </c>
    </row>
    <row r="116" spans="1:22">
      <c r="A116" t="s">
        <v>410</v>
      </c>
      <c r="D116" t="s">
        <v>39</v>
      </c>
      <c r="E116" t="s">
        <v>97</v>
      </c>
      <c r="F116" t="s">
        <v>14</v>
      </c>
      <c r="L116" t="s">
        <v>49</v>
      </c>
      <c r="M116" t="s">
        <v>723</v>
      </c>
      <c r="N116" t="s">
        <v>131</v>
      </c>
      <c r="O116">
        <v>1</v>
      </c>
      <c r="P116" t="s">
        <v>38</v>
      </c>
      <c r="R116" t="s">
        <v>38</v>
      </c>
      <c r="S116" t="s">
        <v>38</v>
      </c>
      <c r="V116" t="s">
        <v>47</v>
      </c>
    </row>
    <row r="117" spans="1:22">
      <c r="A117" t="s">
        <v>411</v>
      </c>
      <c r="D117" t="s">
        <v>34</v>
      </c>
      <c r="E117" t="s">
        <v>22</v>
      </c>
      <c r="F117" t="s">
        <v>14</v>
      </c>
      <c r="I117">
        <v>1</v>
      </c>
      <c r="J117">
        <v>0</v>
      </c>
      <c r="L117" t="s">
        <v>17</v>
      </c>
      <c r="N117" t="s">
        <v>125</v>
      </c>
      <c r="O117">
        <v>1</v>
      </c>
      <c r="P117" t="s">
        <v>38</v>
      </c>
      <c r="R117" t="s">
        <v>47</v>
      </c>
      <c r="S117" t="s">
        <v>38</v>
      </c>
      <c r="V117" t="s">
        <v>47</v>
      </c>
    </row>
    <row r="118" spans="1:22">
      <c r="A118" t="s">
        <v>412</v>
      </c>
      <c r="D118" t="s">
        <v>39</v>
      </c>
      <c r="E118" t="s">
        <v>97</v>
      </c>
      <c r="F118" t="s">
        <v>14</v>
      </c>
      <c r="I118">
        <v>3</v>
      </c>
      <c r="J118">
        <v>2</v>
      </c>
      <c r="K118" t="s">
        <v>826</v>
      </c>
      <c r="L118" t="s">
        <v>17</v>
      </c>
      <c r="N118" t="s">
        <v>827</v>
      </c>
      <c r="O118">
        <v>2</v>
      </c>
      <c r="P118" t="s">
        <v>38</v>
      </c>
      <c r="R118" t="s">
        <v>38</v>
      </c>
      <c r="S118" t="s">
        <v>38</v>
      </c>
      <c r="V118" t="s">
        <v>47</v>
      </c>
    </row>
    <row r="119" spans="1:22">
      <c r="A119" t="s">
        <v>413</v>
      </c>
      <c r="D119" t="s">
        <v>39</v>
      </c>
      <c r="E119" t="s">
        <v>186</v>
      </c>
      <c r="F119" t="s">
        <v>14</v>
      </c>
      <c r="G119" t="s">
        <v>828</v>
      </c>
      <c r="I119">
        <v>12</v>
      </c>
      <c r="J119">
        <v>12</v>
      </c>
      <c r="K119" t="s">
        <v>239</v>
      </c>
      <c r="L119" t="s">
        <v>49</v>
      </c>
      <c r="M119" t="s">
        <v>723</v>
      </c>
      <c r="N119" t="s">
        <v>222</v>
      </c>
      <c r="O119">
        <v>1</v>
      </c>
      <c r="P119" t="s">
        <v>44</v>
      </c>
      <c r="R119" t="s">
        <v>127</v>
      </c>
      <c r="S119" t="s">
        <v>829</v>
      </c>
      <c r="V119" t="s">
        <v>255</v>
      </c>
    </row>
    <row r="120" spans="1:22">
      <c r="A120" t="s">
        <v>414</v>
      </c>
      <c r="C120">
        <v>1</v>
      </c>
      <c r="D120" t="s">
        <v>34</v>
      </c>
      <c r="E120" t="s">
        <v>140</v>
      </c>
      <c r="I120">
        <v>14</v>
      </c>
      <c r="J120">
        <v>9</v>
      </c>
      <c r="L120" t="s">
        <v>49</v>
      </c>
      <c r="M120" t="s">
        <v>723</v>
      </c>
      <c r="N120" t="s">
        <v>213</v>
      </c>
      <c r="O120">
        <v>1</v>
      </c>
      <c r="P120" t="s">
        <v>38</v>
      </c>
      <c r="R120" t="s">
        <v>598</v>
      </c>
      <c r="S120" t="s">
        <v>598</v>
      </c>
      <c r="V120" t="s">
        <v>26</v>
      </c>
    </row>
    <row r="121" spans="1:22">
      <c r="A121" t="s">
        <v>415</v>
      </c>
      <c r="B121" t="s">
        <v>120</v>
      </c>
      <c r="D121" t="s">
        <v>34</v>
      </c>
      <c r="E121" t="s">
        <v>22</v>
      </c>
      <c r="F121" t="s">
        <v>21</v>
      </c>
      <c r="I121">
        <v>1</v>
      </c>
      <c r="J121">
        <v>0</v>
      </c>
      <c r="L121" t="s">
        <v>17</v>
      </c>
      <c r="M121" t="s">
        <v>185</v>
      </c>
      <c r="N121" t="s">
        <v>224</v>
      </c>
      <c r="O121">
        <v>1</v>
      </c>
      <c r="P121" t="s">
        <v>25</v>
      </c>
      <c r="R121" t="s">
        <v>121</v>
      </c>
      <c r="S121" t="s">
        <v>38</v>
      </c>
      <c r="V121" t="s">
        <v>26</v>
      </c>
    </row>
    <row r="122" spans="1:22">
      <c r="A122" t="s">
        <v>416</v>
      </c>
      <c r="D122" t="s">
        <v>23</v>
      </c>
      <c r="E122" t="s">
        <v>40</v>
      </c>
      <c r="F122" t="s">
        <v>14</v>
      </c>
      <c r="I122">
        <v>1</v>
      </c>
      <c r="J122">
        <v>0</v>
      </c>
      <c r="L122" t="s">
        <v>17</v>
      </c>
      <c r="N122" t="s">
        <v>98</v>
      </c>
      <c r="O122">
        <v>1</v>
      </c>
      <c r="P122" t="s">
        <v>25</v>
      </c>
      <c r="R122" t="s">
        <v>121</v>
      </c>
      <c r="S122" t="s">
        <v>38</v>
      </c>
      <c r="V122" t="s">
        <v>26</v>
      </c>
    </row>
    <row r="123" spans="1:22">
      <c r="A123" t="s">
        <v>417</v>
      </c>
      <c r="B123" t="s">
        <v>830</v>
      </c>
      <c r="D123" t="s">
        <v>34</v>
      </c>
      <c r="E123" t="s">
        <v>22</v>
      </c>
      <c r="F123" t="s">
        <v>101</v>
      </c>
      <c r="I123">
        <v>0</v>
      </c>
      <c r="J123">
        <v>0</v>
      </c>
      <c r="L123" t="s">
        <v>17</v>
      </c>
      <c r="N123" t="s">
        <v>256</v>
      </c>
      <c r="O123">
        <v>1</v>
      </c>
      <c r="P123" t="s">
        <v>96</v>
      </c>
      <c r="R123" t="s">
        <v>30</v>
      </c>
      <c r="S123" t="s">
        <v>96</v>
      </c>
      <c r="V123" t="s">
        <v>645</v>
      </c>
    </row>
    <row r="124" spans="1:22">
      <c r="A124" t="s">
        <v>418</v>
      </c>
      <c r="B124" t="s">
        <v>120</v>
      </c>
      <c r="C124" t="s">
        <v>120</v>
      </c>
      <c r="D124" t="s">
        <v>34</v>
      </c>
      <c r="E124" t="s">
        <v>33</v>
      </c>
      <c r="F124" t="s">
        <v>101</v>
      </c>
      <c r="I124">
        <v>14</v>
      </c>
      <c r="J124">
        <v>11</v>
      </c>
      <c r="L124" t="s">
        <v>17</v>
      </c>
      <c r="N124" t="s">
        <v>257</v>
      </c>
      <c r="O124">
        <v>1</v>
      </c>
      <c r="P124" t="s">
        <v>96</v>
      </c>
      <c r="Q124" t="s">
        <v>120</v>
      </c>
      <c r="R124" t="s">
        <v>120</v>
      </c>
      <c r="S124" t="s">
        <v>96</v>
      </c>
      <c r="V124" t="s">
        <v>47</v>
      </c>
    </row>
    <row r="125" spans="1:22">
      <c r="A125" t="s">
        <v>522</v>
      </c>
      <c r="B125" t="s">
        <v>120</v>
      </c>
      <c r="L125" t="s">
        <v>17</v>
      </c>
      <c r="N125" t="s">
        <v>116</v>
      </c>
      <c r="O125">
        <v>1</v>
      </c>
      <c r="P125" t="s">
        <v>38</v>
      </c>
      <c r="R125" t="s">
        <v>30</v>
      </c>
      <c r="S125" t="s">
        <v>20</v>
      </c>
      <c r="V125" t="s">
        <v>120</v>
      </c>
    </row>
    <row r="126" spans="1:22">
      <c r="A126" t="s">
        <v>523</v>
      </c>
      <c r="B126" t="s">
        <v>120</v>
      </c>
      <c r="C126" t="s">
        <v>120</v>
      </c>
      <c r="I126" t="s">
        <v>120</v>
      </c>
      <c r="J126" t="s">
        <v>120</v>
      </c>
      <c r="K126" t="s">
        <v>120</v>
      </c>
      <c r="L126" t="s">
        <v>17</v>
      </c>
      <c r="N126" t="s">
        <v>646</v>
      </c>
      <c r="O126">
        <v>1</v>
      </c>
      <c r="P126" t="s">
        <v>18</v>
      </c>
      <c r="Q126" t="s">
        <v>120</v>
      </c>
      <c r="R126" t="s">
        <v>96</v>
      </c>
      <c r="S126" t="s">
        <v>20</v>
      </c>
      <c r="V126" t="s">
        <v>831</v>
      </c>
    </row>
    <row r="127" spans="1:22">
      <c r="A127" t="s">
        <v>524</v>
      </c>
      <c r="B127" t="s">
        <v>120</v>
      </c>
      <c r="D127" t="s">
        <v>39</v>
      </c>
      <c r="E127" t="s">
        <v>97</v>
      </c>
      <c r="F127" t="s">
        <v>14</v>
      </c>
      <c r="L127" t="s">
        <v>17</v>
      </c>
      <c r="N127" t="s">
        <v>647</v>
      </c>
      <c r="O127">
        <v>1</v>
      </c>
      <c r="P127" t="s">
        <v>18</v>
      </c>
      <c r="R127" t="s">
        <v>96</v>
      </c>
      <c r="S127" t="s">
        <v>20</v>
      </c>
      <c r="V127" t="s">
        <v>831</v>
      </c>
    </row>
    <row r="128" spans="1:22">
      <c r="A128" t="s">
        <v>525</v>
      </c>
      <c r="B128" t="s">
        <v>120</v>
      </c>
      <c r="L128" t="s">
        <v>17</v>
      </c>
      <c r="N128" t="s">
        <v>648</v>
      </c>
      <c r="O128">
        <v>1</v>
      </c>
      <c r="P128" t="s">
        <v>18</v>
      </c>
      <c r="R128" t="s">
        <v>832</v>
      </c>
      <c r="S128" t="s">
        <v>610</v>
      </c>
      <c r="V128" t="s">
        <v>831</v>
      </c>
    </row>
    <row r="129" spans="1:22">
      <c r="A129" t="s">
        <v>419</v>
      </c>
      <c r="B129" t="s">
        <v>120</v>
      </c>
      <c r="C129" t="s">
        <v>120</v>
      </c>
      <c r="D129" t="s">
        <v>23</v>
      </c>
      <c r="E129" t="s">
        <v>97</v>
      </c>
      <c r="F129" t="s">
        <v>21</v>
      </c>
      <c r="I129" t="s">
        <v>120</v>
      </c>
      <c r="J129" t="s">
        <v>120</v>
      </c>
      <c r="L129" t="s">
        <v>17</v>
      </c>
      <c r="N129" t="s">
        <v>627</v>
      </c>
      <c r="O129">
        <v>1</v>
      </c>
      <c r="P129" t="s">
        <v>38</v>
      </c>
      <c r="R129" t="s">
        <v>120</v>
      </c>
      <c r="S129" t="s">
        <v>120</v>
      </c>
      <c r="T129" t="s">
        <v>120</v>
      </c>
      <c r="U129" t="s">
        <v>120</v>
      </c>
      <c r="V129" t="s">
        <v>120</v>
      </c>
    </row>
    <row r="130" spans="1:22">
      <c r="A130" t="s">
        <v>420</v>
      </c>
      <c r="B130" t="s">
        <v>120</v>
      </c>
      <c r="C130" t="s">
        <v>120</v>
      </c>
      <c r="D130" t="s">
        <v>39</v>
      </c>
      <c r="E130" t="s">
        <v>97</v>
      </c>
      <c r="F130" t="s">
        <v>14</v>
      </c>
      <c r="I130" t="s">
        <v>120</v>
      </c>
      <c r="J130" t="s">
        <v>120</v>
      </c>
      <c r="L130" t="s">
        <v>17</v>
      </c>
      <c r="N130" t="s">
        <v>258</v>
      </c>
      <c r="O130">
        <v>1</v>
      </c>
      <c r="P130" t="s">
        <v>38</v>
      </c>
      <c r="Q130" t="s">
        <v>120</v>
      </c>
      <c r="R130" t="s">
        <v>120</v>
      </c>
      <c r="S130" t="s">
        <v>20</v>
      </c>
      <c r="V130" t="s">
        <v>120</v>
      </c>
    </row>
    <row r="131" spans="1:22">
      <c r="A131" t="s">
        <v>526</v>
      </c>
      <c r="B131" t="s">
        <v>120</v>
      </c>
      <c r="C131" t="s">
        <v>120</v>
      </c>
      <c r="I131" t="s">
        <v>120</v>
      </c>
      <c r="J131" t="s">
        <v>120</v>
      </c>
      <c r="K131" t="s">
        <v>120</v>
      </c>
      <c r="L131" t="s">
        <v>17</v>
      </c>
      <c r="N131" t="s">
        <v>833</v>
      </c>
      <c r="O131">
        <v>1</v>
      </c>
      <c r="P131" t="s">
        <v>668</v>
      </c>
      <c r="Q131" t="s">
        <v>120</v>
      </c>
      <c r="R131" t="s">
        <v>120</v>
      </c>
      <c r="S131" t="s">
        <v>20</v>
      </c>
      <c r="V131" t="s">
        <v>668</v>
      </c>
    </row>
    <row r="132" spans="1:22">
      <c r="A132" t="s">
        <v>527</v>
      </c>
      <c r="B132" t="s">
        <v>120</v>
      </c>
      <c r="C132" t="s">
        <v>120</v>
      </c>
      <c r="D132" t="s">
        <v>39</v>
      </c>
      <c r="E132" t="s">
        <v>97</v>
      </c>
      <c r="F132" t="s">
        <v>21</v>
      </c>
      <c r="I132">
        <v>0</v>
      </c>
      <c r="J132">
        <v>0</v>
      </c>
      <c r="L132" t="s">
        <v>17</v>
      </c>
      <c r="N132" t="s">
        <v>665</v>
      </c>
      <c r="O132">
        <v>1</v>
      </c>
      <c r="P132" t="s">
        <v>38</v>
      </c>
      <c r="Q132" t="s">
        <v>120</v>
      </c>
      <c r="R132" t="s">
        <v>120</v>
      </c>
      <c r="S132" t="s">
        <v>20</v>
      </c>
      <c r="V132" t="s">
        <v>120</v>
      </c>
    </row>
    <row r="133" spans="1:22">
      <c r="A133" t="s">
        <v>528</v>
      </c>
      <c r="B133" t="s">
        <v>120</v>
      </c>
      <c r="C133" t="s">
        <v>120</v>
      </c>
      <c r="I133" t="s">
        <v>120</v>
      </c>
      <c r="J133" t="s">
        <v>120</v>
      </c>
      <c r="L133" t="s">
        <v>17</v>
      </c>
      <c r="N133" t="s">
        <v>669</v>
      </c>
      <c r="O133">
        <v>2</v>
      </c>
      <c r="S133" t="s">
        <v>20</v>
      </c>
    </row>
    <row r="134" spans="1:22">
      <c r="A134" t="s">
        <v>529</v>
      </c>
      <c r="B134" t="s">
        <v>120</v>
      </c>
      <c r="C134" t="s">
        <v>120</v>
      </c>
      <c r="D134" t="s">
        <v>39</v>
      </c>
      <c r="E134" t="s">
        <v>22</v>
      </c>
      <c r="F134" t="s">
        <v>14</v>
      </c>
      <c r="I134" t="s">
        <v>120</v>
      </c>
      <c r="J134">
        <v>0</v>
      </c>
      <c r="L134" t="s">
        <v>49</v>
      </c>
      <c r="N134" t="s">
        <v>116</v>
      </c>
      <c r="O134">
        <v>1</v>
      </c>
      <c r="P134" t="s">
        <v>38</v>
      </c>
      <c r="R134" t="s">
        <v>38</v>
      </c>
      <c r="S134" t="s">
        <v>38</v>
      </c>
      <c r="V134" t="s">
        <v>42</v>
      </c>
    </row>
    <row r="135" spans="1:22">
      <c r="A135" t="s">
        <v>530</v>
      </c>
      <c r="B135" t="s">
        <v>120</v>
      </c>
      <c r="E135" t="s">
        <v>22</v>
      </c>
      <c r="F135" t="s">
        <v>14</v>
      </c>
      <c r="I135">
        <v>3</v>
      </c>
      <c r="J135">
        <v>0</v>
      </c>
      <c r="L135" t="s">
        <v>17</v>
      </c>
      <c r="N135" t="s">
        <v>207</v>
      </c>
      <c r="O135">
        <v>1</v>
      </c>
      <c r="P135" t="s">
        <v>25</v>
      </c>
      <c r="R135" t="s">
        <v>25</v>
      </c>
      <c r="S135" t="s">
        <v>25</v>
      </c>
      <c r="V135" t="s">
        <v>42</v>
      </c>
    </row>
    <row r="136" spans="1:22">
      <c r="A136" t="s">
        <v>531</v>
      </c>
      <c r="B136" t="s">
        <v>120</v>
      </c>
      <c r="D136" t="s">
        <v>39</v>
      </c>
      <c r="E136" t="s">
        <v>97</v>
      </c>
      <c r="F136" t="s">
        <v>14</v>
      </c>
      <c r="L136" t="s">
        <v>17</v>
      </c>
      <c r="N136" t="s">
        <v>649</v>
      </c>
      <c r="O136">
        <v>1</v>
      </c>
      <c r="P136" t="s">
        <v>18</v>
      </c>
      <c r="R136" t="s">
        <v>30</v>
      </c>
      <c r="S136" t="s">
        <v>20</v>
      </c>
      <c r="V136" t="s">
        <v>120</v>
      </c>
    </row>
    <row r="137" spans="1:22">
      <c r="A137" t="s">
        <v>532</v>
      </c>
      <c r="B137" t="s">
        <v>120</v>
      </c>
      <c r="C137" t="s">
        <v>120</v>
      </c>
      <c r="I137" t="s">
        <v>120</v>
      </c>
      <c r="J137" t="s">
        <v>120</v>
      </c>
      <c r="K137" t="s">
        <v>120</v>
      </c>
      <c r="L137" t="s">
        <v>17</v>
      </c>
      <c r="N137" t="s">
        <v>834</v>
      </c>
      <c r="O137">
        <v>1</v>
      </c>
      <c r="P137" t="s">
        <v>120</v>
      </c>
      <c r="Q137" t="s">
        <v>120</v>
      </c>
      <c r="R137" t="s">
        <v>835</v>
      </c>
      <c r="S137" t="s">
        <v>20</v>
      </c>
      <c r="V137" t="s">
        <v>831</v>
      </c>
    </row>
    <row r="138" spans="1:22">
      <c r="A138" t="s">
        <v>421</v>
      </c>
      <c r="D138">
        <v>2</v>
      </c>
      <c r="I138">
        <v>19</v>
      </c>
      <c r="J138">
        <v>10</v>
      </c>
      <c r="L138" t="s">
        <v>17</v>
      </c>
      <c r="M138" t="s">
        <v>628</v>
      </c>
      <c r="N138" t="s">
        <v>109</v>
      </c>
      <c r="O138">
        <v>1</v>
      </c>
      <c r="P138" t="s">
        <v>30</v>
      </c>
      <c r="R138" t="s">
        <v>261</v>
      </c>
      <c r="S138" t="s">
        <v>30</v>
      </c>
      <c r="V138" t="s">
        <v>42</v>
      </c>
    </row>
    <row r="139" spans="1:22">
      <c r="A139" t="s">
        <v>422</v>
      </c>
      <c r="D139" t="s">
        <v>39</v>
      </c>
      <c r="E139" t="s">
        <v>22</v>
      </c>
      <c r="F139" t="s">
        <v>14</v>
      </c>
      <c r="I139">
        <v>1</v>
      </c>
      <c r="J139">
        <v>0</v>
      </c>
      <c r="L139" t="s">
        <v>17</v>
      </c>
      <c r="M139" t="s">
        <v>185</v>
      </c>
      <c r="N139" t="s">
        <v>102</v>
      </c>
      <c r="O139">
        <v>1</v>
      </c>
      <c r="P139" t="s">
        <v>25</v>
      </c>
      <c r="R139" t="s">
        <v>25</v>
      </c>
      <c r="S139" t="s">
        <v>25</v>
      </c>
      <c r="V139" t="s">
        <v>42</v>
      </c>
    </row>
    <row r="140" spans="1:22">
      <c r="A140" t="s">
        <v>423</v>
      </c>
      <c r="D140" t="s">
        <v>191</v>
      </c>
      <c r="E140" t="s">
        <v>15</v>
      </c>
      <c r="F140" t="s">
        <v>27</v>
      </c>
      <c r="G140" t="s">
        <v>259</v>
      </c>
      <c r="I140">
        <v>17</v>
      </c>
      <c r="J140">
        <v>3</v>
      </c>
      <c r="K140" t="s">
        <v>37</v>
      </c>
      <c r="L140" t="s">
        <v>17</v>
      </c>
      <c r="M140" t="s">
        <v>730</v>
      </c>
      <c r="N140" t="s">
        <v>24</v>
      </c>
      <c r="O140">
        <v>1</v>
      </c>
      <c r="R140" t="s">
        <v>836</v>
      </c>
      <c r="S140" t="s">
        <v>30</v>
      </c>
      <c r="V140" t="s">
        <v>42</v>
      </c>
    </row>
    <row r="141" spans="1:22">
      <c r="A141" t="s">
        <v>424</v>
      </c>
      <c r="D141" t="s">
        <v>39</v>
      </c>
      <c r="E141" t="s">
        <v>22</v>
      </c>
      <c r="F141" t="s">
        <v>14</v>
      </c>
      <c r="I141">
        <v>1</v>
      </c>
      <c r="J141">
        <v>0</v>
      </c>
      <c r="L141" t="s">
        <v>17</v>
      </c>
      <c r="N141" t="s">
        <v>222</v>
      </c>
      <c r="O141">
        <v>1</v>
      </c>
      <c r="P141" t="s">
        <v>25</v>
      </c>
      <c r="R141" t="s">
        <v>25</v>
      </c>
      <c r="S141" t="s">
        <v>25</v>
      </c>
      <c r="V141" t="s">
        <v>42</v>
      </c>
    </row>
    <row r="142" spans="1:22">
      <c r="A142" t="s">
        <v>425</v>
      </c>
      <c r="D142" t="s">
        <v>34</v>
      </c>
      <c r="E142" t="s">
        <v>186</v>
      </c>
      <c r="G142" t="s">
        <v>629</v>
      </c>
      <c r="I142">
        <v>1</v>
      </c>
      <c r="J142">
        <v>3</v>
      </c>
      <c r="K142" t="s">
        <v>90</v>
      </c>
      <c r="L142" t="s">
        <v>17</v>
      </c>
      <c r="M142" t="s">
        <v>730</v>
      </c>
      <c r="N142" t="s">
        <v>211</v>
      </c>
      <c r="O142">
        <v>1</v>
      </c>
      <c r="P142" t="s">
        <v>25</v>
      </c>
      <c r="R142" t="s">
        <v>260</v>
      </c>
      <c r="S142" t="s">
        <v>30</v>
      </c>
      <c r="V142" t="s">
        <v>837</v>
      </c>
    </row>
    <row r="143" spans="1:22">
      <c r="A143" t="s">
        <v>426</v>
      </c>
      <c r="D143" t="s">
        <v>39</v>
      </c>
      <c r="E143" t="s">
        <v>97</v>
      </c>
      <c r="F143" t="s">
        <v>14</v>
      </c>
      <c r="I143">
        <v>1</v>
      </c>
      <c r="J143">
        <v>0</v>
      </c>
      <c r="L143" t="s">
        <v>17</v>
      </c>
      <c r="N143" t="s">
        <v>138</v>
      </c>
      <c r="O143">
        <v>1</v>
      </c>
      <c r="P143" t="s">
        <v>25</v>
      </c>
      <c r="R143" t="s">
        <v>25</v>
      </c>
      <c r="S143" t="s">
        <v>25</v>
      </c>
      <c r="V143" t="s">
        <v>42</v>
      </c>
    </row>
    <row r="144" spans="1:22">
      <c r="A144" t="s">
        <v>427</v>
      </c>
      <c r="E144" t="s">
        <v>97</v>
      </c>
      <c r="F144" t="s">
        <v>14</v>
      </c>
      <c r="G144" t="s">
        <v>838</v>
      </c>
      <c r="I144">
        <v>5</v>
      </c>
      <c r="J144">
        <v>4</v>
      </c>
      <c r="K144" t="s">
        <v>236</v>
      </c>
      <c r="L144" t="s">
        <v>17</v>
      </c>
      <c r="M144" t="s">
        <v>730</v>
      </c>
      <c r="N144" t="s">
        <v>183</v>
      </c>
      <c r="O144">
        <v>1</v>
      </c>
      <c r="P144" t="s">
        <v>30</v>
      </c>
      <c r="R144" t="s">
        <v>260</v>
      </c>
      <c r="S144" t="s">
        <v>30</v>
      </c>
      <c r="V144" t="s">
        <v>189</v>
      </c>
    </row>
    <row r="145" spans="1:22">
      <c r="A145" t="s">
        <v>533</v>
      </c>
      <c r="D145" t="s">
        <v>191</v>
      </c>
      <c r="E145" t="s">
        <v>186</v>
      </c>
      <c r="F145" t="s">
        <v>27</v>
      </c>
      <c r="G145" t="s">
        <v>839</v>
      </c>
      <c r="I145">
        <v>39</v>
      </c>
      <c r="J145">
        <v>3</v>
      </c>
      <c r="K145" t="s">
        <v>120</v>
      </c>
      <c r="L145" t="s">
        <v>17</v>
      </c>
      <c r="M145" t="s">
        <v>174</v>
      </c>
      <c r="N145" t="s">
        <v>650</v>
      </c>
      <c r="O145">
        <v>1</v>
      </c>
      <c r="P145" t="s">
        <v>30</v>
      </c>
      <c r="Q145" t="s">
        <v>120</v>
      </c>
      <c r="R145" t="s">
        <v>30</v>
      </c>
      <c r="S145" t="s">
        <v>30</v>
      </c>
      <c r="V145" t="s">
        <v>120</v>
      </c>
    </row>
    <row r="146" spans="1:22">
      <c r="A146" t="s">
        <v>428</v>
      </c>
      <c r="B146" t="s">
        <v>120</v>
      </c>
      <c r="D146" t="s">
        <v>39</v>
      </c>
      <c r="E146" t="s">
        <v>97</v>
      </c>
      <c r="F146" t="s">
        <v>21</v>
      </c>
      <c r="I146">
        <v>0</v>
      </c>
      <c r="J146">
        <v>0</v>
      </c>
      <c r="L146" t="s">
        <v>17</v>
      </c>
      <c r="N146" t="s">
        <v>116</v>
      </c>
      <c r="O146">
        <v>1</v>
      </c>
      <c r="P146" t="s">
        <v>25</v>
      </c>
      <c r="R146" t="s">
        <v>38</v>
      </c>
      <c r="S146" t="s">
        <v>30</v>
      </c>
      <c r="V146" t="s">
        <v>42</v>
      </c>
    </row>
    <row r="147" spans="1:22">
      <c r="A147" t="s">
        <v>429</v>
      </c>
      <c r="D147" t="s">
        <v>191</v>
      </c>
      <c r="E147" t="s">
        <v>186</v>
      </c>
      <c r="F147" t="s">
        <v>27</v>
      </c>
      <c r="G147" t="s">
        <v>840</v>
      </c>
      <c r="H147" t="s">
        <v>841</v>
      </c>
      <c r="I147">
        <v>17</v>
      </c>
      <c r="J147">
        <v>3</v>
      </c>
      <c r="L147" t="s">
        <v>17</v>
      </c>
      <c r="M147" t="s">
        <v>174</v>
      </c>
      <c r="N147" t="s">
        <v>200</v>
      </c>
      <c r="O147">
        <v>1</v>
      </c>
      <c r="P147" t="s">
        <v>25</v>
      </c>
      <c r="R147" t="s">
        <v>121</v>
      </c>
      <c r="S147" t="s">
        <v>842</v>
      </c>
      <c r="V147" t="s">
        <v>42</v>
      </c>
    </row>
    <row r="148" spans="1:22">
      <c r="A148" t="s">
        <v>430</v>
      </c>
      <c r="D148" t="s">
        <v>23</v>
      </c>
      <c r="E148" t="s">
        <v>97</v>
      </c>
      <c r="F148" t="s">
        <v>21</v>
      </c>
      <c r="I148">
        <v>1</v>
      </c>
      <c r="J148">
        <v>0</v>
      </c>
      <c r="L148" t="s">
        <v>17</v>
      </c>
      <c r="N148" t="s">
        <v>135</v>
      </c>
      <c r="O148">
        <v>1</v>
      </c>
      <c r="P148" t="s">
        <v>38</v>
      </c>
      <c r="S148" t="s">
        <v>261</v>
      </c>
      <c r="V148" t="s">
        <v>42</v>
      </c>
    </row>
    <row r="149" spans="1:22">
      <c r="A149" t="s">
        <v>431</v>
      </c>
      <c r="B149" t="s">
        <v>120</v>
      </c>
      <c r="D149" t="s">
        <v>39</v>
      </c>
      <c r="E149" t="s">
        <v>22</v>
      </c>
      <c r="F149" t="s">
        <v>14</v>
      </c>
      <c r="I149">
        <v>0</v>
      </c>
      <c r="J149">
        <v>0</v>
      </c>
      <c r="L149" t="s">
        <v>17</v>
      </c>
      <c r="M149" t="s">
        <v>185</v>
      </c>
      <c r="N149" t="s">
        <v>131</v>
      </c>
      <c r="O149">
        <v>1</v>
      </c>
      <c r="P149" t="s">
        <v>25</v>
      </c>
      <c r="R149" t="s">
        <v>25</v>
      </c>
      <c r="S149" t="s">
        <v>25</v>
      </c>
      <c r="V149" t="s">
        <v>42</v>
      </c>
    </row>
    <row r="150" spans="1:22">
      <c r="A150" t="s">
        <v>432</v>
      </c>
      <c r="D150" t="s">
        <v>34</v>
      </c>
      <c r="E150" t="s">
        <v>97</v>
      </c>
      <c r="F150" t="s">
        <v>21</v>
      </c>
      <c r="I150">
        <v>1</v>
      </c>
      <c r="J150">
        <v>0</v>
      </c>
      <c r="L150" t="s">
        <v>17</v>
      </c>
      <c r="N150" t="s">
        <v>199</v>
      </c>
      <c r="O150">
        <v>1</v>
      </c>
      <c r="P150" t="s">
        <v>30</v>
      </c>
      <c r="S150" t="s">
        <v>263</v>
      </c>
      <c r="V150" t="s">
        <v>42</v>
      </c>
    </row>
    <row r="151" spans="1:22">
      <c r="A151" t="s">
        <v>433</v>
      </c>
      <c r="D151" t="s">
        <v>34</v>
      </c>
      <c r="E151" t="s">
        <v>33</v>
      </c>
      <c r="F151" t="s">
        <v>21</v>
      </c>
      <c r="I151">
        <v>20</v>
      </c>
      <c r="J151">
        <v>1</v>
      </c>
      <c r="L151" t="s">
        <v>786</v>
      </c>
      <c r="N151" t="s">
        <v>92</v>
      </c>
      <c r="O151">
        <v>2</v>
      </c>
      <c r="P151" t="s">
        <v>25</v>
      </c>
      <c r="R151" t="s">
        <v>691</v>
      </c>
      <c r="S151" t="s">
        <v>25</v>
      </c>
      <c r="V151" t="s">
        <v>26</v>
      </c>
    </row>
    <row r="152" spans="1:22">
      <c r="A152" t="s">
        <v>434</v>
      </c>
      <c r="D152" t="s">
        <v>99</v>
      </c>
      <c r="E152" t="s">
        <v>100</v>
      </c>
      <c r="I152">
        <v>3</v>
      </c>
      <c r="J152">
        <v>0</v>
      </c>
      <c r="L152" t="s">
        <v>91</v>
      </c>
      <c r="M152" t="s">
        <v>843</v>
      </c>
      <c r="N152" t="s">
        <v>237</v>
      </c>
      <c r="O152">
        <v>2</v>
      </c>
      <c r="P152" t="s">
        <v>38</v>
      </c>
      <c r="R152" t="s">
        <v>143</v>
      </c>
      <c r="S152" t="s">
        <v>38</v>
      </c>
      <c r="V152" t="s">
        <v>26</v>
      </c>
    </row>
    <row r="153" spans="1:22">
      <c r="A153" t="s">
        <v>435</v>
      </c>
      <c r="D153" t="s">
        <v>34</v>
      </c>
      <c r="E153" t="s">
        <v>22</v>
      </c>
      <c r="F153" t="s">
        <v>21</v>
      </c>
      <c r="I153">
        <v>1</v>
      </c>
      <c r="J153">
        <v>0</v>
      </c>
      <c r="L153" t="s">
        <v>41</v>
      </c>
      <c r="N153" t="s">
        <v>200</v>
      </c>
      <c r="O153">
        <v>2</v>
      </c>
      <c r="P153" t="s">
        <v>25</v>
      </c>
      <c r="R153" t="s">
        <v>844</v>
      </c>
      <c r="S153" t="s">
        <v>25</v>
      </c>
      <c r="V153" t="s">
        <v>26</v>
      </c>
    </row>
    <row r="154" spans="1:22">
      <c r="A154" t="s">
        <v>436</v>
      </c>
      <c r="D154" t="s">
        <v>23</v>
      </c>
      <c r="E154" t="s">
        <v>97</v>
      </c>
      <c r="F154" t="s">
        <v>21</v>
      </c>
      <c r="L154" t="s">
        <v>17</v>
      </c>
      <c r="M154" t="s">
        <v>845</v>
      </c>
      <c r="N154" t="s">
        <v>264</v>
      </c>
      <c r="O154">
        <v>1</v>
      </c>
      <c r="P154" t="s">
        <v>25</v>
      </c>
      <c r="R154" t="s">
        <v>630</v>
      </c>
      <c r="S154" t="s">
        <v>25</v>
      </c>
      <c r="V154" t="s">
        <v>26</v>
      </c>
    </row>
    <row r="155" spans="1:22">
      <c r="A155" t="s">
        <v>437</v>
      </c>
      <c r="D155" t="s">
        <v>94</v>
      </c>
      <c r="E155" t="s">
        <v>107</v>
      </c>
      <c r="I155">
        <v>0</v>
      </c>
      <c r="J155">
        <v>0</v>
      </c>
      <c r="L155" t="s">
        <v>91</v>
      </c>
      <c r="M155" t="s">
        <v>265</v>
      </c>
      <c r="N155" t="s">
        <v>266</v>
      </c>
      <c r="O155">
        <v>1</v>
      </c>
      <c r="P155" t="s">
        <v>38</v>
      </c>
      <c r="R155" t="s">
        <v>143</v>
      </c>
      <c r="S155" t="s">
        <v>38</v>
      </c>
      <c r="V155" t="s">
        <v>26</v>
      </c>
    </row>
    <row r="156" spans="1:22">
      <c r="A156" t="s">
        <v>438</v>
      </c>
      <c r="B156" t="s">
        <v>120</v>
      </c>
      <c r="D156" t="s">
        <v>103</v>
      </c>
      <c r="E156" t="s">
        <v>100</v>
      </c>
      <c r="F156" t="s">
        <v>121</v>
      </c>
      <c r="I156">
        <v>1</v>
      </c>
      <c r="J156">
        <v>0</v>
      </c>
      <c r="L156" t="s">
        <v>585</v>
      </c>
      <c r="M156" t="s">
        <v>61</v>
      </c>
      <c r="N156" t="s">
        <v>131</v>
      </c>
      <c r="O156">
        <v>2</v>
      </c>
      <c r="P156" t="s">
        <v>18</v>
      </c>
      <c r="R156" t="s">
        <v>66</v>
      </c>
      <c r="S156" t="s">
        <v>62</v>
      </c>
      <c r="V156" t="s">
        <v>182</v>
      </c>
    </row>
    <row r="157" spans="1:22">
      <c r="A157" t="s">
        <v>439</v>
      </c>
      <c r="D157" t="s">
        <v>94</v>
      </c>
      <c r="E157" t="s">
        <v>100</v>
      </c>
      <c r="I157">
        <v>1</v>
      </c>
      <c r="J157">
        <v>0</v>
      </c>
      <c r="L157" t="s">
        <v>41</v>
      </c>
      <c r="M157" t="s">
        <v>599</v>
      </c>
      <c r="N157" t="s">
        <v>37</v>
      </c>
      <c r="O157">
        <v>1</v>
      </c>
      <c r="P157" t="s">
        <v>38</v>
      </c>
      <c r="R157" t="s">
        <v>143</v>
      </c>
      <c r="S157" t="s">
        <v>38</v>
      </c>
      <c r="V157" t="s">
        <v>152</v>
      </c>
    </row>
    <row r="158" spans="1:22">
      <c r="A158" t="s">
        <v>440</v>
      </c>
      <c r="D158" t="s">
        <v>115</v>
      </c>
      <c r="E158" t="s">
        <v>146</v>
      </c>
      <c r="G158" t="s">
        <v>846</v>
      </c>
      <c r="H158" t="s">
        <v>847</v>
      </c>
      <c r="I158">
        <v>83</v>
      </c>
      <c r="J158">
        <v>10</v>
      </c>
      <c r="L158" t="s">
        <v>585</v>
      </c>
      <c r="M158" t="s">
        <v>848</v>
      </c>
      <c r="N158" t="s">
        <v>222</v>
      </c>
      <c r="O158">
        <v>2</v>
      </c>
      <c r="P158" t="s">
        <v>38</v>
      </c>
      <c r="R158" t="s">
        <v>143</v>
      </c>
      <c r="S158" t="s">
        <v>38</v>
      </c>
      <c r="V158" t="s">
        <v>182</v>
      </c>
    </row>
    <row r="159" spans="1:22">
      <c r="A159" t="s">
        <v>441</v>
      </c>
      <c r="D159" t="s">
        <v>94</v>
      </c>
      <c r="E159" t="s">
        <v>267</v>
      </c>
      <c r="I159">
        <v>1</v>
      </c>
      <c r="J159">
        <v>0</v>
      </c>
      <c r="L159" t="s">
        <v>41</v>
      </c>
      <c r="N159" t="s">
        <v>46</v>
      </c>
      <c r="O159">
        <v>2</v>
      </c>
      <c r="P159" t="s">
        <v>184</v>
      </c>
      <c r="R159" t="s">
        <v>268</v>
      </c>
      <c r="S159" t="s">
        <v>38</v>
      </c>
      <c r="V159" t="s">
        <v>26</v>
      </c>
    </row>
    <row r="160" spans="1:22">
      <c r="A160" t="s">
        <v>442</v>
      </c>
      <c r="D160" t="s">
        <v>849</v>
      </c>
      <c r="E160" t="s">
        <v>100</v>
      </c>
      <c r="I160">
        <v>3</v>
      </c>
      <c r="J160">
        <v>0</v>
      </c>
      <c r="L160" t="s">
        <v>49</v>
      </c>
      <c r="M160" t="s">
        <v>61</v>
      </c>
      <c r="N160" t="s">
        <v>147</v>
      </c>
      <c r="O160">
        <v>2</v>
      </c>
      <c r="P160" t="s">
        <v>38</v>
      </c>
      <c r="R160" t="s">
        <v>66</v>
      </c>
      <c r="S160" t="s">
        <v>38</v>
      </c>
      <c r="V160" t="s">
        <v>26</v>
      </c>
    </row>
    <row r="161" spans="1:22">
      <c r="A161" t="s">
        <v>443</v>
      </c>
      <c r="D161" t="s">
        <v>115</v>
      </c>
      <c r="E161" t="s">
        <v>269</v>
      </c>
      <c r="I161">
        <v>2</v>
      </c>
      <c r="J161">
        <v>0</v>
      </c>
      <c r="L161" t="s">
        <v>41</v>
      </c>
      <c r="M161" t="s">
        <v>599</v>
      </c>
      <c r="N161" t="s">
        <v>270</v>
      </c>
      <c r="O161">
        <v>2</v>
      </c>
      <c r="P161" t="s">
        <v>38</v>
      </c>
      <c r="R161" t="s">
        <v>143</v>
      </c>
      <c r="S161" t="s">
        <v>38</v>
      </c>
      <c r="V161" t="s">
        <v>26</v>
      </c>
    </row>
    <row r="162" spans="1:22">
      <c r="A162" t="s">
        <v>55</v>
      </c>
      <c r="D162" t="s">
        <v>151</v>
      </c>
      <c r="E162" t="s">
        <v>850</v>
      </c>
      <c r="F162" t="s">
        <v>121</v>
      </c>
      <c r="G162" t="s">
        <v>142</v>
      </c>
      <c r="I162">
        <v>1</v>
      </c>
      <c r="J162">
        <v>1</v>
      </c>
      <c r="K162" t="s">
        <v>114</v>
      </c>
      <c r="L162" t="s">
        <v>91</v>
      </c>
      <c r="M162" t="s">
        <v>851</v>
      </c>
      <c r="N162" t="s">
        <v>670</v>
      </c>
      <c r="O162">
        <v>2</v>
      </c>
      <c r="P162" t="s">
        <v>852</v>
      </c>
      <c r="Q162" t="s">
        <v>853</v>
      </c>
      <c r="R162" t="s">
        <v>66</v>
      </c>
      <c r="S162" t="s">
        <v>93</v>
      </c>
      <c r="V162" t="s">
        <v>182</v>
      </c>
    </row>
    <row r="163" spans="1:22">
      <c r="A163" t="s">
        <v>444</v>
      </c>
      <c r="D163" t="s">
        <v>115</v>
      </c>
      <c r="E163" t="s">
        <v>146</v>
      </c>
      <c r="I163">
        <v>28</v>
      </c>
      <c r="J163">
        <v>14</v>
      </c>
      <c r="L163" t="s">
        <v>49</v>
      </c>
      <c r="M163" t="s">
        <v>61</v>
      </c>
      <c r="N163" t="s">
        <v>52</v>
      </c>
      <c r="O163">
        <v>2</v>
      </c>
      <c r="P163" t="s">
        <v>38</v>
      </c>
      <c r="R163" t="s">
        <v>66</v>
      </c>
      <c r="S163" t="s">
        <v>152</v>
      </c>
      <c r="V163" t="s">
        <v>182</v>
      </c>
    </row>
    <row r="164" spans="1:22">
      <c r="A164" t="s">
        <v>445</v>
      </c>
      <c r="D164" t="s">
        <v>103</v>
      </c>
      <c r="E164" t="s">
        <v>100</v>
      </c>
      <c r="I164">
        <v>9</v>
      </c>
      <c r="J164">
        <v>0</v>
      </c>
      <c r="L164" t="s">
        <v>41</v>
      </c>
      <c r="N164" t="s">
        <v>271</v>
      </c>
      <c r="O164">
        <v>1</v>
      </c>
      <c r="P164" t="s">
        <v>38</v>
      </c>
      <c r="R164" t="s">
        <v>143</v>
      </c>
      <c r="S164" t="s">
        <v>38</v>
      </c>
      <c r="V164" t="s">
        <v>26</v>
      </c>
    </row>
    <row r="165" spans="1:22">
      <c r="A165" t="s">
        <v>446</v>
      </c>
      <c r="D165" t="s">
        <v>115</v>
      </c>
      <c r="E165" t="s">
        <v>107</v>
      </c>
      <c r="I165">
        <v>0</v>
      </c>
      <c r="J165">
        <v>0</v>
      </c>
      <c r="L165" t="s">
        <v>41</v>
      </c>
      <c r="N165" t="s">
        <v>52</v>
      </c>
      <c r="O165">
        <v>2</v>
      </c>
      <c r="P165" t="s">
        <v>38</v>
      </c>
      <c r="R165" t="s">
        <v>18</v>
      </c>
      <c r="S165" t="s">
        <v>38</v>
      </c>
      <c r="V165" t="s">
        <v>26</v>
      </c>
    </row>
    <row r="166" spans="1:22">
      <c r="A166" t="s">
        <v>447</v>
      </c>
      <c r="B166" t="s">
        <v>120</v>
      </c>
      <c r="D166" t="s">
        <v>94</v>
      </c>
      <c r="E166" t="s">
        <v>146</v>
      </c>
      <c r="F166" t="s">
        <v>121</v>
      </c>
      <c r="G166" t="s">
        <v>854</v>
      </c>
      <c r="I166">
        <v>25</v>
      </c>
      <c r="J166">
        <v>6</v>
      </c>
      <c r="K166" t="s">
        <v>120</v>
      </c>
      <c r="L166" t="s">
        <v>855</v>
      </c>
      <c r="M166" t="s">
        <v>120</v>
      </c>
      <c r="N166" t="s">
        <v>207</v>
      </c>
      <c r="O166">
        <v>2</v>
      </c>
      <c r="P166" t="s">
        <v>38</v>
      </c>
      <c r="Q166" t="s">
        <v>120</v>
      </c>
      <c r="R166" t="s">
        <v>38</v>
      </c>
      <c r="S166" t="s">
        <v>38</v>
      </c>
      <c r="V166" t="s">
        <v>26</v>
      </c>
    </row>
    <row r="167" spans="1:22">
      <c r="A167" t="s">
        <v>448</v>
      </c>
      <c r="D167" t="s">
        <v>94</v>
      </c>
      <c r="E167" t="s">
        <v>107</v>
      </c>
      <c r="I167">
        <v>0</v>
      </c>
      <c r="J167">
        <v>0</v>
      </c>
      <c r="L167" t="s">
        <v>91</v>
      </c>
      <c r="M167" t="s">
        <v>600</v>
      </c>
      <c r="N167" t="s">
        <v>37</v>
      </c>
      <c r="O167">
        <v>2</v>
      </c>
      <c r="P167" t="s">
        <v>38</v>
      </c>
      <c r="R167" t="s">
        <v>38</v>
      </c>
      <c r="S167" t="s">
        <v>38</v>
      </c>
      <c r="V167" t="s">
        <v>26</v>
      </c>
    </row>
    <row r="168" spans="1:22">
      <c r="A168" t="s">
        <v>449</v>
      </c>
      <c r="D168" t="s">
        <v>103</v>
      </c>
      <c r="E168" t="s">
        <v>100</v>
      </c>
      <c r="I168">
        <v>3</v>
      </c>
      <c r="J168">
        <v>0</v>
      </c>
      <c r="L168" t="s">
        <v>601</v>
      </c>
      <c r="M168" t="s">
        <v>856</v>
      </c>
      <c r="N168" t="s">
        <v>273</v>
      </c>
      <c r="O168">
        <v>1</v>
      </c>
      <c r="P168" t="s">
        <v>852</v>
      </c>
      <c r="Q168" t="s">
        <v>722</v>
      </c>
      <c r="R168" t="s">
        <v>66</v>
      </c>
      <c r="S168" t="s">
        <v>38</v>
      </c>
      <c r="V168" t="s">
        <v>26</v>
      </c>
    </row>
    <row r="169" spans="1:22">
      <c r="A169" t="s">
        <v>450</v>
      </c>
      <c r="D169" t="s">
        <v>94</v>
      </c>
      <c r="E169" t="s">
        <v>107</v>
      </c>
      <c r="I169">
        <v>0</v>
      </c>
      <c r="J169">
        <v>0</v>
      </c>
      <c r="L169" t="s">
        <v>631</v>
      </c>
      <c r="N169" t="s">
        <v>211</v>
      </c>
      <c r="O169">
        <v>1</v>
      </c>
      <c r="P169" t="s">
        <v>38</v>
      </c>
      <c r="R169" t="s">
        <v>143</v>
      </c>
      <c r="S169" t="s">
        <v>38</v>
      </c>
      <c r="V169" t="s">
        <v>26</v>
      </c>
    </row>
    <row r="170" spans="1:22">
      <c r="A170" t="s">
        <v>451</v>
      </c>
      <c r="D170" t="s">
        <v>94</v>
      </c>
      <c r="E170" t="s">
        <v>100</v>
      </c>
      <c r="I170">
        <v>27</v>
      </c>
      <c r="J170">
        <v>0</v>
      </c>
      <c r="L170" t="s">
        <v>857</v>
      </c>
      <c r="N170" t="s">
        <v>63</v>
      </c>
      <c r="O170">
        <v>2</v>
      </c>
      <c r="P170" t="s">
        <v>38</v>
      </c>
      <c r="R170" t="s">
        <v>66</v>
      </c>
      <c r="S170" t="s">
        <v>38</v>
      </c>
      <c r="V170" t="s">
        <v>26</v>
      </c>
    </row>
    <row r="171" spans="1:22">
      <c r="A171" t="s">
        <v>452</v>
      </c>
      <c r="D171" t="s">
        <v>115</v>
      </c>
      <c r="E171" t="s">
        <v>104</v>
      </c>
      <c r="I171">
        <v>3</v>
      </c>
      <c r="J171">
        <v>1</v>
      </c>
      <c r="L171" t="s">
        <v>857</v>
      </c>
      <c r="N171" t="s">
        <v>54</v>
      </c>
      <c r="O171">
        <v>2</v>
      </c>
      <c r="P171" t="s">
        <v>38</v>
      </c>
      <c r="R171" t="s">
        <v>38</v>
      </c>
      <c r="S171" t="s">
        <v>38</v>
      </c>
      <c r="V171" t="s">
        <v>26</v>
      </c>
    </row>
    <row r="172" spans="1:22">
      <c r="A172" t="s">
        <v>453</v>
      </c>
      <c r="D172" t="s">
        <v>103</v>
      </c>
      <c r="E172" t="s">
        <v>146</v>
      </c>
      <c r="I172">
        <v>49</v>
      </c>
      <c r="J172">
        <v>35</v>
      </c>
      <c r="L172" t="s">
        <v>585</v>
      </c>
      <c r="M172" t="s">
        <v>61</v>
      </c>
      <c r="N172" t="s">
        <v>858</v>
      </c>
      <c r="O172">
        <v>1</v>
      </c>
      <c r="P172" t="s">
        <v>852</v>
      </c>
      <c r="Q172" t="s">
        <v>722</v>
      </c>
      <c r="R172" t="s">
        <v>66</v>
      </c>
      <c r="S172" t="s">
        <v>152</v>
      </c>
      <c r="V172" t="s">
        <v>182</v>
      </c>
    </row>
    <row r="173" spans="1:22">
      <c r="A173" t="s">
        <v>454</v>
      </c>
      <c r="D173" t="s">
        <v>115</v>
      </c>
      <c r="E173" t="s">
        <v>100</v>
      </c>
      <c r="I173">
        <v>5</v>
      </c>
      <c r="J173">
        <v>0</v>
      </c>
      <c r="L173" t="s">
        <v>91</v>
      </c>
      <c r="M173" t="s">
        <v>712</v>
      </c>
      <c r="N173" t="s">
        <v>222</v>
      </c>
      <c r="O173">
        <v>1</v>
      </c>
      <c r="P173" t="s">
        <v>38</v>
      </c>
      <c r="R173" t="s">
        <v>38</v>
      </c>
      <c r="S173" t="s">
        <v>38</v>
      </c>
      <c r="V173" t="s">
        <v>26</v>
      </c>
    </row>
    <row r="174" spans="1:22">
      <c r="A174" t="s">
        <v>455</v>
      </c>
      <c r="D174" t="s">
        <v>94</v>
      </c>
      <c r="E174" t="s">
        <v>104</v>
      </c>
      <c r="I174">
        <v>30</v>
      </c>
      <c r="J174">
        <v>4</v>
      </c>
      <c r="L174" t="s">
        <v>859</v>
      </c>
      <c r="M174" t="s">
        <v>860</v>
      </c>
      <c r="N174" t="s">
        <v>274</v>
      </c>
      <c r="O174">
        <v>1</v>
      </c>
      <c r="P174" t="s">
        <v>38</v>
      </c>
      <c r="R174" t="s">
        <v>143</v>
      </c>
      <c r="S174" t="s">
        <v>38</v>
      </c>
      <c r="V174" t="s">
        <v>26</v>
      </c>
    </row>
    <row r="175" spans="1:22">
      <c r="A175" t="s">
        <v>456</v>
      </c>
      <c r="D175" t="s">
        <v>94</v>
      </c>
      <c r="E175" t="s">
        <v>100</v>
      </c>
      <c r="I175">
        <v>1</v>
      </c>
      <c r="J175">
        <v>0</v>
      </c>
      <c r="L175" t="s">
        <v>41</v>
      </c>
      <c r="M175" t="s">
        <v>599</v>
      </c>
      <c r="N175" t="s">
        <v>131</v>
      </c>
      <c r="O175">
        <v>2</v>
      </c>
      <c r="P175" t="s">
        <v>38</v>
      </c>
      <c r="R175" t="s">
        <v>38</v>
      </c>
      <c r="S175" t="s">
        <v>38</v>
      </c>
      <c r="V175" t="s">
        <v>26</v>
      </c>
    </row>
    <row r="176" spans="1:22">
      <c r="A176" t="s">
        <v>457</v>
      </c>
      <c r="D176" t="s">
        <v>115</v>
      </c>
      <c r="E176" t="s">
        <v>107</v>
      </c>
      <c r="I176">
        <v>0</v>
      </c>
      <c r="J176">
        <v>0</v>
      </c>
      <c r="L176" t="s">
        <v>633</v>
      </c>
      <c r="N176" t="s">
        <v>32</v>
      </c>
      <c r="O176">
        <v>2</v>
      </c>
      <c r="P176" t="s">
        <v>38</v>
      </c>
      <c r="R176" t="s">
        <v>38</v>
      </c>
      <c r="S176" t="s">
        <v>38</v>
      </c>
      <c r="V176" t="s">
        <v>26</v>
      </c>
    </row>
    <row r="177" spans="1:22">
      <c r="A177" t="s">
        <v>458</v>
      </c>
      <c r="D177" t="s">
        <v>115</v>
      </c>
      <c r="E177" t="s">
        <v>146</v>
      </c>
      <c r="I177">
        <v>9</v>
      </c>
      <c r="J177">
        <v>8</v>
      </c>
      <c r="L177" t="s">
        <v>861</v>
      </c>
      <c r="M177" t="s">
        <v>634</v>
      </c>
      <c r="N177" t="s">
        <v>54</v>
      </c>
      <c r="O177">
        <v>2</v>
      </c>
      <c r="P177" t="s">
        <v>18</v>
      </c>
      <c r="R177" t="s">
        <v>66</v>
      </c>
      <c r="S177" t="s">
        <v>38</v>
      </c>
      <c r="V177" t="s">
        <v>26</v>
      </c>
    </row>
    <row r="178" spans="1:22">
      <c r="A178" t="s">
        <v>459</v>
      </c>
      <c r="D178" t="s">
        <v>94</v>
      </c>
      <c r="E178" t="s">
        <v>100</v>
      </c>
      <c r="I178">
        <v>1</v>
      </c>
      <c r="J178">
        <v>0</v>
      </c>
      <c r="L178" t="s">
        <v>857</v>
      </c>
      <c r="N178" t="s">
        <v>178</v>
      </c>
      <c r="O178">
        <v>2</v>
      </c>
      <c r="P178" t="s">
        <v>38</v>
      </c>
      <c r="R178" t="s">
        <v>143</v>
      </c>
      <c r="S178" t="s">
        <v>38</v>
      </c>
      <c r="V178" t="s">
        <v>26</v>
      </c>
    </row>
    <row r="179" spans="1:22">
      <c r="A179" t="s">
        <v>460</v>
      </c>
      <c r="D179" t="s">
        <v>115</v>
      </c>
      <c r="E179" t="s">
        <v>100</v>
      </c>
      <c r="I179">
        <v>2</v>
      </c>
      <c r="J179">
        <v>0</v>
      </c>
      <c r="L179" t="s">
        <v>585</v>
      </c>
      <c r="M179" t="s">
        <v>61</v>
      </c>
      <c r="N179" t="s">
        <v>59</v>
      </c>
      <c r="O179">
        <v>2</v>
      </c>
      <c r="P179" t="s">
        <v>38</v>
      </c>
      <c r="R179" t="s">
        <v>143</v>
      </c>
      <c r="S179" t="s">
        <v>38</v>
      </c>
      <c r="V179" t="s">
        <v>26</v>
      </c>
    </row>
    <row r="180" spans="1:22">
      <c r="A180" t="s">
        <v>461</v>
      </c>
      <c r="D180" t="s">
        <v>94</v>
      </c>
      <c r="E180" t="s">
        <v>146</v>
      </c>
      <c r="I180">
        <v>34</v>
      </c>
      <c r="J180">
        <v>9</v>
      </c>
      <c r="L180" t="s">
        <v>585</v>
      </c>
      <c r="M180" t="s">
        <v>862</v>
      </c>
      <c r="N180" t="s">
        <v>131</v>
      </c>
      <c r="O180">
        <v>1</v>
      </c>
      <c r="P180" t="s">
        <v>18</v>
      </c>
      <c r="R180" t="s">
        <v>66</v>
      </c>
      <c r="S180" t="s">
        <v>38</v>
      </c>
      <c r="V180" t="s">
        <v>26</v>
      </c>
    </row>
    <row r="181" spans="1:22">
      <c r="A181" t="s">
        <v>462</v>
      </c>
      <c r="D181" t="s">
        <v>94</v>
      </c>
      <c r="E181" t="s">
        <v>146</v>
      </c>
      <c r="G181" t="s">
        <v>863</v>
      </c>
      <c r="I181">
        <v>54</v>
      </c>
      <c r="J181">
        <v>15</v>
      </c>
      <c r="L181" t="s">
        <v>864</v>
      </c>
      <c r="M181" t="s">
        <v>865</v>
      </c>
      <c r="N181" t="s">
        <v>119</v>
      </c>
      <c r="O181">
        <v>1</v>
      </c>
      <c r="P181" t="s">
        <v>18</v>
      </c>
      <c r="R181" t="s">
        <v>66</v>
      </c>
      <c r="S181" t="s">
        <v>38</v>
      </c>
      <c r="T181" t="s">
        <v>865</v>
      </c>
      <c r="U181" t="s">
        <v>865</v>
      </c>
      <c r="V181" t="s">
        <v>26</v>
      </c>
    </row>
    <row r="182" spans="1:22">
      <c r="A182" t="s">
        <v>463</v>
      </c>
      <c r="D182" t="s">
        <v>103</v>
      </c>
      <c r="E182" t="s">
        <v>100</v>
      </c>
      <c r="I182">
        <v>5</v>
      </c>
      <c r="J182">
        <v>0</v>
      </c>
      <c r="L182" t="s">
        <v>866</v>
      </c>
      <c r="N182" t="s">
        <v>275</v>
      </c>
      <c r="O182">
        <v>2</v>
      </c>
      <c r="P182" t="s">
        <v>18</v>
      </c>
      <c r="R182" t="s">
        <v>143</v>
      </c>
      <c r="S182" t="s">
        <v>38</v>
      </c>
      <c r="V182" t="s">
        <v>26</v>
      </c>
    </row>
    <row r="183" spans="1:22">
      <c r="A183" t="s">
        <v>464</v>
      </c>
      <c r="D183" t="s">
        <v>115</v>
      </c>
      <c r="E183" t="s">
        <v>107</v>
      </c>
      <c r="I183">
        <v>0</v>
      </c>
      <c r="J183">
        <v>0</v>
      </c>
      <c r="L183" t="s">
        <v>867</v>
      </c>
      <c r="N183" t="s">
        <v>276</v>
      </c>
      <c r="O183">
        <v>2</v>
      </c>
      <c r="P183" t="s">
        <v>38</v>
      </c>
      <c r="R183" t="s">
        <v>143</v>
      </c>
      <c r="S183" t="s">
        <v>38</v>
      </c>
      <c r="V183" t="s">
        <v>26</v>
      </c>
    </row>
    <row r="184" spans="1:22">
      <c r="A184" t="s">
        <v>465</v>
      </c>
      <c r="D184" t="s">
        <v>94</v>
      </c>
      <c r="E184" t="s">
        <v>107</v>
      </c>
      <c r="I184">
        <v>0</v>
      </c>
      <c r="J184">
        <v>0</v>
      </c>
      <c r="L184" t="s">
        <v>857</v>
      </c>
      <c r="N184" t="s">
        <v>272</v>
      </c>
      <c r="O184">
        <v>2</v>
      </c>
      <c r="P184" t="s">
        <v>38</v>
      </c>
      <c r="R184" t="s">
        <v>44</v>
      </c>
      <c r="S184" t="s">
        <v>44</v>
      </c>
      <c r="V184" t="s">
        <v>26</v>
      </c>
    </row>
    <row r="185" spans="1:22">
      <c r="A185" t="s">
        <v>466</v>
      </c>
      <c r="D185" t="s">
        <v>103</v>
      </c>
      <c r="E185" t="s">
        <v>104</v>
      </c>
      <c r="I185">
        <v>24</v>
      </c>
      <c r="J185">
        <v>4</v>
      </c>
      <c r="L185" t="s">
        <v>585</v>
      </c>
      <c r="M185" t="s">
        <v>868</v>
      </c>
      <c r="N185" t="s">
        <v>277</v>
      </c>
      <c r="O185">
        <v>2</v>
      </c>
      <c r="R185" t="s">
        <v>66</v>
      </c>
      <c r="S185" t="s">
        <v>152</v>
      </c>
      <c r="V185" t="s">
        <v>632</v>
      </c>
    </row>
    <row r="186" spans="1:22">
      <c r="A186" t="s">
        <v>467</v>
      </c>
      <c r="D186" t="s">
        <v>115</v>
      </c>
      <c r="E186" t="s">
        <v>100</v>
      </c>
      <c r="I186">
        <v>2</v>
      </c>
      <c r="J186">
        <v>0</v>
      </c>
      <c r="L186" t="s">
        <v>585</v>
      </c>
      <c r="M186" t="s">
        <v>61</v>
      </c>
      <c r="N186" t="s">
        <v>270</v>
      </c>
      <c r="O186">
        <v>2</v>
      </c>
      <c r="P186" t="s">
        <v>38</v>
      </c>
      <c r="R186" t="s">
        <v>143</v>
      </c>
      <c r="S186" t="s">
        <v>38</v>
      </c>
      <c r="V186" t="s">
        <v>26</v>
      </c>
    </row>
    <row r="187" spans="1:22">
      <c r="A187" t="s">
        <v>468</v>
      </c>
      <c r="D187" t="s">
        <v>115</v>
      </c>
      <c r="E187" t="s">
        <v>100</v>
      </c>
      <c r="I187">
        <v>14</v>
      </c>
      <c r="J187">
        <v>0</v>
      </c>
      <c r="L187" t="s">
        <v>857</v>
      </c>
      <c r="N187" t="s">
        <v>293</v>
      </c>
      <c r="O187">
        <v>2</v>
      </c>
      <c r="P187" t="s">
        <v>38</v>
      </c>
      <c r="R187" t="s">
        <v>869</v>
      </c>
      <c r="S187" t="s">
        <v>38</v>
      </c>
      <c r="V187" t="s">
        <v>626</v>
      </c>
    </row>
    <row r="188" spans="1:22">
      <c r="A188" t="s">
        <v>534</v>
      </c>
      <c r="D188" t="s">
        <v>115</v>
      </c>
      <c r="E188" t="s">
        <v>146</v>
      </c>
      <c r="I188">
        <v>80</v>
      </c>
      <c r="J188">
        <v>27</v>
      </c>
      <c r="L188" t="s">
        <v>585</v>
      </c>
      <c r="M188" t="s">
        <v>870</v>
      </c>
      <c r="N188" t="s">
        <v>134</v>
      </c>
      <c r="O188">
        <v>1</v>
      </c>
      <c r="P188" t="s">
        <v>18</v>
      </c>
      <c r="R188" t="s">
        <v>66</v>
      </c>
      <c r="S188" t="s">
        <v>152</v>
      </c>
      <c r="V188" t="s">
        <v>182</v>
      </c>
    </row>
    <row r="189" spans="1:22">
      <c r="A189" t="s">
        <v>535</v>
      </c>
      <c r="D189" t="s">
        <v>94</v>
      </c>
      <c r="E189" t="s">
        <v>146</v>
      </c>
      <c r="I189">
        <v>28</v>
      </c>
      <c r="J189">
        <v>10</v>
      </c>
      <c r="L189" t="s">
        <v>49</v>
      </c>
      <c r="M189" t="s">
        <v>870</v>
      </c>
      <c r="N189" t="s">
        <v>67</v>
      </c>
      <c r="O189">
        <v>2</v>
      </c>
      <c r="P189" t="s">
        <v>38</v>
      </c>
      <c r="R189" t="s">
        <v>651</v>
      </c>
      <c r="S189" t="s">
        <v>38</v>
      </c>
      <c r="V189" t="s">
        <v>26</v>
      </c>
    </row>
    <row r="190" spans="1:22">
      <c r="A190" t="s">
        <v>536</v>
      </c>
      <c r="B190" t="s">
        <v>120</v>
      </c>
      <c r="D190" t="s">
        <v>94</v>
      </c>
      <c r="E190" t="s">
        <v>107</v>
      </c>
      <c r="F190" t="s">
        <v>121</v>
      </c>
      <c r="I190">
        <v>0</v>
      </c>
      <c r="J190">
        <v>0</v>
      </c>
      <c r="L190" t="s">
        <v>41</v>
      </c>
      <c r="N190" t="s">
        <v>179</v>
      </c>
      <c r="O190">
        <v>1</v>
      </c>
      <c r="P190" t="s">
        <v>38</v>
      </c>
      <c r="R190" t="s">
        <v>38</v>
      </c>
      <c r="S190" t="s">
        <v>38</v>
      </c>
      <c r="V190" t="s">
        <v>26</v>
      </c>
    </row>
    <row r="191" spans="1:22">
      <c r="A191" t="s">
        <v>537</v>
      </c>
      <c r="D191" t="s">
        <v>115</v>
      </c>
      <c r="E191" t="s">
        <v>100</v>
      </c>
      <c r="I191">
        <v>3</v>
      </c>
      <c r="J191">
        <v>0</v>
      </c>
      <c r="L191" t="s">
        <v>585</v>
      </c>
      <c r="M191" t="s">
        <v>871</v>
      </c>
      <c r="N191" t="s">
        <v>32</v>
      </c>
      <c r="O191">
        <v>2</v>
      </c>
      <c r="P191" t="s">
        <v>38</v>
      </c>
      <c r="R191" t="s">
        <v>143</v>
      </c>
      <c r="S191" t="s">
        <v>38</v>
      </c>
      <c r="V191" t="s">
        <v>26</v>
      </c>
    </row>
    <row r="192" spans="1:22">
      <c r="A192" t="s">
        <v>538</v>
      </c>
      <c r="D192" t="s">
        <v>115</v>
      </c>
      <c r="E192" t="s">
        <v>104</v>
      </c>
      <c r="I192">
        <v>1</v>
      </c>
      <c r="J192">
        <v>1</v>
      </c>
      <c r="L192" t="s">
        <v>861</v>
      </c>
      <c r="N192" t="s">
        <v>52</v>
      </c>
      <c r="O192">
        <v>2</v>
      </c>
      <c r="P192" t="s">
        <v>18</v>
      </c>
      <c r="R192" t="s">
        <v>66</v>
      </c>
      <c r="S192" t="s">
        <v>38</v>
      </c>
      <c r="V192" t="s">
        <v>26</v>
      </c>
    </row>
    <row r="193" spans="1:22">
      <c r="A193" t="s">
        <v>539</v>
      </c>
      <c r="D193" t="s">
        <v>39</v>
      </c>
      <c r="E193" t="s">
        <v>15</v>
      </c>
      <c r="F193" t="s">
        <v>21</v>
      </c>
      <c r="I193">
        <v>33</v>
      </c>
      <c r="J193">
        <v>12</v>
      </c>
      <c r="L193" t="s">
        <v>49</v>
      </c>
      <c r="M193" t="s">
        <v>45</v>
      </c>
      <c r="N193" t="s">
        <v>114</v>
      </c>
      <c r="O193">
        <v>3</v>
      </c>
      <c r="P193" t="s">
        <v>25</v>
      </c>
      <c r="R193" t="s">
        <v>872</v>
      </c>
      <c r="S193" t="s">
        <v>25</v>
      </c>
      <c r="V193" t="s">
        <v>26</v>
      </c>
    </row>
    <row r="194" spans="1:22">
      <c r="A194" t="s">
        <v>540</v>
      </c>
      <c r="D194" t="s">
        <v>99</v>
      </c>
      <c r="E194" t="s">
        <v>146</v>
      </c>
      <c r="G194" t="s">
        <v>873</v>
      </c>
      <c r="I194">
        <v>25</v>
      </c>
      <c r="J194">
        <v>17</v>
      </c>
      <c r="L194" t="s">
        <v>49</v>
      </c>
      <c r="M194" t="s">
        <v>61</v>
      </c>
      <c r="N194" t="s">
        <v>52</v>
      </c>
      <c r="O194">
        <v>2</v>
      </c>
      <c r="P194" t="s">
        <v>18</v>
      </c>
      <c r="R194" t="s">
        <v>66</v>
      </c>
      <c r="S194" t="s">
        <v>38</v>
      </c>
      <c r="V194" t="s">
        <v>26</v>
      </c>
    </row>
    <row r="195" spans="1:22">
      <c r="A195" t="s">
        <v>541</v>
      </c>
      <c r="D195" t="s">
        <v>115</v>
      </c>
      <c r="E195" t="s">
        <v>107</v>
      </c>
      <c r="I195">
        <v>0</v>
      </c>
      <c r="J195">
        <v>0</v>
      </c>
      <c r="L195" t="s">
        <v>41</v>
      </c>
      <c r="N195" t="s">
        <v>116</v>
      </c>
      <c r="O195">
        <v>2</v>
      </c>
      <c r="P195" t="s">
        <v>38</v>
      </c>
      <c r="R195" t="s">
        <v>38</v>
      </c>
      <c r="S195" t="s">
        <v>38</v>
      </c>
      <c r="V195" t="s">
        <v>26</v>
      </c>
    </row>
    <row r="196" spans="1:22">
      <c r="A196" t="s">
        <v>542</v>
      </c>
      <c r="D196" t="s">
        <v>94</v>
      </c>
      <c r="E196" t="s">
        <v>146</v>
      </c>
      <c r="G196" t="s">
        <v>128</v>
      </c>
      <c r="I196">
        <v>53</v>
      </c>
      <c r="J196">
        <v>17</v>
      </c>
      <c r="L196" t="s">
        <v>141</v>
      </c>
      <c r="M196" t="s">
        <v>874</v>
      </c>
      <c r="N196" t="s">
        <v>46</v>
      </c>
      <c r="O196" t="s">
        <v>176</v>
      </c>
      <c r="P196" t="s">
        <v>18</v>
      </c>
      <c r="R196" t="s">
        <v>66</v>
      </c>
      <c r="S196" t="s">
        <v>38</v>
      </c>
      <c r="V196" t="s">
        <v>26</v>
      </c>
    </row>
    <row r="197" spans="1:22">
      <c r="A197" t="s">
        <v>543</v>
      </c>
      <c r="D197" t="s">
        <v>103</v>
      </c>
      <c r="E197" t="s">
        <v>100</v>
      </c>
      <c r="I197">
        <v>2</v>
      </c>
      <c r="J197">
        <v>0</v>
      </c>
      <c r="L197" t="s">
        <v>857</v>
      </c>
      <c r="N197" t="s">
        <v>652</v>
      </c>
      <c r="O197">
        <v>2</v>
      </c>
      <c r="P197" t="s">
        <v>38</v>
      </c>
      <c r="R197" t="s">
        <v>143</v>
      </c>
      <c r="S197" t="s">
        <v>38</v>
      </c>
      <c r="V197" t="s">
        <v>26</v>
      </c>
    </row>
    <row r="198" spans="1:22">
      <c r="A198" t="s">
        <v>544</v>
      </c>
      <c r="D198" t="s">
        <v>103</v>
      </c>
      <c r="E198" t="s">
        <v>100</v>
      </c>
      <c r="I198">
        <v>3</v>
      </c>
      <c r="J198">
        <v>0</v>
      </c>
      <c r="L198" t="s">
        <v>875</v>
      </c>
      <c r="M198" t="s">
        <v>876</v>
      </c>
      <c r="N198" t="s">
        <v>183</v>
      </c>
      <c r="O198">
        <v>3</v>
      </c>
      <c r="P198" t="s">
        <v>30</v>
      </c>
      <c r="Q198" t="s">
        <v>877</v>
      </c>
      <c r="R198" t="s">
        <v>143</v>
      </c>
      <c r="S198" t="s">
        <v>38</v>
      </c>
      <c r="V198" t="s">
        <v>26</v>
      </c>
    </row>
    <row r="199" spans="1:22">
      <c r="A199" t="s">
        <v>545</v>
      </c>
      <c r="D199" t="s">
        <v>94</v>
      </c>
      <c r="E199" t="s">
        <v>100</v>
      </c>
      <c r="I199">
        <v>3</v>
      </c>
      <c r="J199">
        <v>0</v>
      </c>
      <c r="L199" t="s">
        <v>41</v>
      </c>
      <c r="N199" t="s">
        <v>46</v>
      </c>
      <c r="O199">
        <v>2</v>
      </c>
      <c r="P199" t="s">
        <v>38</v>
      </c>
      <c r="R199" t="s">
        <v>143</v>
      </c>
      <c r="S199" t="s">
        <v>38</v>
      </c>
      <c r="V199" t="s">
        <v>26</v>
      </c>
    </row>
    <row r="200" spans="1:22">
      <c r="A200" t="s">
        <v>546</v>
      </c>
      <c r="D200" t="s">
        <v>103</v>
      </c>
      <c r="E200" t="s">
        <v>146</v>
      </c>
      <c r="I200">
        <v>66</v>
      </c>
      <c r="J200">
        <v>41</v>
      </c>
      <c r="L200" t="s">
        <v>49</v>
      </c>
      <c r="M200" t="s">
        <v>61</v>
      </c>
      <c r="N200" t="s">
        <v>878</v>
      </c>
      <c r="O200">
        <v>2</v>
      </c>
      <c r="P200" t="s">
        <v>38</v>
      </c>
      <c r="R200" t="s">
        <v>66</v>
      </c>
      <c r="S200" t="s">
        <v>38</v>
      </c>
      <c r="V200" t="s">
        <v>26</v>
      </c>
    </row>
    <row r="201" spans="1:22">
      <c r="A201" t="s">
        <v>547</v>
      </c>
      <c r="B201" t="s">
        <v>120</v>
      </c>
      <c r="D201" t="s">
        <v>94</v>
      </c>
      <c r="E201" t="s">
        <v>104</v>
      </c>
      <c r="F201" t="s">
        <v>121</v>
      </c>
      <c r="I201">
        <v>7</v>
      </c>
      <c r="J201">
        <v>2</v>
      </c>
      <c r="L201" t="s">
        <v>141</v>
      </c>
      <c r="N201" t="s">
        <v>67</v>
      </c>
      <c r="O201">
        <v>2</v>
      </c>
      <c r="P201" t="s">
        <v>38</v>
      </c>
      <c r="R201" t="s">
        <v>18</v>
      </c>
      <c r="S201" t="s">
        <v>38</v>
      </c>
      <c r="V201" t="s">
        <v>26</v>
      </c>
    </row>
    <row r="202" spans="1:22">
      <c r="A202" t="s">
        <v>548</v>
      </c>
      <c r="D202" t="s">
        <v>94</v>
      </c>
      <c r="E202" t="s">
        <v>104</v>
      </c>
      <c r="F202" t="s">
        <v>121</v>
      </c>
      <c r="I202">
        <v>16</v>
      </c>
      <c r="J202">
        <v>3</v>
      </c>
      <c r="L202" t="s">
        <v>671</v>
      </c>
      <c r="M202" t="s">
        <v>672</v>
      </c>
      <c r="N202" t="s">
        <v>119</v>
      </c>
      <c r="O202">
        <v>1</v>
      </c>
      <c r="P202" t="s">
        <v>38</v>
      </c>
      <c r="R202" t="s">
        <v>653</v>
      </c>
      <c r="S202" t="s">
        <v>38</v>
      </c>
      <c r="V202" t="s">
        <v>26</v>
      </c>
    </row>
    <row r="203" spans="1:22">
      <c r="A203" t="s">
        <v>549</v>
      </c>
      <c r="D203" t="s">
        <v>94</v>
      </c>
      <c r="E203" t="s">
        <v>107</v>
      </c>
      <c r="I203">
        <v>0</v>
      </c>
      <c r="J203">
        <v>0</v>
      </c>
      <c r="L203" t="s">
        <v>41</v>
      </c>
      <c r="N203" t="s">
        <v>274</v>
      </c>
      <c r="O203">
        <v>1</v>
      </c>
      <c r="P203" t="s">
        <v>38</v>
      </c>
      <c r="R203" t="s">
        <v>38</v>
      </c>
      <c r="S203" t="s">
        <v>38</v>
      </c>
      <c r="V203" t="s">
        <v>26</v>
      </c>
    </row>
    <row r="204" spans="1:22">
      <c r="A204" t="s">
        <v>550</v>
      </c>
      <c r="D204" t="s">
        <v>103</v>
      </c>
      <c r="E204" t="s">
        <v>107</v>
      </c>
      <c r="I204">
        <v>0</v>
      </c>
      <c r="J204">
        <v>0</v>
      </c>
      <c r="L204" t="s">
        <v>585</v>
      </c>
      <c r="M204" t="s">
        <v>61</v>
      </c>
      <c r="N204" t="s">
        <v>275</v>
      </c>
      <c r="O204">
        <v>2</v>
      </c>
      <c r="P204" t="s">
        <v>38</v>
      </c>
      <c r="R204" t="s">
        <v>38</v>
      </c>
      <c r="S204" t="s">
        <v>38</v>
      </c>
      <c r="V204" t="s">
        <v>26</v>
      </c>
    </row>
    <row r="205" spans="1:22">
      <c r="A205" t="s">
        <v>551</v>
      </c>
      <c r="D205" t="s">
        <v>115</v>
      </c>
      <c r="E205" t="s">
        <v>100</v>
      </c>
      <c r="I205">
        <v>3</v>
      </c>
      <c r="J205">
        <v>0</v>
      </c>
      <c r="L205" t="s">
        <v>857</v>
      </c>
      <c r="N205" t="s">
        <v>32</v>
      </c>
      <c r="O205">
        <v>2</v>
      </c>
      <c r="P205" t="s">
        <v>38</v>
      </c>
      <c r="R205" t="s">
        <v>143</v>
      </c>
      <c r="S205" t="s">
        <v>38</v>
      </c>
      <c r="V205" t="s">
        <v>26</v>
      </c>
    </row>
    <row r="206" spans="1:22">
      <c r="A206" t="s">
        <v>552</v>
      </c>
      <c r="D206" t="s">
        <v>103</v>
      </c>
      <c r="E206" t="s">
        <v>100</v>
      </c>
      <c r="I206">
        <v>2</v>
      </c>
      <c r="J206">
        <v>0</v>
      </c>
      <c r="L206" t="s">
        <v>857</v>
      </c>
      <c r="M206" t="s">
        <v>265</v>
      </c>
      <c r="N206" t="s">
        <v>654</v>
      </c>
      <c r="O206">
        <v>2</v>
      </c>
      <c r="P206" t="s">
        <v>38</v>
      </c>
      <c r="R206" t="s">
        <v>655</v>
      </c>
      <c r="S206" t="s">
        <v>38</v>
      </c>
      <c r="V206" t="s">
        <v>26</v>
      </c>
    </row>
    <row r="207" spans="1:22">
      <c r="A207" t="s">
        <v>553</v>
      </c>
      <c r="D207" t="s">
        <v>94</v>
      </c>
      <c r="E207" t="s">
        <v>107</v>
      </c>
      <c r="I207">
        <v>0</v>
      </c>
      <c r="J207">
        <v>0</v>
      </c>
      <c r="L207" t="s">
        <v>41</v>
      </c>
      <c r="N207" t="s">
        <v>46</v>
      </c>
      <c r="O207">
        <v>1</v>
      </c>
      <c r="P207" t="s">
        <v>38</v>
      </c>
      <c r="R207" t="s">
        <v>143</v>
      </c>
      <c r="S207" t="s">
        <v>38</v>
      </c>
      <c r="V207" t="s">
        <v>26</v>
      </c>
    </row>
    <row r="208" spans="1:22">
      <c r="A208" t="s">
        <v>554</v>
      </c>
      <c r="D208" t="s">
        <v>94</v>
      </c>
      <c r="E208" t="s">
        <v>100</v>
      </c>
      <c r="I208">
        <v>4</v>
      </c>
      <c r="J208">
        <v>0</v>
      </c>
      <c r="L208" t="s">
        <v>41</v>
      </c>
      <c r="N208" t="s">
        <v>46</v>
      </c>
      <c r="O208">
        <v>1</v>
      </c>
      <c r="P208" t="s">
        <v>38</v>
      </c>
      <c r="R208" t="s">
        <v>38</v>
      </c>
      <c r="S208" t="s">
        <v>38</v>
      </c>
      <c r="V208" t="s">
        <v>26</v>
      </c>
    </row>
    <row r="209" spans="1:22">
      <c r="A209" t="s">
        <v>555</v>
      </c>
      <c r="D209" t="s">
        <v>103</v>
      </c>
      <c r="E209" t="s">
        <v>100</v>
      </c>
      <c r="I209">
        <v>1</v>
      </c>
      <c r="J209">
        <v>0</v>
      </c>
      <c r="L209" t="s">
        <v>857</v>
      </c>
      <c r="N209" t="s">
        <v>271</v>
      </c>
      <c r="O209">
        <v>2</v>
      </c>
      <c r="P209" t="s">
        <v>30</v>
      </c>
      <c r="Q209" t="s">
        <v>722</v>
      </c>
      <c r="R209" t="s">
        <v>66</v>
      </c>
      <c r="S209" t="s">
        <v>38</v>
      </c>
      <c r="V209" t="s">
        <v>26</v>
      </c>
    </row>
    <row r="210" spans="1:22">
      <c r="A210" t="s">
        <v>556</v>
      </c>
      <c r="D210" t="s">
        <v>94</v>
      </c>
      <c r="E210" t="s">
        <v>146</v>
      </c>
      <c r="I210">
        <v>33</v>
      </c>
      <c r="J210">
        <v>3</v>
      </c>
      <c r="L210" t="s">
        <v>141</v>
      </c>
      <c r="M210" t="s">
        <v>679</v>
      </c>
      <c r="N210" t="s">
        <v>131</v>
      </c>
      <c r="O210">
        <v>2</v>
      </c>
      <c r="P210" t="s">
        <v>18</v>
      </c>
      <c r="R210" t="s">
        <v>66</v>
      </c>
      <c r="S210" t="s">
        <v>38</v>
      </c>
      <c r="V210" t="s">
        <v>26</v>
      </c>
    </row>
    <row r="211" spans="1:22">
      <c r="A211" t="s">
        <v>557</v>
      </c>
      <c r="D211" t="s">
        <v>103</v>
      </c>
      <c r="E211" t="s">
        <v>104</v>
      </c>
      <c r="I211">
        <v>4</v>
      </c>
      <c r="J211">
        <v>3</v>
      </c>
      <c r="L211" t="s">
        <v>91</v>
      </c>
      <c r="M211" t="s">
        <v>60</v>
      </c>
      <c r="N211" t="s">
        <v>181</v>
      </c>
      <c r="O211">
        <v>2</v>
      </c>
      <c r="P211" t="s">
        <v>38</v>
      </c>
      <c r="R211" t="s">
        <v>66</v>
      </c>
      <c r="S211" t="s">
        <v>38</v>
      </c>
      <c r="V211" t="s">
        <v>182</v>
      </c>
    </row>
    <row r="212" spans="1:22">
      <c r="A212" t="s">
        <v>558</v>
      </c>
      <c r="B212" t="s">
        <v>120</v>
      </c>
      <c r="D212" t="s">
        <v>115</v>
      </c>
      <c r="E212" t="s">
        <v>107</v>
      </c>
      <c r="F212" t="s">
        <v>121</v>
      </c>
      <c r="I212">
        <v>0</v>
      </c>
      <c r="J212">
        <v>0</v>
      </c>
      <c r="L212" t="s">
        <v>631</v>
      </c>
      <c r="N212" t="s">
        <v>190</v>
      </c>
      <c r="O212">
        <v>1</v>
      </c>
      <c r="P212" t="s">
        <v>38</v>
      </c>
      <c r="R212" t="s">
        <v>143</v>
      </c>
      <c r="S212" t="s">
        <v>38</v>
      </c>
      <c r="V212" t="s">
        <v>26</v>
      </c>
    </row>
    <row r="213" spans="1:22">
      <c r="A213" t="s">
        <v>559</v>
      </c>
      <c r="D213" t="s">
        <v>94</v>
      </c>
      <c r="E213" t="s">
        <v>100</v>
      </c>
      <c r="I213">
        <v>4</v>
      </c>
      <c r="J213">
        <v>0</v>
      </c>
      <c r="L213" t="s">
        <v>861</v>
      </c>
      <c r="M213" t="s">
        <v>879</v>
      </c>
      <c r="N213" t="s">
        <v>178</v>
      </c>
      <c r="O213">
        <v>2</v>
      </c>
      <c r="P213" t="s">
        <v>38</v>
      </c>
      <c r="R213" t="s">
        <v>66</v>
      </c>
      <c r="S213" t="s">
        <v>38</v>
      </c>
      <c r="V213" t="s">
        <v>26</v>
      </c>
    </row>
    <row r="214" spans="1:22">
      <c r="A214" t="s">
        <v>560</v>
      </c>
      <c r="D214" t="s">
        <v>103</v>
      </c>
      <c r="E214" t="s">
        <v>107</v>
      </c>
      <c r="I214">
        <v>0</v>
      </c>
      <c r="J214">
        <v>0</v>
      </c>
      <c r="L214" t="s">
        <v>41</v>
      </c>
      <c r="N214" t="s">
        <v>656</v>
      </c>
      <c r="O214">
        <v>2</v>
      </c>
      <c r="P214" t="s">
        <v>38</v>
      </c>
      <c r="R214" t="s">
        <v>143</v>
      </c>
      <c r="S214" t="s">
        <v>38</v>
      </c>
      <c r="V214" t="s">
        <v>26</v>
      </c>
    </row>
    <row r="215" spans="1:22">
      <c r="A215" t="s">
        <v>561</v>
      </c>
      <c r="B215" t="s">
        <v>120</v>
      </c>
      <c r="D215" t="s">
        <v>94</v>
      </c>
      <c r="E215" t="s">
        <v>107</v>
      </c>
      <c r="F215" t="s">
        <v>121</v>
      </c>
      <c r="I215">
        <v>0</v>
      </c>
      <c r="J215">
        <v>0</v>
      </c>
      <c r="L215" t="s">
        <v>631</v>
      </c>
      <c r="N215" t="s">
        <v>56</v>
      </c>
      <c r="O215">
        <v>1</v>
      </c>
      <c r="P215" t="s">
        <v>38</v>
      </c>
      <c r="R215" t="s">
        <v>38</v>
      </c>
      <c r="S215" t="s">
        <v>38</v>
      </c>
      <c r="V215" t="s">
        <v>26</v>
      </c>
    </row>
    <row r="216" spans="1:22">
      <c r="A216" t="s">
        <v>562</v>
      </c>
      <c r="D216" t="s">
        <v>103</v>
      </c>
      <c r="E216" t="s">
        <v>146</v>
      </c>
      <c r="G216" t="s">
        <v>880</v>
      </c>
      <c r="I216">
        <v>31</v>
      </c>
      <c r="J216">
        <v>12</v>
      </c>
      <c r="L216" t="s">
        <v>49</v>
      </c>
      <c r="M216" t="s">
        <v>881</v>
      </c>
      <c r="N216" t="s">
        <v>67</v>
      </c>
      <c r="O216">
        <v>2</v>
      </c>
      <c r="P216" t="s">
        <v>38</v>
      </c>
      <c r="R216" t="s">
        <v>66</v>
      </c>
      <c r="S216" t="s">
        <v>62</v>
      </c>
      <c r="V216" t="s">
        <v>182</v>
      </c>
    </row>
    <row r="217" spans="1:22">
      <c r="A217" t="s">
        <v>563</v>
      </c>
      <c r="D217" t="s">
        <v>115</v>
      </c>
      <c r="E217" t="s">
        <v>146</v>
      </c>
      <c r="G217" t="s">
        <v>692</v>
      </c>
      <c r="I217">
        <v>32</v>
      </c>
      <c r="J217">
        <v>8</v>
      </c>
      <c r="L217" t="s">
        <v>882</v>
      </c>
      <c r="N217" t="s">
        <v>278</v>
      </c>
      <c r="O217">
        <v>2</v>
      </c>
      <c r="P217" t="s">
        <v>38</v>
      </c>
      <c r="R217" t="s">
        <v>66</v>
      </c>
      <c r="S217" t="s">
        <v>38</v>
      </c>
      <c r="V217" t="s">
        <v>26</v>
      </c>
    </row>
    <row r="218" spans="1:22">
      <c r="A218" t="s">
        <v>564</v>
      </c>
      <c r="D218" t="s">
        <v>115</v>
      </c>
      <c r="E218" t="s">
        <v>100</v>
      </c>
      <c r="I218">
        <v>6</v>
      </c>
      <c r="J218">
        <v>0</v>
      </c>
      <c r="L218" t="s">
        <v>861</v>
      </c>
      <c r="M218" t="s">
        <v>693</v>
      </c>
      <c r="N218" t="s">
        <v>237</v>
      </c>
      <c r="O218">
        <v>2</v>
      </c>
      <c r="P218" t="s">
        <v>38</v>
      </c>
      <c r="R218" t="s">
        <v>143</v>
      </c>
      <c r="S218" t="s">
        <v>38</v>
      </c>
      <c r="V218" t="s">
        <v>26</v>
      </c>
    </row>
    <row r="219" spans="1:22">
      <c r="A219" t="s">
        <v>565</v>
      </c>
      <c r="D219" t="s">
        <v>94</v>
      </c>
      <c r="E219" t="s">
        <v>146</v>
      </c>
      <c r="I219">
        <v>55</v>
      </c>
      <c r="J219">
        <v>17</v>
      </c>
      <c r="L219" t="s">
        <v>49</v>
      </c>
      <c r="M219" t="s">
        <v>883</v>
      </c>
      <c r="N219" t="s">
        <v>95</v>
      </c>
      <c r="O219">
        <v>2</v>
      </c>
      <c r="P219" t="s">
        <v>38</v>
      </c>
      <c r="R219" t="s">
        <v>38</v>
      </c>
      <c r="S219" t="s">
        <v>38</v>
      </c>
      <c r="V219" t="s">
        <v>26</v>
      </c>
    </row>
    <row r="220" spans="1:22">
      <c r="A220" t="s">
        <v>566</v>
      </c>
      <c r="D220" t="s">
        <v>103</v>
      </c>
      <c r="E220" t="s">
        <v>104</v>
      </c>
      <c r="I220">
        <v>3</v>
      </c>
      <c r="J220">
        <v>3</v>
      </c>
      <c r="L220" t="s">
        <v>91</v>
      </c>
      <c r="M220" t="s">
        <v>884</v>
      </c>
      <c r="N220" t="s">
        <v>657</v>
      </c>
      <c r="O220">
        <v>2</v>
      </c>
      <c r="P220" t="s">
        <v>38</v>
      </c>
      <c r="R220" t="s">
        <v>143</v>
      </c>
      <c r="S220" t="s">
        <v>38</v>
      </c>
      <c r="V220" t="s">
        <v>26</v>
      </c>
    </row>
    <row r="221" spans="1:22">
      <c r="A221" t="s">
        <v>567</v>
      </c>
      <c r="D221" t="s">
        <v>115</v>
      </c>
      <c r="E221" t="s">
        <v>100</v>
      </c>
      <c r="I221">
        <v>5</v>
      </c>
      <c r="J221">
        <v>0</v>
      </c>
      <c r="L221" t="s">
        <v>41</v>
      </c>
      <c r="N221" t="s">
        <v>102</v>
      </c>
      <c r="O221">
        <v>1</v>
      </c>
      <c r="P221" t="s">
        <v>38</v>
      </c>
      <c r="R221" t="s">
        <v>66</v>
      </c>
      <c r="S221" t="s">
        <v>38</v>
      </c>
      <c r="V221" t="s">
        <v>26</v>
      </c>
    </row>
    <row r="222" spans="1:22">
      <c r="A222" t="s">
        <v>568</v>
      </c>
      <c r="B222" t="s">
        <v>120</v>
      </c>
      <c r="D222" t="s">
        <v>115</v>
      </c>
      <c r="E222" t="s">
        <v>100</v>
      </c>
      <c r="F222" t="s">
        <v>121</v>
      </c>
      <c r="I222">
        <v>2</v>
      </c>
      <c r="J222">
        <v>0</v>
      </c>
      <c r="L222" t="s">
        <v>91</v>
      </c>
      <c r="M222" t="s">
        <v>885</v>
      </c>
      <c r="N222" t="s">
        <v>147</v>
      </c>
      <c r="O222">
        <v>1</v>
      </c>
      <c r="P222" t="s">
        <v>38</v>
      </c>
      <c r="R222" t="s">
        <v>38</v>
      </c>
      <c r="S222" t="s">
        <v>38</v>
      </c>
      <c r="V222" t="s">
        <v>26</v>
      </c>
    </row>
    <row r="223" spans="1:22">
      <c r="A223" t="s">
        <v>469</v>
      </c>
      <c r="D223" t="s">
        <v>34</v>
      </c>
      <c r="E223" t="s">
        <v>15</v>
      </c>
      <c r="G223" t="s">
        <v>886</v>
      </c>
      <c r="I223">
        <v>12</v>
      </c>
      <c r="J223">
        <v>1</v>
      </c>
      <c r="L223" t="s">
        <v>17</v>
      </c>
      <c r="M223" t="s">
        <v>887</v>
      </c>
      <c r="N223" t="s">
        <v>125</v>
      </c>
      <c r="O223">
        <v>1</v>
      </c>
      <c r="P223" t="s">
        <v>30</v>
      </c>
      <c r="Q223" t="s">
        <v>602</v>
      </c>
      <c r="R223" t="s">
        <v>888</v>
      </c>
      <c r="S223" t="s">
        <v>889</v>
      </c>
      <c r="V223" t="s">
        <v>603</v>
      </c>
    </row>
    <row r="224" spans="1:22">
      <c r="A224" t="s">
        <v>470</v>
      </c>
      <c r="D224" t="s">
        <v>23</v>
      </c>
      <c r="E224" t="s">
        <v>186</v>
      </c>
      <c r="F224" t="s">
        <v>21</v>
      </c>
      <c r="I224">
        <v>2</v>
      </c>
      <c r="J224">
        <v>1</v>
      </c>
      <c r="L224" t="s">
        <v>17</v>
      </c>
      <c r="N224" t="s">
        <v>109</v>
      </c>
      <c r="O224">
        <v>1</v>
      </c>
      <c r="P224" t="s">
        <v>25</v>
      </c>
      <c r="V224" t="s">
        <v>57</v>
      </c>
    </row>
    <row r="225" spans="1:22">
      <c r="A225" t="s">
        <v>471</v>
      </c>
      <c r="D225" t="s">
        <v>34</v>
      </c>
      <c r="E225" t="s">
        <v>40</v>
      </c>
      <c r="I225">
        <v>0</v>
      </c>
      <c r="J225">
        <v>0</v>
      </c>
      <c r="L225" t="s">
        <v>17</v>
      </c>
      <c r="N225" t="s">
        <v>178</v>
      </c>
      <c r="O225">
        <v>1</v>
      </c>
      <c r="P225" t="s">
        <v>18</v>
      </c>
      <c r="S225" t="s">
        <v>694</v>
      </c>
      <c r="V225" t="s">
        <v>57</v>
      </c>
    </row>
    <row r="226" spans="1:22">
      <c r="A226" t="s">
        <v>472</v>
      </c>
      <c r="D226" t="s">
        <v>43</v>
      </c>
      <c r="E226" t="s">
        <v>40</v>
      </c>
      <c r="F226" t="s">
        <v>101</v>
      </c>
      <c r="I226">
        <v>0</v>
      </c>
      <c r="J226">
        <v>0</v>
      </c>
      <c r="L226" t="s">
        <v>17</v>
      </c>
      <c r="N226" t="s">
        <v>32</v>
      </c>
      <c r="O226">
        <v>1</v>
      </c>
      <c r="P226" t="s">
        <v>30</v>
      </c>
      <c r="V226" t="s">
        <v>57</v>
      </c>
    </row>
    <row r="227" spans="1:22">
      <c r="A227" t="s">
        <v>473</v>
      </c>
      <c r="B227" t="s">
        <v>120</v>
      </c>
      <c r="D227" t="s">
        <v>43</v>
      </c>
      <c r="E227" t="s">
        <v>22</v>
      </c>
      <c r="F227" t="s">
        <v>14</v>
      </c>
      <c r="I227">
        <v>6</v>
      </c>
      <c r="J227">
        <v>0</v>
      </c>
      <c r="L227" t="s">
        <v>17</v>
      </c>
      <c r="N227" t="s">
        <v>134</v>
      </c>
      <c r="O227">
        <v>1</v>
      </c>
      <c r="P227" t="s">
        <v>25</v>
      </c>
      <c r="R227" t="s">
        <v>121</v>
      </c>
      <c r="S227" t="s">
        <v>38</v>
      </c>
      <c r="V227" t="s">
        <v>57</v>
      </c>
    </row>
    <row r="228" spans="1:22">
      <c r="A228" t="s">
        <v>474</v>
      </c>
      <c r="B228" t="s">
        <v>120</v>
      </c>
      <c r="D228" t="s">
        <v>43</v>
      </c>
      <c r="E228" t="s">
        <v>33</v>
      </c>
      <c r="F228" t="s">
        <v>21</v>
      </c>
      <c r="I228">
        <v>27</v>
      </c>
      <c r="J228">
        <v>20</v>
      </c>
      <c r="L228" t="s">
        <v>91</v>
      </c>
      <c r="N228" t="s">
        <v>133</v>
      </c>
      <c r="O228">
        <v>1</v>
      </c>
      <c r="P228" t="s">
        <v>25</v>
      </c>
      <c r="V228" t="s">
        <v>57</v>
      </c>
    </row>
    <row r="229" spans="1:22">
      <c r="A229" t="s">
        <v>475</v>
      </c>
      <c r="D229" t="s">
        <v>23</v>
      </c>
      <c r="E229" t="s">
        <v>33</v>
      </c>
      <c r="F229" t="s">
        <v>21</v>
      </c>
      <c r="I229">
        <v>7</v>
      </c>
      <c r="J229">
        <v>6</v>
      </c>
      <c r="L229" t="s">
        <v>91</v>
      </c>
      <c r="N229" t="s">
        <v>125</v>
      </c>
      <c r="O229">
        <v>2</v>
      </c>
      <c r="P229" t="s">
        <v>30</v>
      </c>
      <c r="R229" t="s">
        <v>604</v>
      </c>
      <c r="S229" t="s">
        <v>30</v>
      </c>
      <c r="V229" t="s">
        <v>604</v>
      </c>
    </row>
    <row r="230" spans="1:22">
      <c r="A230" t="s">
        <v>476</v>
      </c>
      <c r="D230" t="s">
        <v>34</v>
      </c>
      <c r="E230" t="s">
        <v>33</v>
      </c>
      <c r="G230" t="s">
        <v>890</v>
      </c>
      <c r="I230">
        <v>10</v>
      </c>
      <c r="J230">
        <v>2</v>
      </c>
      <c r="L230" t="s">
        <v>635</v>
      </c>
      <c r="N230" t="s">
        <v>636</v>
      </c>
      <c r="O230">
        <v>3</v>
      </c>
      <c r="P230" t="s">
        <v>18</v>
      </c>
      <c r="R230" t="s">
        <v>891</v>
      </c>
      <c r="S230" t="s">
        <v>892</v>
      </c>
      <c r="V230" t="s">
        <v>893</v>
      </c>
    </row>
    <row r="231" spans="1:22">
      <c r="A231" t="s">
        <v>477</v>
      </c>
      <c r="D231" t="s">
        <v>34</v>
      </c>
      <c r="E231" t="s">
        <v>33</v>
      </c>
      <c r="G231" t="s">
        <v>894</v>
      </c>
      <c r="I231">
        <v>17</v>
      </c>
      <c r="J231">
        <v>8</v>
      </c>
      <c r="L231" t="s">
        <v>91</v>
      </c>
      <c r="N231" t="s">
        <v>895</v>
      </c>
      <c r="O231">
        <v>1</v>
      </c>
      <c r="P231" t="s">
        <v>25</v>
      </c>
      <c r="R231" t="s">
        <v>121</v>
      </c>
      <c r="V231" t="s">
        <v>57</v>
      </c>
    </row>
    <row r="232" spans="1:22">
      <c r="A232" t="s">
        <v>478</v>
      </c>
      <c r="D232" t="s">
        <v>23</v>
      </c>
      <c r="E232" t="s">
        <v>40</v>
      </c>
      <c r="F232" t="s">
        <v>101</v>
      </c>
      <c r="I232">
        <v>0</v>
      </c>
      <c r="J232">
        <v>0</v>
      </c>
      <c r="L232" t="s">
        <v>91</v>
      </c>
      <c r="M232" t="s">
        <v>748</v>
      </c>
      <c r="N232" t="s">
        <v>118</v>
      </c>
      <c r="O232">
        <v>1</v>
      </c>
      <c r="P232" t="s">
        <v>25</v>
      </c>
      <c r="R232" t="s">
        <v>121</v>
      </c>
      <c r="S232" t="s">
        <v>38</v>
      </c>
      <c r="V232" t="s">
        <v>726</v>
      </c>
    </row>
    <row r="233" spans="1:22">
      <c r="A233" t="s">
        <v>479</v>
      </c>
      <c r="B233" t="s">
        <v>120</v>
      </c>
      <c r="D233" t="s">
        <v>34</v>
      </c>
      <c r="E233" t="s">
        <v>33</v>
      </c>
      <c r="G233" t="s">
        <v>896</v>
      </c>
      <c r="I233">
        <v>4</v>
      </c>
      <c r="J233">
        <v>1</v>
      </c>
      <c r="K233" t="s">
        <v>120</v>
      </c>
      <c r="L233" t="s">
        <v>91</v>
      </c>
      <c r="N233" t="s">
        <v>201</v>
      </c>
      <c r="O233">
        <v>1</v>
      </c>
      <c r="P233" t="s">
        <v>30</v>
      </c>
      <c r="Q233" t="s">
        <v>120</v>
      </c>
      <c r="R233" t="s">
        <v>897</v>
      </c>
      <c r="S233" t="s">
        <v>30</v>
      </c>
      <c r="V233" t="s">
        <v>898</v>
      </c>
    </row>
    <row r="234" spans="1:22">
      <c r="A234" t="s">
        <v>480</v>
      </c>
      <c r="D234" t="s">
        <v>23</v>
      </c>
      <c r="E234" t="s">
        <v>33</v>
      </c>
      <c r="G234" t="s">
        <v>637</v>
      </c>
      <c r="I234">
        <v>4</v>
      </c>
      <c r="J234">
        <v>1</v>
      </c>
      <c r="L234" t="s">
        <v>17</v>
      </c>
      <c r="N234" t="s">
        <v>109</v>
      </c>
      <c r="O234">
        <v>1</v>
      </c>
      <c r="P234" t="s">
        <v>18</v>
      </c>
      <c r="V234" t="s">
        <v>57</v>
      </c>
    </row>
    <row r="235" spans="1:22">
      <c r="A235" t="s">
        <v>481</v>
      </c>
      <c r="D235" t="s">
        <v>23</v>
      </c>
      <c r="E235" t="s">
        <v>22</v>
      </c>
      <c r="F235" t="s">
        <v>21</v>
      </c>
      <c r="I235">
        <v>1</v>
      </c>
      <c r="J235">
        <v>0</v>
      </c>
      <c r="L235" t="s">
        <v>638</v>
      </c>
      <c r="N235" t="s">
        <v>197</v>
      </c>
      <c r="O235">
        <v>1</v>
      </c>
      <c r="P235" t="s">
        <v>25</v>
      </c>
      <c r="R235" t="s">
        <v>25</v>
      </c>
      <c r="S235" t="s">
        <v>25</v>
      </c>
      <c r="V235" t="s">
        <v>680</v>
      </c>
    </row>
    <row r="236" spans="1:22">
      <c r="A236" t="s">
        <v>482</v>
      </c>
      <c r="D236" t="s">
        <v>103</v>
      </c>
      <c r="E236" t="s">
        <v>146</v>
      </c>
      <c r="F236" t="s">
        <v>192</v>
      </c>
      <c r="I236">
        <v>22</v>
      </c>
      <c r="J236">
        <v>4</v>
      </c>
      <c r="K236" t="s">
        <v>190</v>
      </c>
      <c r="L236" t="s">
        <v>584</v>
      </c>
      <c r="M236" t="s">
        <v>695</v>
      </c>
      <c r="N236" t="s">
        <v>109</v>
      </c>
      <c r="P236" t="s">
        <v>30</v>
      </c>
      <c r="Q236" t="s">
        <v>144</v>
      </c>
      <c r="R236" t="s">
        <v>38</v>
      </c>
      <c r="S236" t="s">
        <v>892</v>
      </c>
      <c r="V236" t="s">
        <v>57</v>
      </c>
    </row>
    <row r="237" spans="1:22">
      <c r="A237" t="s">
        <v>483</v>
      </c>
      <c r="D237" t="s">
        <v>23</v>
      </c>
      <c r="E237" t="s">
        <v>33</v>
      </c>
      <c r="G237" t="s">
        <v>890</v>
      </c>
      <c r="I237">
        <v>20</v>
      </c>
      <c r="J237">
        <v>7</v>
      </c>
      <c r="L237" t="s">
        <v>41</v>
      </c>
      <c r="N237" t="s">
        <v>113</v>
      </c>
      <c r="O237">
        <v>1</v>
      </c>
      <c r="P237" t="s">
        <v>30</v>
      </c>
      <c r="R237" t="s">
        <v>604</v>
      </c>
      <c r="S237" t="s">
        <v>30</v>
      </c>
      <c r="V237" t="s">
        <v>604</v>
      </c>
    </row>
    <row r="238" spans="1:22">
      <c r="A238" t="s">
        <v>484</v>
      </c>
      <c r="D238" t="s">
        <v>23</v>
      </c>
      <c r="E238" t="s">
        <v>22</v>
      </c>
      <c r="F238" t="s">
        <v>14</v>
      </c>
      <c r="I238">
        <v>12</v>
      </c>
      <c r="J238">
        <v>0</v>
      </c>
      <c r="L238" t="s">
        <v>17</v>
      </c>
      <c r="N238" t="s">
        <v>109</v>
      </c>
      <c r="O238">
        <v>2</v>
      </c>
      <c r="P238" t="s">
        <v>25</v>
      </c>
      <c r="R238" t="s">
        <v>121</v>
      </c>
      <c r="S238" t="s">
        <v>25</v>
      </c>
      <c r="V238" t="s">
        <v>57</v>
      </c>
    </row>
    <row r="239" spans="1:22">
      <c r="A239" t="s">
        <v>485</v>
      </c>
      <c r="D239" t="s">
        <v>23</v>
      </c>
      <c r="E239" t="s">
        <v>280</v>
      </c>
      <c r="I239">
        <v>15</v>
      </c>
      <c r="J239">
        <v>3</v>
      </c>
      <c r="L239" t="s">
        <v>899</v>
      </c>
      <c r="N239" t="s">
        <v>29</v>
      </c>
      <c r="O239">
        <v>1</v>
      </c>
      <c r="P239" t="s">
        <v>30</v>
      </c>
      <c r="S239" t="s">
        <v>30</v>
      </c>
      <c r="V239" t="s">
        <v>57</v>
      </c>
    </row>
    <row r="240" spans="1:22">
      <c r="A240" t="s">
        <v>486</v>
      </c>
      <c r="D240" t="s">
        <v>94</v>
      </c>
      <c r="E240" t="s">
        <v>279</v>
      </c>
      <c r="F240" t="s">
        <v>192</v>
      </c>
      <c r="I240">
        <v>0</v>
      </c>
      <c r="J240">
        <v>0</v>
      </c>
      <c r="L240" t="s">
        <v>41</v>
      </c>
      <c r="M240" t="s">
        <v>900</v>
      </c>
      <c r="N240" t="s">
        <v>145</v>
      </c>
      <c r="O240">
        <v>1</v>
      </c>
      <c r="P240" t="s">
        <v>25</v>
      </c>
      <c r="R240" t="s">
        <v>121</v>
      </c>
      <c r="S240" t="s">
        <v>38</v>
      </c>
      <c r="V240" t="s">
        <v>726</v>
      </c>
    </row>
    <row r="241" spans="1:22">
      <c r="A241" t="s">
        <v>487</v>
      </c>
      <c r="D241" t="s">
        <v>34</v>
      </c>
      <c r="E241" t="s">
        <v>15</v>
      </c>
      <c r="F241" t="s">
        <v>21</v>
      </c>
      <c r="G241" t="s">
        <v>901</v>
      </c>
      <c r="I241">
        <v>31</v>
      </c>
      <c r="J241">
        <v>16</v>
      </c>
      <c r="L241" t="s">
        <v>17</v>
      </c>
      <c r="N241" t="s">
        <v>281</v>
      </c>
      <c r="O241">
        <v>1</v>
      </c>
      <c r="P241" t="s">
        <v>189</v>
      </c>
      <c r="R241" t="s">
        <v>42</v>
      </c>
      <c r="S241" t="s">
        <v>42</v>
      </c>
      <c r="V241" t="s">
        <v>187</v>
      </c>
    </row>
    <row r="242" spans="1:22">
      <c r="A242" t="s">
        <v>569</v>
      </c>
      <c r="D242" t="s">
        <v>39</v>
      </c>
      <c r="E242" t="s">
        <v>22</v>
      </c>
      <c r="F242" t="s">
        <v>21</v>
      </c>
      <c r="I242">
        <v>3</v>
      </c>
      <c r="J242">
        <v>0</v>
      </c>
      <c r="L242" t="s">
        <v>17</v>
      </c>
      <c r="N242" t="s">
        <v>126</v>
      </c>
      <c r="O242">
        <v>1</v>
      </c>
      <c r="P242" t="s">
        <v>38</v>
      </c>
      <c r="R242" t="s">
        <v>30</v>
      </c>
      <c r="S242" t="s">
        <v>38</v>
      </c>
      <c r="V242" t="s">
        <v>47</v>
      </c>
    </row>
    <row r="243" spans="1:22">
      <c r="A243" t="s">
        <v>488</v>
      </c>
      <c r="B243" t="s">
        <v>120</v>
      </c>
      <c r="D243" t="s">
        <v>39</v>
      </c>
      <c r="E243" t="s">
        <v>97</v>
      </c>
      <c r="F243" t="s">
        <v>14</v>
      </c>
      <c r="L243" t="s">
        <v>17</v>
      </c>
      <c r="M243" t="s">
        <v>174</v>
      </c>
      <c r="N243" t="s">
        <v>134</v>
      </c>
      <c r="O243">
        <v>1</v>
      </c>
      <c r="P243" t="s">
        <v>38</v>
      </c>
      <c r="R243" t="s">
        <v>639</v>
      </c>
      <c r="S243" t="s">
        <v>120</v>
      </c>
      <c r="V243" t="s">
        <v>640</v>
      </c>
    </row>
    <row r="244" spans="1:22">
      <c r="A244" t="s">
        <v>489</v>
      </c>
      <c r="D244" t="s">
        <v>34</v>
      </c>
      <c r="E244" t="s">
        <v>22</v>
      </c>
      <c r="I244">
        <v>18</v>
      </c>
      <c r="J244">
        <v>0</v>
      </c>
      <c r="L244" t="s">
        <v>17</v>
      </c>
      <c r="M244" t="s">
        <v>185</v>
      </c>
      <c r="N244" t="s">
        <v>902</v>
      </c>
      <c r="P244" t="s">
        <v>38</v>
      </c>
      <c r="R244" t="s">
        <v>282</v>
      </c>
      <c r="S244" t="s">
        <v>38</v>
      </c>
      <c r="V244" t="s">
        <v>42</v>
      </c>
    </row>
    <row r="245" spans="1:22">
      <c r="A245" t="s">
        <v>490</v>
      </c>
      <c r="D245" t="s">
        <v>34</v>
      </c>
      <c r="E245" t="s">
        <v>22</v>
      </c>
      <c r="F245" t="s">
        <v>21</v>
      </c>
      <c r="I245">
        <v>2</v>
      </c>
      <c r="J245">
        <v>0</v>
      </c>
      <c r="L245" t="s">
        <v>49</v>
      </c>
      <c r="M245" t="s">
        <v>723</v>
      </c>
      <c r="N245" t="s">
        <v>172</v>
      </c>
      <c r="O245">
        <v>3</v>
      </c>
      <c r="P245" t="s">
        <v>38</v>
      </c>
      <c r="R245" t="s">
        <v>903</v>
      </c>
      <c r="S245" t="s">
        <v>62</v>
      </c>
      <c r="V245" t="s">
        <v>641</v>
      </c>
    </row>
    <row r="246" spans="1:22">
      <c r="A246" t="s">
        <v>491</v>
      </c>
      <c r="B246" t="s">
        <v>120</v>
      </c>
      <c r="D246" t="s">
        <v>43</v>
      </c>
      <c r="E246" t="s">
        <v>33</v>
      </c>
      <c r="F246" t="s">
        <v>21</v>
      </c>
      <c r="I246">
        <v>2</v>
      </c>
      <c r="J246">
        <v>2</v>
      </c>
      <c r="L246" t="s">
        <v>17</v>
      </c>
      <c r="M246" t="s">
        <v>28</v>
      </c>
      <c r="N246" t="s">
        <v>133</v>
      </c>
      <c r="O246">
        <v>1</v>
      </c>
      <c r="P246" t="s">
        <v>38</v>
      </c>
      <c r="R246" t="s">
        <v>38</v>
      </c>
      <c r="S246" t="s">
        <v>38</v>
      </c>
      <c r="V246" t="s">
        <v>42</v>
      </c>
    </row>
    <row r="247" spans="1:22">
      <c r="A247" t="s">
        <v>492</v>
      </c>
      <c r="B247" t="s">
        <v>120</v>
      </c>
      <c r="D247" t="s">
        <v>39</v>
      </c>
      <c r="E247" t="s">
        <v>97</v>
      </c>
      <c r="F247" t="s">
        <v>21</v>
      </c>
      <c r="I247" t="s">
        <v>120</v>
      </c>
      <c r="J247" t="s">
        <v>120</v>
      </c>
      <c r="L247" t="s">
        <v>174</v>
      </c>
      <c r="M247" t="s">
        <v>17</v>
      </c>
      <c r="N247" t="s">
        <v>113</v>
      </c>
      <c r="O247">
        <v>1</v>
      </c>
      <c r="P247" t="s">
        <v>18</v>
      </c>
      <c r="R247" t="s">
        <v>120</v>
      </c>
      <c r="S247" t="s">
        <v>120</v>
      </c>
      <c r="V247" t="s">
        <v>904</v>
      </c>
    </row>
    <row r="248" spans="1:22">
      <c r="A248" t="s">
        <v>493</v>
      </c>
      <c r="B248" t="s">
        <v>120</v>
      </c>
      <c r="D248" t="s">
        <v>94</v>
      </c>
      <c r="E248" t="s">
        <v>905</v>
      </c>
      <c r="F248" t="s">
        <v>171</v>
      </c>
      <c r="I248">
        <v>4</v>
      </c>
      <c r="J248">
        <v>1</v>
      </c>
      <c r="L248" t="s">
        <v>108</v>
      </c>
      <c r="M248" t="s">
        <v>906</v>
      </c>
      <c r="N248" t="s">
        <v>37</v>
      </c>
      <c r="O248">
        <v>3</v>
      </c>
      <c r="P248" t="s">
        <v>38</v>
      </c>
      <c r="R248" t="s">
        <v>38</v>
      </c>
      <c r="S248" t="s">
        <v>38</v>
      </c>
      <c r="V248" t="s">
        <v>42</v>
      </c>
    </row>
    <row r="249" spans="1:22">
      <c r="A249" t="s">
        <v>494</v>
      </c>
      <c r="B249" t="s">
        <v>120</v>
      </c>
      <c r="D249" t="s">
        <v>34</v>
      </c>
      <c r="E249" t="s">
        <v>33</v>
      </c>
      <c r="F249" t="s">
        <v>21</v>
      </c>
      <c r="I249">
        <v>2</v>
      </c>
      <c r="J249">
        <v>2</v>
      </c>
      <c r="L249" t="s">
        <v>17</v>
      </c>
      <c r="M249" t="s">
        <v>193</v>
      </c>
      <c r="N249" t="s">
        <v>133</v>
      </c>
      <c r="O249">
        <v>2</v>
      </c>
      <c r="P249" t="s">
        <v>38</v>
      </c>
      <c r="R249" t="s">
        <v>30</v>
      </c>
      <c r="S249" t="s">
        <v>62</v>
      </c>
      <c r="V249" t="s">
        <v>907</v>
      </c>
    </row>
    <row r="250" spans="1:22">
      <c r="A250" t="s">
        <v>495</v>
      </c>
      <c r="B250" t="s">
        <v>120</v>
      </c>
      <c r="D250" t="s">
        <v>115</v>
      </c>
      <c r="E250" t="s">
        <v>107</v>
      </c>
      <c r="F250" t="s">
        <v>121</v>
      </c>
      <c r="I250" t="s">
        <v>120</v>
      </c>
      <c r="J250" t="s">
        <v>120</v>
      </c>
      <c r="L250" t="s">
        <v>17</v>
      </c>
      <c r="M250" t="s">
        <v>908</v>
      </c>
      <c r="N250" t="s">
        <v>147</v>
      </c>
      <c r="O250">
        <v>1</v>
      </c>
      <c r="P250" t="s">
        <v>38</v>
      </c>
      <c r="R250" t="s">
        <v>282</v>
      </c>
      <c r="S250" t="s">
        <v>30</v>
      </c>
      <c r="V250" t="s">
        <v>42</v>
      </c>
    </row>
    <row r="251" spans="1:22">
      <c r="A251" t="s">
        <v>496</v>
      </c>
      <c r="D251" t="s">
        <v>166</v>
      </c>
      <c r="E251" t="s">
        <v>22</v>
      </c>
      <c r="F251" t="s">
        <v>21</v>
      </c>
      <c r="I251">
        <v>1</v>
      </c>
      <c r="J251">
        <v>0</v>
      </c>
      <c r="L251" t="s">
        <v>17</v>
      </c>
      <c r="M251" t="s">
        <v>909</v>
      </c>
      <c r="N251" t="s">
        <v>110</v>
      </c>
      <c r="O251">
        <v>6</v>
      </c>
      <c r="P251" t="s">
        <v>38</v>
      </c>
      <c r="R251" t="s">
        <v>605</v>
      </c>
      <c r="S251" t="s">
        <v>38</v>
      </c>
      <c r="V251" t="s">
        <v>910</v>
      </c>
    </row>
    <row r="252" spans="1:22">
      <c r="A252" t="s">
        <v>497</v>
      </c>
      <c r="D252" t="s">
        <v>23</v>
      </c>
      <c r="E252" t="s">
        <v>40</v>
      </c>
      <c r="L252" t="s">
        <v>17</v>
      </c>
      <c r="N252" t="s">
        <v>236</v>
      </c>
      <c r="O252">
        <v>1</v>
      </c>
      <c r="P252" t="s">
        <v>38</v>
      </c>
      <c r="R252" t="s">
        <v>284</v>
      </c>
      <c r="S252" t="s">
        <v>38</v>
      </c>
      <c r="V252" t="s">
        <v>42</v>
      </c>
    </row>
    <row r="253" spans="1:22">
      <c r="A253" t="s">
        <v>498</v>
      </c>
      <c r="D253" t="s">
        <v>34</v>
      </c>
      <c r="E253" t="s">
        <v>22</v>
      </c>
      <c r="F253" t="s">
        <v>21</v>
      </c>
      <c r="I253">
        <v>6</v>
      </c>
      <c r="J253">
        <v>0</v>
      </c>
      <c r="L253" t="s">
        <v>17</v>
      </c>
      <c r="M253" t="s">
        <v>193</v>
      </c>
      <c r="N253" t="s">
        <v>213</v>
      </c>
      <c r="O253">
        <v>1</v>
      </c>
      <c r="P253" t="s">
        <v>38</v>
      </c>
      <c r="R253" t="s">
        <v>195</v>
      </c>
      <c r="S253" t="s">
        <v>30</v>
      </c>
      <c r="V253" t="s">
        <v>187</v>
      </c>
    </row>
    <row r="254" spans="1:22">
      <c r="A254" t="s">
        <v>499</v>
      </c>
      <c r="B254" t="s">
        <v>120</v>
      </c>
      <c r="D254" t="s">
        <v>94</v>
      </c>
      <c r="E254" t="s">
        <v>100</v>
      </c>
      <c r="F254" t="s">
        <v>121</v>
      </c>
      <c r="I254">
        <v>1</v>
      </c>
      <c r="J254">
        <v>0</v>
      </c>
      <c r="L254" t="s">
        <v>911</v>
      </c>
      <c r="N254" t="s">
        <v>207</v>
      </c>
      <c r="O254">
        <v>1</v>
      </c>
      <c r="P254" t="s">
        <v>38</v>
      </c>
      <c r="R254" t="s">
        <v>62</v>
      </c>
      <c r="S254" t="s">
        <v>38</v>
      </c>
      <c r="V254" t="s">
        <v>912</v>
      </c>
    </row>
    <row r="255" spans="1:22">
      <c r="A255" t="s">
        <v>500</v>
      </c>
      <c r="B255" t="s">
        <v>120</v>
      </c>
      <c r="D255" t="s">
        <v>39</v>
      </c>
      <c r="E255" t="s">
        <v>97</v>
      </c>
      <c r="F255" t="s">
        <v>14</v>
      </c>
      <c r="I255" t="s">
        <v>120</v>
      </c>
      <c r="J255">
        <v>1</v>
      </c>
      <c r="L255" t="s">
        <v>714</v>
      </c>
      <c r="M255" t="s">
        <v>31</v>
      </c>
      <c r="N255" t="s">
        <v>131</v>
      </c>
      <c r="O255">
        <v>1</v>
      </c>
      <c r="P255" t="s">
        <v>38</v>
      </c>
      <c r="R255" t="s">
        <v>120</v>
      </c>
      <c r="S255" t="s">
        <v>120</v>
      </c>
      <c r="V255" t="s">
        <v>120</v>
      </c>
    </row>
    <row r="256" spans="1:22">
      <c r="A256" t="s">
        <v>501</v>
      </c>
      <c r="D256" t="s">
        <v>103</v>
      </c>
      <c r="E256" t="s">
        <v>104</v>
      </c>
      <c r="F256" t="s">
        <v>121</v>
      </c>
      <c r="I256">
        <v>11</v>
      </c>
      <c r="J256">
        <v>4</v>
      </c>
      <c r="L256" t="s">
        <v>17</v>
      </c>
      <c r="M256" t="s">
        <v>908</v>
      </c>
      <c r="N256" t="s">
        <v>147</v>
      </c>
      <c r="O256">
        <v>1</v>
      </c>
      <c r="P256" t="s">
        <v>38</v>
      </c>
      <c r="R256" t="s">
        <v>121</v>
      </c>
      <c r="S256" t="s">
        <v>606</v>
      </c>
      <c r="V256" t="s">
        <v>283</v>
      </c>
    </row>
    <row r="257" spans="1:22">
      <c r="A257" t="s">
        <v>502</v>
      </c>
      <c r="D257" t="s">
        <v>115</v>
      </c>
      <c r="E257" t="s">
        <v>100</v>
      </c>
      <c r="F257" t="s">
        <v>121</v>
      </c>
      <c r="I257">
        <v>5</v>
      </c>
      <c r="J257">
        <v>0</v>
      </c>
      <c r="L257" t="s">
        <v>41</v>
      </c>
      <c r="N257" t="s">
        <v>147</v>
      </c>
      <c r="O257">
        <v>2</v>
      </c>
      <c r="P257" t="s">
        <v>38</v>
      </c>
      <c r="R257" t="s">
        <v>38</v>
      </c>
      <c r="S257" t="s">
        <v>38</v>
      </c>
      <c r="V257" t="s">
        <v>283</v>
      </c>
    </row>
    <row r="258" spans="1:22">
      <c r="A258" t="s">
        <v>58</v>
      </c>
      <c r="D258" t="s">
        <v>48</v>
      </c>
      <c r="E258" t="s">
        <v>22</v>
      </c>
      <c r="I258">
        <v>3</v>
      </c>
      <c r="J258">
        <v>0</v>
      </c>
      <c r="L258" t="s">
        <v>17</v>
      </c>
      <c r="N258" t="s">
        <v>913</v>
      </c>
      <c r="O258">
        <v>2</v>
      </c>
      <c r="P258" t="s">
        <v>38</v>
      </c>
      <c r="V258" t="s">
        <v>42</v>
      </c>
    </row>
    <row r="259" spans="1:22">
      <c r="A259" t="s">
        <v>503</v>
      </c>
      <c r="D259" t="s">
        <v>48</v>
      </c>
      <c r="E259" t="s">
        <v>97</v>
      </c>
      <c r="L259" t="s">
        <v>49</v>
      </c>
      <c r="M259" t="s">
        <v>31</v>
      </c>
      <c r="N259" t="s">
        <v>914</v>
      </c>
      <c r="O259" t="s">
        <v>203</v>
      </c>
      <c r="P259" t="s">
        <v>38</v>
      </c>
      <c r="S259" t="s">
        <v>38</v>
      </c>
      <c r="V259" t="s">
        <v>673</v>
      </c>
    </row>
    <row r="260" spans="1:22">
      <c r="A260" t="s">
        <v>504</v>
      </c>
      <c r="B260" t="s">
        <v>120</v>
      </c>
      <c r="D260" t="s">
        <v>34</v>
      </c>
      <c r="E260" t="s">
        <v>33</v>
      </c>
      <c r="F260" t="s">
        <v>121</v>
      </c>
      <c r="G260" t="s">
        <v>915</v>
      </c>
      <c r="I260">
        <v>4</v>
      </c>
      <c r="J260">
        <v>4</v>
      </c>
      <c r="K260" t="s">
        <v>120</v>
      </c>
      <c r="L260" t="s">
        <v>91</v>
      </c>
      <c r="M260" t="s">
        <v>60</v>
      </c>
      <c r="N260" t="s">
        <v>131</v>
      </c>
      <c r="O260">
        <v>3</v>
      </c>
      <c r="P260" t="s">
        <v>38</v>
      </c>
      <c r="R260" t="s">
        <v>285</v>
      </c>
      <c r="S260" t="s">
        <v>62</v>
      </c>
      <c r="V260" t="s">
        <v>182</v>
      </c>
    </row>
    <row r="261" spans="1:22">
      <c r="A261" t="s">
        <v>505</v>
      </c>
      <c r="D261" t="s">
        <v>23</v>
      </c>
      <c r="E261" t="s">
        <v>97</v>
      </c>
      <c r="L261" t="s">
        <v>91</v>
      </c>
      <c r="M261" t="s">
        <v>174</v>
      </c>
      <c r="N261" t="s">
        <v>916</v>
      </c>
      <c r="O261">
        <v>2</v>
      </c>
      <c r="P261" t="s">
        <v>38</v>
      </c>
      <c r="R261" t="s">
        <v>38</v>
      </c>
      <c r="S261" t="s">
        <v>38</v>
      </c>
      <c r="V261" t="s">
        <v>917</v>
      </c>
    </row>
    <row r="262" spans="1:22">
      <c r="A262" t="s">
        <v>506</v>
      </c>
      <c r="D262" t="s">
        <v>94</v>
      </c>
      <c r="E262" t="s">
        <v>607</v>
      </c>
      <c r="G262" t="s">
        <v>918</v>
      </c>
      <c r="I262">
        <v>23</v>
      </c>
      <c r="J262">
        <v>14</v>
      </c>
      <c r="L262" t="s">
        <v>137</v>
      </c>
      <c r="N262" t="s">
        <v>109</v>
      </c>
      <c r="O262">
        <v>1</v>
      </c>
      <c r="P262" t="s">
        <v>30</v>
      </c>
      <c r="Q262" t="s">
        <v>287</v>
      </c>
      <c r="R262" t="s">
        <v>30</v>
      </c>
      <c r="S262" t="s">
        <v>608</v>
      </c>
      <c r="V262" t="s">
        <v>658</v>
      </c>
    </row>
    <row r="263" spans="1:22">
      <c r="A263" t="s">
        <v>507</v>
      </c>
      <c r="D263" t="s">
        <v>34</v>
      </c>
      <c r="E263" t="s">
        <v>22</v>
      </c>
      <c r="F263" t="s">
        <v>21</v>
      </c>
      <c r="I263">
        <v>6</v>
      </c>
      <c r="J263">
        <v>0</v>
      </c>
      <c r="L263" t="s">
        <v>17</v>
      </c>
      <c r="N263" t="s">
        <v>116</v>
      </c>
      <c r="O263">
        <v>1</v>
      </c>
      <c r="P263" t="s">
        <v>38</v>
      </c>
      <c r="S263" t="s">
        <v>717</v>
      </c>
      <c r="V263" t="s">
        <v>919</v>
      </c>
    </row>
    <row r="264" spans="1:22">
      <c r="A264" t="s">
        <v>508</v>
      </c>
      <c r="B264" t="s">
        <v>120</v>
      </c>
      <c r="D264" t="s">
        <v>148</v>
      </c>
      <c r="E264" t="s">
        <v>905</v>
      </c>
      <c r="F264" t="s">
        <v>171</v>
      </c>
      <c r="I264">
        <v>14</v>
      </c>
      <c r="J264">
        <v>11</v>
      </c>
      <c r="K264" t="s">
        <v>288</v>
      </c>
      <c r="L264" t="s">
        <v>920</v>
      </c>
      <c r="N264" t="s">
        <v>98</v>
      </c>
      <c r="O264">
        <v>2</v>
      </c>
      <c r="P264" t="s">
        <v>30</v>
      </c>
      <c r="R264" t="s">
        <v>921</v>
      </c>
      <c r="V264" t="s">
        <v>921</v>
      </c>
    </row>
    <row r="265" spans="1:22">
      <c r="A265" t="s">
        <v>509</v>
      </c>
      <c r="D265" t="s">
        <v>34</v>
      </c>
      <c r="E265" t="s">
        <v>22</v>
      </c>
      <c r="F265" t="s">
        <v>21</v>
      </c>
      <c r="I265">
        <v>5</v>
      </c>
      <c r="J265">
        <v>0</v>
      </c>
      <c r="L265" t="s">
        <v>17</v>
      </c>
      <c r="N265" t="s">
        <v>289</v>
      </c>
      <c r="O265">
        <v>1</v>
      </c>
      <c r="P265" t="s">
        <v>42</v>
      </c>
      <c r="R265" t="s">
        <v>42</v>
      </c>
      <c r="S265" t="s">
        <v>38</v>
      </c>
      <c r="V265" t="s">
        <v>42</v>
      </c>
    </row>
    <row r="266" spans="1:22">
      <c r="A266" t="s">
        <v>510</v>
      </c>
      <c r="B266" t="s">
        <v>120</v>
      </c>
      <c r="D266" t="s">
        <v>39</v>
      </c>
      <c r="E266" t="s">
        <v>33</v>
      </c>
      <c r="F266" t="s">
        <v>696</v>
      </c>
      <c r="I266">
        <v>3</v>
      </c>
      <c r="J266">
        <v>2</v>
      </c>
      <c r="K266" t="s">
        <v>188</v>
      </c>
      <c r="L266" t="s">
        <v>17</v>
      </c>
      <c r="N266" t="s">
        <v>116</v>
      </c>
      <c r="O266">
        <v>1</v>
      </c>
      <c r="P266" t="s">
        <v>290</v>
      </c>
      <c r="V266" t="s">
        <v>291</v>
      </c>
    </row>
    <row r="267" spans="1:22">
      <c r="A267" t="s">
        <v>511</v>
      </c>
      <c r="B267" t="s">
        <v>120</v>
      </c>
      <c r="D267" t="s">
        <v>23</v>
      </c>
      <c r="E267" t="s">
        <v>22</v>
      </c>
      <c r="F267" t="s">
        <v>21</v>
      </c>
      <c r="I267">
        <v>3</v>
      </c>
      <c r="J267">
        <v>0</v>
      </c>
      <c r="L267" t="s">
        <v>17</v>
      </c>
      <c r="N267" t="s">
        <v>642</v>
      </c>
      <c r="O267">
        <v>1</v>
      </c>
      <c r="P267" t="s">
        <v>184</v>
      </c>
      <c r="S267" t="s">
        <v>30</v>
      </c>
      <c r="V267" t="s">
        <v>42</v>
      </c>
    </row>
    <row r="268" spans="1:22">
      <c r="A268" t="s">
        <v>512</v>
      </c>
      <c r="D268" t="s">
        <v>103</v>
      </c>
      <c r="E268" t="s">
        <v>104</v>
      </c>
      <c r="G268" t="s">
        <v>922</v>
      </c>
      <c r="I268">
        <v>18</v>
      </c>
      <c r="J268">
        <v>4</v>
      </c>
      <c r="L268" t="s">
        <v>17</v>
      </c>
      <c r="M268" t="s">
        <v>643</v>
      </c>
      <c r="N268" t="s">
        <v>923</v>
      </c>
      <c r="O268">
        <v>2</v>
      </c>
      <c r="P268" t="s">
        <v>30</v>
      </c>
      <c r="R268" t="s">
        <v>38</v>
      </c>
      <c r="S268" t="s">
        <v>30</v>
      </c>
      <c r="V268" t="s">
        <v>26</v>
      </c>
    </row>
    <row r="269" spans="1:22">
      <c r="A269" t="s">
        <v>513</v>
      </c>
      <c r="D269" t="s">
        <v>115</v>
      </c>
      <c r="E269" t="s">
        <v>100</v>
      </c>
      <c r="F269" t="s">
        <v>121</v>
      </c>
      <c r="I269">
        <v>20</v>
      </c>
      <c r="J269">
        <v>1</v>
      </c>
      <c r="L269" t="s">
        <v>17</v>
      </c>
      <c r="M269" t="s">
        <v>174</v>
      </c>
      <c r="N269" t="s">
        <v>116</v>
      </c>
      <c r="O269">
        <v>2</v>
      </c>
      <c r="P269" t="s">
        <v>38</v>
      </c>
      <c r="R269" t="s">
        <v>177</v>
      </c>
      <c r="S269" t="s">
        <v>38</v>
      </c>
      <c r="V269" t="s">
        <v>26</v>
      </c>
    </row>
    <row r="270" spans="1:22">
      <c r="A270" t="s">
        <v>514</v>
      </c>
      <c r="D270" t="s">
        <v>23</v>
      </c>
      <c r="E270" t="s">
        <v>33</v>
      </c>
      <c r="F270" t="s">
        <v>21</v>
      </c>
      <c r="I270">
        <v>14</v>
      </c>
      <c r="J270">
        <v>5</v>
      </c>
      <c r="L270" t="s">
        <v>17</v>
      </c>
      <c r="M270" t="s">
        <v>292</v>
      </c>
      <c r="N270" t="s">
        <v>236</v>
      </c>
      <c r="O270">
        <v>2</v>
      </c>
      <c r="P270" t="s">
        <v>30</v>
      </c>
      <c r="Q270" t="s">
        <v>924</v>
      </c>
      <c r="R270" t="s">
        <v>282</v>
      </c>
      <c r="S270" t="s">
        <v>38</v>
      </c>
      <c r="V270" t="s">
        <v>26</v>
      </c>
    </row>
    <row r="271" spans="1:22">
      <c r="A271" t="s">
        <v>570</v>
      </c>
      <c r="D271" t="s">
        <v>103</v>
      </c>
      <c r="E271" t="s">
        <v>146</v>
      </c>
      <c r="F271" t="s">
        <v>121</v>
      </c>
      <c r="G271" t="s">
        <v>674</v>
      </c>
      <c r="I271">
        <v>11</v>
      </c>
      <c r="J271">
        <v>9</v>
      </c>
      <c r="K271" t="s">
        <v>239</v>
      </c>
      <c r="L271" t="s">
        <v>91</v>
      </c>
      <c r="M271" t="s">
        <v>664</v>
      </c>
      <c r="N271" t="s">
        <v>113</v>
      </c>
      <c r="O271">
        <v>1</v>
      </c>
      <c r="P271" t="s">
        <v>30</v>
      </c>
      <c r="Q271" t="s">
        <v>924</v>
      </c>
      <c r="R271" t="s">
        <v>38</v>
      </c>
      <c r="S271" t="s">
        <v>30</v>
      </c>
      <c r="V271" t="s">
        <v>26</v>
      </c>
    </row>
    <row r="272" spans="1:22">
      <c r="A272" t="s">
        <v>515</v>
      </c>
      <c r="D272" t="s">
        <v>103</v>
      </c>
      <c r="E272" t="s">
        <v>104</v>
      </c>
      <c r="F272" t="s">
        <v>121</v>
      </c>
      <c r="I272">
        <v>9</v>
      </c>
      <c r="J272">
        <v>2</v>
      </c>
      <c r="L272" t="s">
        <v>91</v>
      </c>
      <c r="N272" t="s">
        <v>95</v>
      </c>
      <c r="O272">
        <v>1</v>
      </c>
      <c r="P272" t="s">
        <v>925</v>
      </c>
      <c r="Q272" t="s">
        <v>144</v>
      </c>
      <c r="R272" t="s">
        <v>38</v>
      </c>
      <c r="S272" t="s">
        <v>598</v>
      </c>
      <c r="V272" t="s">
        <v>26</v>
      </c>
    </row>
    <row r="273" spans="1:22">
      <c r="A273" t="s">
        <v>516</v>
      </c>
      <c r="D273" t="s">
        <v>34</v>
      </c>
      <c r="E273" t="s">
        <v>146</v>
      </c>
      <c r="G273" t="s">
        <v>697</v>
      </c>
      <c r="I273">
        <v>19</v>
      </c>
      <c r="J273">
        <v>12</v>
      </c>
      <c r="K273" t="s">
        <v>116</v>
      </c>
      <c r="L273" t="s">
        <v>91</v>
      </c>
      <c r="N273" t="s">
        <v>92</v>
      </c>
      <c r="O273">
        <v>1</v>
      </c>
      <c r="P273" t="s">
        <v>150</v>
      </c>
      <c r="Q273" t="s">
        <v>853</v>
      </c>
      <c r="R273" t="s">
        <v>38</v>
      </c>
      <c r="S273" t="s">
        <v>38</v>
      </c>
      <c r="V273" t="s">
        <v>26</v>
      </c>
    </row>
    <row r="274" spans="1:22">
      <c r="A274" t="s">
        <v>517</v>
      </c>
      <c r="D274" t="s">
        <v>103</v>
      </c>
      <c r="E274" t="s">
        <v>140</v>
      </c>
      <c r="G274" t="s">
        <v>926</v>
      </c>
      <c r="H274" t="s">
        <v>927</v>
      </c>
      <c r="I274">
        <v>106</v>
      </c>
      <c r="J274">
        <v>23</v>
      </c>
      <c r="K274" t="s">
        <v>116</v>
      </c>
      <c r="L274" t="s">
        <v>149</v>
      </c>
      <c r="N274" t="s">
        <v>95</v>
      </c>
      <c r="O274" t="s">
        <v>203</v>
      </c>
      <c r="P274" t="s">
        <v>30</v>
      </c>
      <c r="Q274" t="s">
        <v>144</v>
      </c>
      <c r="R274" t="s">
        <v>30</v>
      </c>
      <c r="S274" t="s">
        <v>598</v>
      </c>
      <c r="V274" t="s">
        <v>189</v>
      </c>
    </row>
    <row r="275" spans="1:22">
      <c r="A275" t="s">
        <v>518</v>
      </c>
      <c r="D275" t="s">
        <v>103</v>
      </c>
      <c r="E275" t="s">
        <v>104</v>
      </c>
      <c r="F275" t="s">
        <v>121</v>
      </c>
      <c r="G275" t="s">
        <v>928</v>
      </c>
      <c r="I275">
        <v>4</v>
      </c>
      <c r="J275">
        <v>1</v>
      </c>
      <c r="L275" t="s">
        <v>149</v>
      </c>
      <c r="N275" t="s">
        <v>95</v>
      </c>
      <c r="O275">
        <v>1</v>
      </c>
      <c r="P275" t="s">
        <v>44</v>
      </c>
      <c r="R275" t="s">
        <v>38</v>
      </c>
      <c r="S275" t="s">
        <v>598</v>
      </c>
      <c r="V275" t="s">
        <v>26</v>
      </c>
    </row>
    <row r="276" spans="1:22">
      <c r="A276" t="s">
        <v>519</v>
      </c>
      <c r="D276" t="s">
        <v>103</v>
      </c>
      <c r="E276" t="s">
        <v>146</v>
      </c>
      <c r="F276" t="s">
        <v>121</v>
      </c>
      <c r="G276" t="s">
        <v>929</v>
      </c>
      <c r="I276">
        <v>40</v>
      </c>
      <c r="J276">
        <v>13</v>
      </c>
      <c r="K276" t="s">
        <v>120</v>
      </c>
      <c r="L276" t="s">
        <v>149</v>
      </c>
      <c r="N276" t="s">
        <v>200</v>
      </c>
      <c r="O276" t="s">
        <v>176</v>
      </c>
      <c r="P276" t="s">
        <v>30</v>
      </c>
      <c r="Q276" t="s">
        <v>120</v>
      </c>
      <c r="R276" t="s">
        <v>38</v>
      </c>
      <c r="S276" t="s">
        <v>38</v>
      </c>
      <c r="V276" t="s">
        <v>26</v>
      </c>
    </row>
    <row r="277" spans="1:22">
      <c r="A277" t="s">
        <v>571</v>
      </c>
      <c r="B277" t="s">
        <v>120</v>
      </c>
      <c r="D277" t="s">
        <v>23</v>
      </c>
      <c r="E277" t="s">
        <v>97</v>
      </c>
      <c r="F277" t="s">
        <v>14</v>
      </c>
      <c r="I277">
        <v>4</v>
      </c>
      <c r="J277">
        <v>0</v>
      </c>
      <c r="L277" t="s">
        <v>49</v>
      </c>
      <c r="N277" t="s">
        <v>123</v>
      </c>
      <c r="O277">
        <v>1</v>
      </c>
      <c r="P277" t="s">
        <v>20</v>
      </c>
      <c r="R277" t="s">
        <v>96</v>
      </c>
      <c r="S277" t="s">
        <v>20</v>
      </c>
      <c r="V277" t="s">
        <v>675</v>
      </c>
    </row>
    <row r="278" spans="1:22">
      <c r="A278" t="s">
        <v>572</v>
      </c>
      <c r="B278" t="s">
        <v>120</v>
      </c>
      <c r="D278" t="s">
        <v>39</v>
      </c>
      <c r="E278" t="s">
        <v>97</v>
      </c>
      <c r="F278" t="s">
        <v>21</v>
      </c>
      <c r="G278" t="s">
        <v>930</v>
      </c>
      <c r="I278">
        <v>10</v>
      </c>
      <c r="J278">
        <v>7</v>
      </c>
      <c r="K278" t="s">
        <v>120</v>
      </c>
      <c r="L278" t="s">
        <v>17</v>
      </c>
      <c r="M278" t="s">
        <v>193</v>
      </c>
      <c r="N278" t="s">
        <v>116</v>
      </c>
      <c r="O278">
        <v>1</v>
      </c>
      <c r="P278" t="s">
        <v>20</v>
      </c>
      <c r="R278" t="s">
        <v>659</v>
      </c>
      <c r="S278" t="s">
        <v>96</v>
      </c>
      <c r="T278" t="s">
        <v>120</v>
      </c>
      <c r="U278" t="s">
        <v>120</v>
      </c>
      <c r="V278" t="s">
        <v>189</v>
      </c>
    </row>
    <row r="279" spans="1:22">
      <c r="A279" t="s">
        <v>573</v>
      </c>
      <c r="B279" t="s">
        <v>120</v>
      </c>
      <c r="D279" t="s">
        <v>676</v>
      </c>
      <c r="E279" t="s">
        <v>97</v>
      </c>
      <c r="F279" t="s">
        <v>14</v>
      </c>
      <c r="I279">
        <v>1</v>
      </c>
      <c r="J279">
        <v>0</v>
      </c>
      <c r="L279" t="s">
        <v>17</v>
      </c>
      <c r="N279" t="s">
        <v>147</v>
      </c>
      <c r="O279">
        <v>1</v>
      </c>
      <c r="P279" t="s">
        <v>20</v>
      </c>
      <c r="R279" t="s">
        <v>96</v>
      </c>
      <c r="S279" t="s">
        <v>20</v>
      </c>
      <c r="V279" t="s">
        <v>42</v>
      </c>
    </row>
    <row r="280" spans="1:22">
      <c r="A280" t="s">
        <v>574</v>
      </c>
      <c r="B280" t="s">
        <v>120</v>
      </c>
      <c r="D280" t="s">
        <v>39</v>
      </c>
      <c r="E280" t="s">
        <v>22</v>
      </c>
      <c r="F280" t="s">
        <v>14</v>
      </c>
      <c r="I280">
        <v>4</v>
      </c>
      <c r="J280">
        <v>2</v>
      </c>
      <c r="L280" t="s">
        <v>17</v>
      </c>
      <c r="N280" t="s">
        <v>116</v>
      </c>
      <c r="O280">
        <v>1</v>
      </c>
      <c r="P280" t="s">
        <v>42</v>
      </c>
      <c r="R280" t="s">
        <v>20</v>
      </c>
      <c r="S280" t="s">
        <v>20</v>
      </c>
      <c r="V280" t="s">
        <v>42</v>
      </c>
    </row>
    <row r="281" spans="1:22">
      <c r="A281" t="s">
        <v>575</v>
      </c>
      <c r="B281" t="s">
        <v>120</v>
      </c>
      <c r="D281" t="s">
        <v>39</v>
      </c>
      <c r="E281" t="s">
        <v>186</v>
      </c>
      <c r="F281" t="s">
        <v>14</v>
      </c>
      <c r="G281" t="s">
        <v>931</v>
      </c>
      <c r="I281">
        <v>4</v>
      </c>
      <c r="J281">
        <v>2</v>
      </c>
      <c r="L281" t="s">
        <v>17</v>
      </c>
      <c r="N281" t="s">
        <v>222</v>
      </c>
      <c r="O281">
        <v>1</v>
      </c>
      <c r="P281" t="s">
        <v>20</v>
      </c>
      <c r="R281" t="s">
        <v>20</v>
      </c>
      <c r="S281" t="s">
        <v>20</v>
      </c>
      <c r="V281" t="s">
        <v>42</v>
      </c>
    </row>
    <row r="282" spans="1:22">
      <c r="A282" t="s">
        <v>576</v>
      </c>
      <c r="D282" t="s">
        <v>39</v>
      </c>
      <c r="E282" t="s">
        <v>97</v>
      </c>
      <c r="F282" t="s">
        <v>14</v>
      </c>
      <c r="I282">
        <v>13</v>
      </c>
      <c r="J282">
        <v>0</v>
      </c>
      <c r="L282" t="s">
        <v>49</v>
      </c>
      <c r="M282" t="s">
        <v>31</v>
      </c>
      <c r="N282" t="s">
        <v>222</v>
      </c>
      <c r="O282">
        <v>2</v>
      </c>
      <c r="P282" t="s">
        <v>42</v>
      </c>
      <c r="R282" t="s">
        <v>20</v>
      </c>
      <c r="S282" t="s">
        <v>20</v>
      </c>
      <c r="V282" t="s">
        <v>42</v>
      </c>
    </row>
    <row r="283" spans="1:22">
      <c r="A283" t="s">
        <v>577</v>
      </c>
      <c r="B283" t="s">
        <v>120</v>
      </c>
      <c r="D283" t="s">
        <v>94</v>
      </c>
      <c r="E283" t="s">
        <v>100</v>
      </c>
      <c r="F283" t="s">
        <v>121</v>
      </c>
      <c r="I283">
        <v>3</v>
      </c>
      <c r="J283">
        <v>0</v>
      </c>
      <c r="L283" t="s">
        <v>91</v>
      </c>
      <c r="M283" t="s">
        <v>60</v>
      </c>
      <c r="N283" t="s">
        <v>113</v>
      </c>
      <c r="O283">
        <v>1</v>
      </c>
      <c r="P283" t="s">
        <v>38</v>
      </c>
      <c r="R283" t="s">
        <v>660</v>
      </c>
      <c r="S283" t="s">
        <v>38</v>
      </c>
      <c r="V283" t="s">
        <v>661</v>
      </c>
    </row>
    <row r="284" spans="1:22">
      <c r="A284" t="s">
        <v>578</v>
      </c>
      <c r="B284" t="s">
        <v>120</v>
      </c>
      <c r="D284" t="s">
        <v>677</v>
      </c>
      <c r="E284" t="s">
        <v>698</v>
      </c>
      <c r="I284">
        <v>1</v>
      </c>
      <c r="J284">
        <v>1</v>
      </c>
      <c r="L284" t="s">
        <v>17</v>
      </c>
      <c r="N284" t="s">
        <v>24</v>
      </c>
      <c r="O284">
        <v>2</v>
      </c>
      <c r="P284" t="s">
        <v>38</v>
      </c>
      <c r="R284" t="s">
        <v>699</v>
      </c>
      <c r="S284" t="s">
        <v>120</v>
      </c>
      <c r="V284" t="s">
        <v>120</v>
      </c>
    </row>
    <row r="285" spans="1:22">
      <c r="A285" t="s">
        <v>579</v>
      </c>
      <c r="B285" t="s">
        <v>120</v>
      </c>
      <c r="D285" t="s">
        <v>103</v>
      </c>
      <c r="E285" t="s">
        <v>107</v>
      </c>
      <c r="F285" t="s">
        <v>121</v>
      </c>
      <c r="I285" t="s">
        <v>120</v>
      </c>
      <c r="J285" t="s">
        <v>120</v>
      </c>
      <c r="L285" t="s">
        <v>91</v>
      </c>
      <c r="M285" t="s">
        <v>193</v>
      </c>
      <c r="N285" t="s">
        <v>678</v>
      </c>
      <c r="O285">
        <v>1</v>
      </c>
      <c r="P285" t="s">
        <v>38</v>
      </c>
      <c r="R285" t="s">
        <v>44</v>
      </c>
      <c r="S285" t="s">
        <v>152</v>
      </c>
      <c r="V285" t="s">
        <v>932</v>
      </c>
    </row>
    <row r="286" spans="1:22">
      <c r="A286" t="s">
        <v>580</v>
      </c>
      <c r="B286" t="s">
        <v>120</v>
      </c>
      <c r="D286" t="s">
        <v>103</v>
      </c>
      <c r="E286" t="s">
        <v>104</v>
      </c>
      <c r="F286" t="s">
        <v>121</v>
      </c>
      <c r="G286" t="s">
        <v>933</v>
      </c>
      <c r="I286">
        <v>33</v>
      </c>
      <c r="J286">
        <v>4</v>
      </c>
      <c r="L286" t="s">
        <v>91</v>
      </c>
      <c r="M286" t="s">
        <v>112</v>
      </c>
      <c r="N286" t="s">
        <v>224</v>
      </c>
      <c r="O286">
        <v>1</v>
      </c>
      <c r="P286" t="s">
        <v>184</v>
      </c>
      <c r="Q286" t="s">
        <v>120</v>
      </c>
      <c r="R286" t="s">
        <v>152</v>
      </c>
      <c r="S286" t="s">
        <v>30</v>
      </c>
      <c r="V286" t="s">
        <v>662</v>
      </c>
    </row>
    <row r="287" spans="1:22">
      <c r="A287" t="s">
        <v>520</v>
      </c>
      <c r="D287" t="s">
        <v>34</v>
      </c>
      <c r="E287" t="s">
        <v>15</v>
      </c>
      <c r="F287" t="s">
        <v>21</v>
      </c>
      <c r="I287">
        <v>77</v>
      </c>
      <c r="J287">
        <v>40</v>
      </c>
      <c r="L287" t="s">
        <v>91</v>
      </c>
      <c r="M287" t="s">
        <v>196</v>
      </c>
      <c r="N287" t="s">
        <v>294</v>
      </c>
      <c r="O287">
        <v>12</v>
      </c>
      <c r="P287" t="s">
        <v>38</v>
      </c>
      <c r="R287" t="s">
        <v>295</v>
      </c>
      <c r="S287" t="s">
        <v>30</v>
      </c>
      <c r="V287" t="s">
        <v>26</v>
      </c>
    </row>
    <row r="288" spans="1:22">
      <c r="A288" t="s">
        <v>581</v>
      </c>
      <c r="D288" t="s">
        <v>94</v>
      </c>
      <c r="E288" t="s">
        <v>100</v>
      </c>
      <c r="I288">
        <v>2</v>
      </c>
      <c r="J288">
        <v>0</v>
      </c>
      <c r="L288" t="s">
        <v>716</v>
      </c>
      <c r="M288" t="s">
        <v>934</v>
      </c>
      <c r="N288" t="s">
        <v>663</v>
      </c>
      <c r="O288">
        <v>1</v>
      </c>
      <c r="P288" t="s">
        <v>262</v>
      </c>
      <c r="Q288" t="s">
        <v>51</v>
      </c>
      <c r="R288" t="s">
        <v>262</v>
      </c>
      <c r="S288" t="s">
        <v>935</v>
      </c>
      <c r="V288" t="s">
        <v>42</v>
      </c>
    </row>
    <row r="289" spans="1:22">
      <c r="A289" t="s">
        <v>582</v>
      </c>
      <c r="D289" t="s">
        <v>34</v>
      </c>
      <c r="E289" t="s">
        <v>33</v>
      </c>
      <c r="F289" t="s">
        <v>21</v>
      </c>
      <c r="H289" t="s">
        <v>128</v>
      </c>
      <c r="I289">
        <v>3</v>
      </c>
      <c r="J289">
        <v>1</v>
      </c>
      <c r="L289" t="s">
        <v>17</v>
      </c>
      <c r="N289" t="s">
        <v>131</v>
      </c>
      <c r="O289">
        <v>3</v>
      </c>
      <c r="P289" t="s">
        <v>42</v>
      </c>
      <c r="R289" t="s">
        <v>121</v>
      </c>
      <c r="S289" t="s">
        <v>30</v>
      </c>
      <c r="V289" t="s">
        <v>42</v>
      </c>
    </row>
    <row r="290" spans="1:22">
      <c r="A290" t="s">
        <v>521</v>
      </c>
      <c r="B290" t="s">
        <v>120</v>
      </c>
      <c r="D290" t="s">
        <v>34</v>
      </c>
      <c r="E290" t="s">
        <v>40</v>
      </c>
      <c r="F290" t="s">
        <v>101</v>
      </c>
      <c r="I290" t="s">
        <v>120</v>
      </c>
      <c r="J290">
        <v>1</v>
      </c>
      <c r="L290" t="s">
        <v>936</v>
      </c>
      <c r="M290" t="s">
        <v>120</v>
      </c>
      <c r="N290" t="s">
        <v>937</v>
      </c>
      <c r="O290">
        <v>2</v>
      </c>
      <c r="P290" t="s">
        <v>38</v>
      </c>
      <c r="R290" t="s">
        <v>296</v>
      </c>
      <c r="S290" t="s">
        <v>38</v>
      </c>
      <c r="V29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2024-12-06T09:21:02Z</dcterms:modified>
  <cp:category/>
  <cp:contentStatus/>
</cp:coreProperties>
</file>